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36" windowWidth="9720" windowHeight="7320" firstSheet="2" activeTab="3"/>
  </bookViews>
  <sheets>
    <sheet name="Planas" sheetId="1" r:id="rId1"/>
    <sheet name="Paskirstymas" sheetId="2" r:id="rId2"/>
    <sheet name="Lapas1" sheetId="3" r:id="rId3"/>
    <sheet name="Sąmata" sheetId="4" r:id="rId4"/>
  </sheets>
  <definedNames/>
  <calcPr fullCalcOnLoad="1"/>
</workbook>
</file>

<file path=xl/sharedStrings.xml><?xml version="1.0" encoding="utf-8"?>
<sst xmlns="http://schemas.openxmlformats.org/spreadsheetml/2006/main" count="437" uniqueCount="211">
  <si>
    <t>Darbų trukmė val.</t>
  </si>
  <si>
    <t xml:space="preserve"> </t>
  </si>
  <si>
    <t>Savivaldybė</t>
  </si>
  <si>
    <t>Įstaiga</t>
  </si>
  <si>
    <t>Darbininkų sk.</t>
  </si>
  <si>
    <t>Darbo užmokestis</t>
  </si>
  <si>
    <t>Išlaidos, kurias dengia</t>
  </si>
  <si>
    <t>Darbo birža</t>
  </si>
  <si>
    <t>SODRA 30%</t>
  </si>
  <si>
    <t>Darbų pavadinimas</t>
  </si>
  <si>
    <t>Ketvirtis</t>
  </si>
  <si>
    <t>Darbų trukmė mėn.</t>
  </si>
  <si>
    <t>Iš viso darbo užmokestis su SODRA</t>
  </si>
  <si>
    <t xml:space="preserve">Malkų ruošimas soc. remtiniems asmenims </t>
  </si>
  <si>
    <t>Kazliškio seniūnija</t>
  </si>
  <si>
    <t>"</t>
  </si>
  <si>
    <t>Kapinių tvarkymo darbai</t>
  </si>
  <si>
    <t>Kultūros namų remontas</t>
  </si>
  <si>
    <t>III</t>
  </si>
  <si>
    <t>IV</t>
  </si>
  <si>
    <t>Iš viso</t>
  </si>
  <si>
    <t xml:space="preserve">Kamajų seniūnija </t>
  </si>
  <si>
    <t>I-IV</t>
  </si>
  <si>
    <t>Aukštakalnių kultūros namų remontas</t>
  </si>
  <si>
    <t>Kalvių kultūros namų remontas</t>
  </si>
  <si>
    <t>Seniūnijos pastato stogo remontas</t>
  </si>
  <si>
    <t>Kriaunų seniūnija</t>
  </si>
  <si>
    <t>II</t>
  </si>
  <si>
    <t>III-IV</t>
  </si>
  <si>
    <t>Rokiškio m. seniūnija</t>
  </si>
  <si>
    <t>Autobusų stotelių valymas</t>
  </si>
  <si>
    <t xml:space="preserve">" </t>
  </si>
  <si>
    <t>Senūjų kapinių (žydų, vokiečių, rezidencijos aukų, tremtinių koplyčios, sentikių)</t>
  </si>
  <si>
    <t>II-IV</t>
  </si>
  <si>
    <t>Žaliūjų vejų priežiūra</t>
  </si>
  <si>
    <t>II-III</t>
  </si>
  <si>
    <t>Šaligatvių remontas</t>
  </si>
  <si>
    <t>Šaligatvių ir gatvių valymas, šiukšlių pakrovimas</t>
  </si>
  <si>
    <t>Parkų tvarkymas</t>
  </si>
  <si>
    <t>Paplūdimio priežiūros ir apsaugos paslaugos</t>
  </si>
  <si>
    <t>Sporto aikštelių prie gyvenamųjų namų atstatymas, kiemo inventoriaus ir statinių remontas</t>
  </si>
  <si>
    <t>Malkų ruoša socialiai remtiniems asmenims</t>
  </si>
  <si>
    <t>Lietaus kanalizacijos eksploatacijos darbai (šulinių valymas, nuvedamųjų griovių šienavimas)</t>
  </si>
  <si>
    <t>Nepriklausomybės a. tvarkymo darbai</t>
  </si>
  <si>
    <t>Miesto želdinimo darbai, gėlynų priežiūra</t>
  </si>
  <si>
    <t>Viešųjų darbų meistro paslaugos</t>
  </si>
  <si>
    <t>Miško kirtimas, vejų šienavimas (priedas 30%)</t>
  </si>
  <si>
    <t>Rokiškio k. seniūnija</t>
  </si>
  <si>
    <t>Kavoliškio parko bei šaligatvių atstatymo darbai</t>
  </si>
  <si>
    <t>Serapiniškio žydų kapinių priežiūros darbai</t>
  </si>
  <si>
    <t>Pagrindinių kelių kelkraščių sutvarkymas</t>
  </si>
  <si>
    <t>Seniūnijos gerbūvio darbai (gatvių, šaligatvių priežiūra, šiukšlių išvežimas, ežero pakrantės, maudyklės tvarkymas, žaliūjų vejų ir parkų priežiūra)</t>
  </si>
  <si>
    <t>Jūžintų seniūnija</t>
  </si>
  <si>
    <t>Laibgalių kultūros namų remontas</t>
  </si>
  <si>
    <t>Kuro paruošimas seniūnijos įstaigoms</t>
  </si>
  <si>
    <t>Krūmų kirtimas pakelėse</t>
  </si>
  <si>
    <t>Medžių apgenėjimas, supūvusių pašalinimas</t>
  </si>
  <si>
    <t>Seniūnijos garažo ir kuro sandėlio rekonstrukcija</t>
  </si>
  <si>
    <t>Panemunėlio seniūnija</t>
  </si>
  <si>
    <t>Miesto gatvių, šaligatvių priežiūra</t>
  </si>
  <si>
    <t>Obelių seniūnija</t>
  </si>
  <si>
    <t>Teritorijų priežiūra prie seniūnijos pastato, MLC, muziejaus</t>
  </si>
  <si>
    <t>Kiti komunaliniai darbai: viešojo tualeto, turgavietės, poilsiavietės, vaikų žaidimo aikštelių priežiūra ir remonto darbai, medžių pjovimas kapinėse ir kitose viešose vietose, savavališkų šiukšlynų valymas</t>
  </si>
  <si>
    <t>Malkų ruošimas seniūnijos įstaigoms</t>
  </si>
  <si>
    <t>Pakriaunių kultūros namų remontas</t>
  </si>
  <si>
    <t>Pandėlio seniūnija</t>
  </si>
  <si>
    <t>Juodupės seniūnija</t>
  </si>
  <si>
    <t>Onuškio dvaro ir parko tvarkymas</t>
  </si>
  <si>
    <t>Ilzenbergo dvaro ir parko tvarkymas</t>
  </si>
  <si>
    <t>Parko priežiūra</t>
  </si>
  <si>
    <t>Rokiškio krašto muziejus</t>
  </si>
  <si>
    <t>Kazliškio pirties remontas</t>
  </si>
  <si>
    <t>Teritorijos valymo darbai</t>
  </si>
  <si>
    <t>Ūkio tarnyba</t>
  </si>
  <si>
    <t>IŠ VISO</t>
  </si>
  <si>
    <t>Savivaldybės įstaigos</t>
  </si>
  <si>
    <t xml:space="preserve">*skaičiuota pagal minimalų darbo užmokestį - 430 Lt. </t>
  </si>
  <si>
    <t>Viešųjų darbų planas 2000 metams</t>
  </si>
  <si>
    <t>Seniūnijos aplinkos tvarkymo darbai (gatvių šlavimas, žalių vejų pjovimas, šiukšlių tvarkymas)</t>
  </si>
  <si>
    <t>I - IV</t>
  </si>
  <si>
    <t>II - III</t>
  </si>
  <si>
    <t>Malkų pjovimas, skaldymas, sandėliavimas</t>
  </si>
  <si>
    <t>Skaistės ežero paplūdimio tvarkymo darbai</t>
  </si>
  <si>
    <t>Seniūnijos administracinio pastato remonto darbai</t>
  </si>
  <si>
    <t>Kapinių tvarkymo ir tvorų remonto darbai</t>
  </si>
  <si>
    <t xml:space="preserve">Malkų ruošimas </t>
  </si>
  <si>
    <t>Neveikiančių kapinių tvarkymas</t>
  </si>
  <si>
    <t>Miesto tvarkymo darbai: sniego valymas nuo šaligatvių ir barstymas</t>
  </si>
  <si>
    <t>Dykviečių tvarkymas</t>
  </si>
  <si>
    <t>Pastatų remonto darbai</t>
  </si>
  <si>
    <t>Apsauginių tvorų dažymas (tvenkinių, gatvių)</t>
  </si>
  <si>
    <t>Viešųjų darbų meistro priedas</t>
  </si>
  <si>
    <t>Kavoliškio gyv. tvenkinio sutvarkymo darbai</t>
  </si>
  <si>
    <t>Kavoliškio anglinės katilinės katilų demontavimas</t>
  </si>
  <si>
    <t>Poilsiavietės prie Vyžuonos aikštelės apsauga</t>
  </si>
  <si>
    <t xml:space="preserve">Poilsiavietės prie Bajorų ežero sutvarkymas </t>
  </si>
  <si>
    <t>Kapinių priežiūros darbai</t>
  </si>
  <si>
    <t>Laibgalių pagr. ir Jūžintų vid. mokykloms malkų paruošimas</t>
  </si>
  <si>
    <t>Seniūnijos aplinkotvarkos darbai (šiukšlių išvežimas, medžių genėjimas, šienavimas ir kita)</t>
  </si>
  <si>
    <t>Veikiančių ir neveikiančių kapinių tvarkymas</t>
  </si>
  <si>
    <t>Obelių kapinių, žydų kapinių priežiūra</t>
  </si>
  <si>
    <t>Miesto parko tverkymo darbai, Ramintos, Zaukos Šv. Jono koplytstulpių tvarkymo darbai, senųjų seniūnijos kapinių priežiūros darbai</t>
  </si>
  <si>
    <t>Gediškių kultūros namų, med. punkto, bibliotekos remontas</t>
  </si>
  <si>
    <t>Obelių miesto kapinių medžių nupjovimas</t>
  </si>
  <si>
    <t>Obelių miesto šaligatvių remontas</t>
  </si>
  <si>
    <t>Obelių miesto visuomeniniųkapinių praplėtimo darbai</t>
  </si>
  <si>
    <t>Prekystalių Pandėlio miesto turgelyje pastatymas ir esamų remontas</t>
  </si>
  <si>
    <t>Seniūnijos aplinkotvarkos darbai (gatvių, šaligatvių priežiūra, šiukšlių išvežimas, malkų ruoša,savartyno tvarkymas, kapinių priežiūra, žaliūjų vejų ir parkų priežiūra, pirties remontas, malkinės statyba, šaligatvių tvarkymas)</t>
  </si>
  <si>
    <t>Pandėlio miesto pirties remontas</t>
  </si>
  <si>
    <t>Malkinės statyba (seniūnijos administracinio pastato katilinei)</t>
  </si>
  <si>
    <t>Pastato, esančio Lailūnų kaime, remontas, įrengiant jame patalpas med. punktui ir bibliotekai)</t>
  </si>
  <si>
    <t>Juodupės gyvenvietės šaligatvių tvarkymas</t>
  </si>
  <si>
    <t>Juodupės paplūdymių tvarkymas</t>
  </si>
  <si>
    <t>Onuškio, Lukštų ir Maineivų kultūros namų remontas</t>
  </si>
  <si>
    <t>Kapinių priežiūros ir tvarkymo darbai</t>
  </si>
  <si>
    <t xml:space="preserve">Metalinių ir medinių tvorų, vartų remontas </t>
  </si>
  <si>
    <t>Šiukšlių išvežimas</t>
  </si>
  <si>
    <t>I</t>
  </si>
  <si>
    <t>Aplinkos tvarkymas, garažo remontas</t>
  </si>
  <si>
    <t>Maudyklės tvarkymas, muziejaus stogo remontas</t>
  </si>
  <si>
    <t>"Senamiesčio" vid. m-klos pastato stogo remontas</t>
  </si>
  <si>
    <t>Švietimo tarnyba</t>
  </si>
  <si>
    <t>Mokyklos darželio "Ąžuoliuko" pastato stogo remontas</t>
  </si>
  <si>
    <t>Suvainiškio pagrindinės m-klos pastato stogo remontas</t>
  </si>
  <si>
    <t>Panemunio pagrindinės m-klos pastato stogo remontas</t>
  </si>
  <si>
    <t>"Romuvos" vid. m-klos patalpų dažymas</t>
  </si>
  <si>
    <t>J. Tumo-Vaižganto vid. m-klos patalpų dažymas</t>
  </si>
  <si>
    <t>J. Tubelio gimnazijos pastato stogo remontas</t>
  </si>
  <si>
    <t>Juodupės gimnazijos pastato stogo remontas</t>
  </si>
  <si>
    <t>Sniego valymas, gatvių barstymas, gatvių valymas, žolės pjovimas</t>
  </si>
  <si>
    <t>Savivaldy-bės teatras</t>
  </si>
  <si>
    <t>Tinkuotojo dažytojo, statybininko paslaugos</t>
  </si>
  <si>
    <t>Individualios priežiūros darbuotojų paslaugos</t>
  </si>
  <si>
    <t>Soc. param. ir darb. tarnyba</t>
  </si>
  <si>
    <t>Vyr. specialistas darbo klausimams ir darbų saugai</t>
  </si>
  <si>
    <t>K. Zibolis</t>
  </si>
  <si>
    <t>I-II</t>
  </si>
  <si>
    <t>Seniūnija</t>
  </si>
  <si>
    <t>%</t>
  </si>
  <si>
    <t>darbo men</t>
  </si>
  <si>
    <t>zm. 12men.</t>
  </si>
  <si>
    <t>Iš vieš. darbų eilutės</t>
  </si>
  <si>
    <t xml:space="preserve">Kazliškis </t>
  </si>
  <si>
    <t>Kamajai</t>
  </si>
  <si>
    <t>Kriaunos</t>
  </si>
  <si>
    <t>Rokišk. K.</t>
  </si>
  <si>
    <t>Jūžintai</t>
  </si>
  <si>
    <t>Panemunėlis</t>
  </si>
  <si>
    <t>Pandėlys</t>
  </si>
  <si>
    <t>Juodupė</t>
  </si>
  <si>
    <t>Obeliai</t>
  </si>
  <si>
    <t>Rokiškio m.</t>
  </si>
  <si>
    <t>Krašto muziejus</t>
  </si>
  <si>
    <t>Teatras</t>
  </si>
  <si>
    <t>Soc. Param. Tarnyba</t>
  </si>
  <si>
    <t>Prašyta suma</t>
  </si>
  <si>
    <t>Tenkanti suma</t>
  </si>
  <si>
    <t>Skirti pinigai</t>
  </si>
  <si>
    <t>Darbų  pavadinimas</t>
  </si>
  <si>
    <t>Iš viso Kamajų seniūnijai</t>
  </si>
  <si>
    <t>Iš viso Kriaunų seniūnijai</t>
  </si>
  <si>
    <t>Iš viso Rokiškio miesto seniūnijai</t>
  </si>
  <si>
    <t>Iš viso Rokiškio kaimiškajai seniūnijai</t>
  </si>
  <si>
    <t>Iš viso Jūžintų seniūnijai</t>
  </si>
  <si>
    <t>Iš viso Obelių seniūnijai</t>
  </si>
  <si>
    <t>Iš viso Juodupės seniūnijai</t>
  </si>
  <si>
    <t>Iš viso Rokiškio krašto muziejui</t>
  </si>
  <si>
    <t xml:space="preserve">Miesto gatvių, šaligatvių, pakelių bei teritorijų tvarkymo, apželdinimo, želdinių priežiūros darbai </t>
  </si>
  <si>
    <t>Istorijos ir kultūros paveldo, muziejų, kapinių, parkų, kitų saugomų bei turinčių išliekamąją vertę objektų, knygų fondų ir archyvų tvarkymo pagalbiniai darbai</t>
  </si>
  <si>
    <t>Socialinės bei visuomeninės paskirties objektų rekonstrukcijos ir smulkaus remonto pagalbiniai darbai</t>
  </si>
  <si>
    <t>Miestų, rajonų ir gyvenviečių gatvių, kelių, pakelių bei teritorijų tvarkymo, apželdinimo ir želdinių priežiūros darbai</t>
  </si>
  <si>
    <t>Orientacinis darbininkų sk.</t>
  </si>
  <si>
    <t>Rokiškio kaimiškoji seniūnija</t>
  </si>
  <si>
    <t>Rokiškio miesto seniūnija</t>
  </si>
  <si>
    <t>Kompensacija už nepanaud. atostogas</t>
  </si>
  <si>
    <t>Sodra 30,98 proc.</t>
  </si>
  <si>
    <t xml:space="preserve">Iš viso </t>
  </si>
  <si>
    <t>Miestų, rajonų irgyvenviečių gatvių, kelių, pakelių bei teritorijų tvarkymo, apželdinimo ir želdinių priežiūros darbai</t>
  </si>
  <si>
    <t xml:space="preserve"> Rokiškio kultūros centras</t>
  </si>
  <si>
    <t>Iš viso Rokiškio kultūros centrui</t>
  </si>
  <si>
    <t>AB "Rokiškio komunalininkas"</t>
  </si>
  <si>
    <t>IŠ VISO:</t>
  </si>
  <si>
    <t>Kūno kultūros ir sporto centras</t>
  </si>
  <si>
    <t>Iš viso Kūno kultūros ir sporto centrui</t>
  </si>
  <si>
    <t>Darbus vykdanti įstaiga</t>
  </si>
  <si>
    <t>Darbų vykdymo laikas</t>
  </si>
  <si>
    <t>VĮ Rokiškio miškų urėdija</t>
  </si>
  <si>
    <t>Iš viso VĮ Rokiškio miškų urėdijai</t>
  </si>
  <si>
    <t>Kriaunų pagrindinė mokykla</t>
  </si>
  <si>
    <t>Pagalbiniai maisto paruošimo, patalpų bei aplinkos tvarkymo darbai socialinės bei visuomeninės paskirties įmonėse, įstaigose bei organizacijose</t>
  </si>
  <si>
    <t>Miškų ūkio darbai</t>
  </si>
  <si>
    <t>Kamajų Antano Strazdo gimnazija</t>
  </si>
  <si>
    <t>Rokiškio rajono apylinkės teismas</t>
  </si>
  <si>
    <t>Juozo Tumo-Vaižganto vidurinė mokykla</t>
  </si>
  <si>
    <t>Iš viso AB ,,Rokiškio komunalininkui"</t>
  </si>
  <si>
    <t>Savivaldybės administracijos</t>
  </si>
  <si>
    <t>Rokiškio darželis - mokykla Varpelis</t>
  </si>
  <si>
    <t xml:space="preserve">ROKIŠKIO RAJONO 2012 METŲ SAUSIO- KOVO VIEŠŲJŲ DARBŲ PROGRAMA    
</t>
  </si>
  <si>
    <t>sausio-kovo mėn.</t>
  </si>
  <si>
    <t>Rokiškio socialinės socialinės paramos centras</t>
  </si>
  <si>
    <t>Iš viso Rokiškio socialinės paramos centras</t>
  </si>
  <si>
    <t>Iš viso Rokiškio rajono apylinkės teismui</t>
  </si>
  <si>
    <t>Iš viso Rokiškio darželis - mokykla Varpelis</t>
  </si>
  <si>
    <t>Iš viso Kriaunų pagrindinei mokyklai</t>
  </si>
  <si>
    <t xml:space="preserve"> Iš viso Savivaldybės administracijai</t>
  </si>
  <si>
    <t xml:space="preserve"> Iš viso Kamajų Antano Strazdo gimnazijai</t>
  </si>
  <si>
    <t xml:space="preserve"> Rokiškio darželis-mokykla "Ąžuoliukas"</t>
  </si>
  <si>
    <t xml:space="preserve"> Iš viso Rokiškio darželiui-mokyklai  "Ąžuoliukas"</t>
  </si>
  <si>
    <t>Iš viso Juozo Tumo-Vaižganto vidurinei mokyklai</t>
  </si>
  <si>
    <t>Iš viso UAB "Rokmelsta"</t>
  </si>
  <si>
    <t>UAB "Rokmelsta"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</si>
</sst>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\ &quot;Lt&quot;"/>
    <numFmt numFmtId="178" formatCode="#,##0_ ;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0">
    <font>
      <sz val="10"/>
      <name val="Times New Roman Baltic"/>
      <family val="1"/>
    </font>
    <font>
      <sz val="10"/>
      <name val="Arial"/>
      <family val="0"/>
    </font>
    <font>
      <b/>
      <sz val="10"/>
      <name val="Times New Roman Baltic"/>
      <family val="1"/>
    </font>
    <font>
      <b/>
      <sz val="18"/>
      <name val="Times New Roman Baltic"/>
      <family val="1"/>
    </font>
    <font>
      <sz val="9"/>
      <name val="Times New Roman Baltic"/>
      <family val="1"/>
    </font>
    <font>
      <b/>
      <sz val="9"/>
      <name val="Times New Roman Baltic"/>
      <family val="1"/>
    </font>
    <font>
      <u val="single"/>
      <sz val="10"/>
      <color indexed="12"/>
      <name val="Times New Roman Baltic"/>
      <family val="1"/>
    </font>
    <font>
      <u val="single"/>
      <sz val="10"/>
      <color indexed="36"/>
      <name val="Times New Roman Baltic"/>
      <family val="1"/>
    </font>
    <font>
      <sz val="11"/>
      <name val="Times New Roman Baltic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 Baltic"/>
      <family val="0"/>
    </font>
    <font>
      <sz val="9"/>
      <color indexed="14"/>
      <name val="Times New Roman"/>
      <family val="1"/>
    </font>
    <font>
      <b/>
      <sz val="12"/>
      <name val="Times New Roman Baltic"/>
      <family val="0"/>
    </font>
    <font>
      <sz val="12"/>
      <name val="Times New Roman Baltic"/>
      <family val="0"/>
    </font>
    <font>
      <sz val="9"/>
      <color indexed="12"/>
      <name val="Times New Roman"/>
      <family val="1"/>
    </font>
    <font>
      <sz val="9"/>
      <color indexed="5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u val="single"/>
      <sz val="11"/>
      <name val="Times New Roman Baltic"/>
      <family val="1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59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59" applyNumberFormat="1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2" fontId="2" fillId="24" borderId="10" xfId="59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2" fontId="0" fillId="0" borderId="0" xfId="59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0" fontId="2" fillId="0" borderId="18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2" fontId="4" fillId="24" borderId="10" xfId="0" applyNumberFormat="1" applyFont="1" applyFill="1" applyBorder="1" applyAlignment="1">
      <alignment horizontal="center" wrapText="1"/>
    </xf>
    <xf numFmtId="1" fontId="10" fillId="24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1" fontId="10" fillId="24" borderId="10" xfId="0" applyNumberFormat="1" applyFont="1" applyFill="1" applyBorder="1" applyAlignment="1">
      <alignment horizontal="center" vertical="center"/>
    </xf>
    <xf numFmtId="2" fontId="8" fillId="24" borderId="0" xfId="0" applyNumberFormat="1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/>
    </xf>
    <xf numFmtId="2" fontId="8" fillId="24" borderId="0" xfId="59" applyNumberFormat="1" applyFont="1" applyFill="1" applyBorder="1" applyAlignment="1">
      <alignment horizontal="center" vertical="center" wrapText="1"/>
    </xf>
    <xf numFmtId="2" fontId="8" fillId="24" borderId="0" xfId="0" applyNumberFormat="1" applyFont="1" applyFill="1" applyBorder="1" applyAlignment="1">
      <alignment horizontal="center" vertical="center"/>
    </xf>
    <xf numFmtId="2" fontId="8" fillId="24" borderId="10" xfId="0" applyNumberFormat="1" applyFont="1" applyFill="1" applyBorder="1" applyAlignment="1">
      <alignment/>
    </xf>
    <xf numFmtId="2" fontId="13" fillId="0" borderId="10" xfId="0" applyNumberFormat="1" applyFont="1" applyBorder="1" applyAlignment="1">
      <alignment/>
    </xf>
    <xf numFmtId="2" fontId="12" fillId="24" borderId="20" xfId="0" applyNumberFormat="1" applyFont="1" applyFill="1" applyBorder="1" applyAlignment="1">
      <alignment horizontal="center" vertical="center"/>
    </xf>
    <xf numFmtId="2" fontId="4" fillId="24" borderId="21" xfId="0" applyNumberFormat="1" applyFont="1" applyFill="1" applyBorder="1" applyAlignment="1">
      <alignment horizontal="center" wrapText="1"/>
    </xf>
    <xf numFmtId="1" fontId="10" fillId="24" borderId="21" xfId="0" applyNumberFormat="1" applyFont="1" applyFill="1" applyBorder="1" applyAlignment="1">
      <alignment horizontal="center" vertical="center"/>
    </xf>
    <xf numFmtId="2" fontId="10" fillId="24" borderId="21" xfId="0" applyNumberFormat="1" applyFont="1" applyFill="1" applyBorder="1" applyAlignment="1">
      <alignment horizontal="center" vertical="center" wrapText="1"/>
    </xf>
    <xf numFmtId="2" fontId="10" fillId="24" borderId="22" xfId="0" applyNumberFormat="1" applyFont="1" applyFill="1" applyBorder="1" applyAlignment="1">
      <alignment horizontal="center" vertical="center" wrapText="1"/>
    </xf>
    <xf numFmtId="2" fontId="9" fillId="24" borderId="23" xfId="0" applyNumberFormat="1" applyFont="1" applyFill="1" applyBorder="1" applyAlignment="1">
      <alignment horizontal="center" vertical="center"/>
    </xf>
    <xf numFmtId="2" fontId="5" fillId="24" borderId="23" xfId="0" applyNumberFormat="1" applyFont="1" applyFill="1" applyBorder="1" applyAlignment="1">
      <alignment horizontal="center" wrapText="1"/>
    </xf>
    <xf numFmtId="1" fontId="9" fillId="24" borderId="23" xfId="0" applyNumberFormat="1" applyFont="1" applyFill="1" applyBorder="1" applyAlignment="1">
      <alignment horizontal="center" vertical="center"/>
    </xf>
    <xf numFmtId="172" fontId="9" fillId="24" borderId="23" xfId="0" applyNumberFormat="1" applyFont="1" applyFill="1" applyBorder="1" applyAlignment="1">
      <alignment horizontal="center" vertical="center"/>
    </xf>
    <xf numFmtId="2" fontId="9" fillId="24" borderId="23" xfId="0" applyNumberFormat="1" applyFont="1" applyFill="1" applyBorder="1" applyAlignment="1">
      <alignment horizontal="center" vertical="center" wrapText="1"/>
    </xf>
    <xf numFmtId="2" fontId="9" fillId="24" borderId="24" xfId="0" applyNumberFormat="1" applyFont="1" applyFill="1" applyBorder="1" applyAlignment="1">
      <alignment horizontal="center" vertical="center" wrapText="1"/>
    </xf>
    <xf numFmtId="2" fontId="12" fillId="24" borderId="20" xfId="0" applyNumberFormat="1" applyFont="1" applyFill="1" applyBorder="1" applyAlignment="1">
      <alignment horizontal="center" vertical="center" wrapText="1"/>
    </xf>
    <xf numFmtId="2" fontId="10" fillId="24" borderId="20" xfId="0" applyNumberFormat="1" applyFont="1" applyFill="1" applyBorder="1" applyAlignment="1">
      <alignment horizontal="center" vertical="center" wrapText="1"/>
    </xf>
    <xf numFmtId="2" fontId="10" fillId="24" borderId="21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2" fontId="8" fillId="24" borderId="13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10" fillId="24" borderId="20" xfId="0" applyNumberFormat="1" applyFont="1" applyFill="1" applyBorder="1" applyAlignment="1">
      <alignment horizontal="center" vertical="center"/>
    </xf>
    <xf numFmtId="2" fontId="10" fillId="24" borderId="25" xfId="0" applyNumberFormat="1" applyFont="1" applyFill="1" applyBorder="1" applyAlignment="1">
      <alignment horizontal="center" vertical="center" wrapText="1"/>
    </xf>
    <xf numFmtId="2" fontId="9" fillId="24" borderId="21" xfId="0" applyNumberFormat="1" applyFont="1" applyFill="1" applyBorder="1" applyAlignment="1">
      <alignment horizontal="center" vertical="center" wrapText="1"/>
    </xf>
    <xf numFmtId="2" fontId="9" fillId="24" borderId="26" xfId="0" applyNumberFormat="1" applyFont="1" applyFill="1" applyBorder="1" applyAlignment="1">
      <alignment horizontal="center" vertical="center" wrapText="1"/>
    </xf>
    <xf numFmtId="2" fontId="12" fillId="24" borderId="21" xfId="0" applyNumberFormat="1" applyFont="1" applyFill="1" applyBorder="1" applyAlignment="1">
      <alignment horizontal="center" vertical="center" wrapText="1"/>
    </xf>
    <xf numFmtId="1" fontId="10" fillId="24" borderId="21" xfId="0" applyNumberFormat="1" applyFont="1" applyFill="1" applyBorder="1" applyAlignment="1">
      <alignment horizontal="center" vertical="center" wrapText="1"/>
    </xf>
    <xf numFmtId="1" fontId="9" fillId="24" borderId="23" xfId="0" applyNumberFormat="1" applyFont="1" applyFill="1" applyBorder="1" applyAlignment="1">
      <alignment horizontal="center" vertical="center" wrapText="1"/>
    </xf>
    <xf numFmtId="172" fontId="10" fillId="24" borderId="21" xfId="0" applyNumberFormat="1" applyFont="1" applyFill="1" applyBorder="1" applyAlignment="1">
      <alignment horizontal="center" vertical="center" wrapText="1"/>
    </xf>
    <xf numFmtId="172" fontId="10" fillId="24" borderId="21" xfId="0" applyNumberFormat="1" applyFont="1" applyFill="1" applyBorder="1" applyAlignment="1">
      <alignment horizontal="center" vertical="center"/>
    </xf>
    <xf numFmtId="2" fontId="36" fillId="24" borderId="27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/>
    </xf>
    <xf numFmtId="2" fontId="8" fillId="0" borderId="17" xfId="0" applyNumberFormat="1" applyFont="1" applyBorder="1" applyAlignment="1">
      <alignment/>
    </xf>
    <xf numFmtId="2" fontId="10" fillId="24" borderId="28" xfId="0" applyNumberFormat="1" applyFont="1" applyFill="1" applyBorder="1" applyAlignment="1">
      <alignment horizontal="left" vertical="center" wrapText="1"/>
    </xf>
    <xf numFmtId="2" fontId="10" fillId="24" borderId="29" xfId="0" applyNumberFormat="1" applyFont="1" applyFill="1" applyBorder="1" applyAlignment="1">
      <alignment horizontal="left" vertical="center" wrapText="1"/>
    </xf>
    <xf numFmtId="0" fontId="10" fillId="24" borderId="29" xfId="0" applyFont="1" applyFill="1" applyBorder="1" applyAlignment="1">
      <alignment/>
    </xf>
    <xf numFmtId="2" fontId="9" fillId="24" borderId="26" xfId="0" applyNumberFormat="1" applyFont="1" applyFill="1" applyBorder="1" applyAlignment="1">
      <alignment horizontal="left" wrapText="1"/>
    </xf>
    <xf numFmtId="2" fontId="9" fillId="24" borderId="26" xfId="0" applyNumberFormat="1" applyFont="1" applyFill="1" applyBorder="1" applyAlignment="1">
      <alignment horizontal="center" wrapText="1"/>
    </xf>
    <xf numFmtId="2" fontId="8" fillId="0" borderId="28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8" fillId="24" borderId="19" xfId="0" applyNumberFormat="1" applyFont="1" applyFill="1" applyBorder="1" applyAlignment="1">
      <alignment/>
    </xf>
    <xf numFmtId="2" fontId="8" fillId="24" borderId="31" xfId="0" applyNumberFormat="1" applyFont="1" applyFill="1" applyBorder="1" applyAlignment="1">
      <alignment/>
    </xf>
    <xf numFmtId="2" fontId="17" fillId="24" borderId="0" xfId="0" applyNumberFormat="1" applyFont="1" applyFill="1" applyBorder="1" applyAlignment="1">
      <alignment horizontal="left" vertical="center" wrapText="1"/>
    </xf>
    <xf numFmtId="2" fontId="10" fillId="24" borderId="0" xfId="0" applyNumberFormat="1" applyFont="1" applyFill="1" applyBorder="1" applyAlignment="1">
      <alignment horizontal="left" vertical="center" wrapText="1"/>
    </xf>
    <xf numFmtId="2" fontId="14" fillId="24" borderId="0" xfId="0" applyNumberFormat="1" applyFont="1" applyFill="1" applyBorder="1" applyAlignment="1">
      <alignment horizontal="left" wrapText="1"/>
    </xf>
    <xf numFmtId="2" fontId="10" fillId="24" borderId="0" xfId="0" applyNumberFormat="1" applyFont="1" applyFill="1" applyBorder="1" applyAlignment="1">
      <alignment horizontal="left" wrapText="1"/>
    </xf>
    <xf numFmtId="2" fontId="18" fillId="24" borderId="0" xfId="0" applyNumberFormat="1" applyFont="1" applyFill="1" applyBorder="1" applyAlignment="1">
      <alignment horizontal="left" wrapText="1"/>
    </xf>
    <xf numFmtId="2" fontId="15" fillId="24" borderId="0" xfId="0" applyNumberFormat="1" applyFont="1" applyFill="1" applyBorder="1" applyAlignment="1">
      <alignment horizontal="center" vertical="center" wrapText="1"/>
    </xf>
    <xf numFmtId="172" fontId="8" fillId="24" borderId="0" xfId="0" applyNumberFormat="1" applyFont="1" applyFill="1" applyBorder="1" applyAlignment="1">
      <alignment horizontal="center" vertical="center" wrapText="1"/>
    </xf>
    <xf numFmtId="2" fontId="13" fillId="24" borderId="0" xfId="0" applyNumberFormat="1" applyFont="1" applyFill="1" applyBorder="1" applyAlignment="1">
      <alignment horizontal="center" vertical="center" wrapText="1"/>
    </xf>
    <xf numFmtId="172" fontId="8" fillId="24" borderId="0" xfId="0" applyNumberFormat="1" applyFont="1" applyFill="1" applyBorder="1" applyAlignment="1">
      <alignment horizontal="center" vertical="center"/>
    </xf>
    <xf numFmtId="2" fontId="15" fillId="24" borderId="0" xfId="0" applyNumberFormat="1" applyFont="1" applyFill="1" applyBorder="1" applyAlignment="1">
      <alignment horizontal="center" vertical="center"/>
    </xf>
    <xf numFmtId="172" fontId="13" fillId="24" borderId="0" xfId="0" applyNumberFormat="1" applyFont="1" applyFill="1" applyBorder="1" applyAlignment="1">
      <alignment horizontal="center" vertical="center" wrapText="1"/>
    </xf>
    <xf numFmtId="1" fontId="8" fillId="24" borderId="0" xfId="0" applyNumberFormat="1" applyFont="1" applyFill="1" applyBorder="1" applyAlignment="1">
      <alignment horizontal="center" vertical="center" wrapText="1"/>
    </xf>
    <xf numFmtId="1" fontId="8" fillId="24" borderId="0" xfId="0" applyNumberFormat="1" applyFont="1" applyFill="1" applyBorder="1" applyAlignment="1">
      <alignment horizontal="center" vertical="center"/>
    </xf>
    <xf numFmtId="172" fontId="15" fillId="24" borderId="0" xfId="0" applyNumberFormat="1" applyFont="1" applyFill="1" applyBorder="1" applyAlignment="1">
      <alignment horizontal="center" vertical="center" wrapText="1"/>
    </xf>
    <xf numFmtId="1" fontId="13" fillId="24" borderId="0" xfId="0" applyNumberFormat="1" applyFont="1" applyFill="1" applyBorder="1" applyAlignment="1">
      <alignment horizontal="center" vertical="center"/>
    </xf>
    <xf numFmtId="1" fontId="13" fillId="24" borderId="0" xfId="0" applyNumberFormat="1" applyFont="1" applyFill="1" applyBorder="1" applyAlignment="1">
      <alignment horizontal="center" vertical="center" wrapText="1"/>
    </xf>
    <xf numFmtId="2" fontId="16" fillId="24" borderId="0" xfId="0" applyNumberFormat="1" applyFont="1" applyFill="1" applyBorder="1" applyAlignment="1">
      <alignment horizontal="center" vertical="center" wrapText="1"/>
    </xf>
    <xf numFmtId="1" fontId="16" fillId="24" borderId="0" xfId="0" applyNumberFormat="1" applyFont="1" applyFill="1" applyBorder="1" applyAlignment="1">
      <alignment horizontal="center" vertical="center"/>
    </xf>
    <xf numFmtId="1" fontId="15" fillId="24" borderId="0" xfId="0" applyNumberFormat="1" applyFont="1" applyFill="1" applyBorder="1" applyAlignment="1">
      <alignment horizontal="center" vertical="center"/>
    </xf>
    <xf numFmtId="2" fontId="8" fillId="24" borderId="0" xfId="0" applyNumberFormat="1" applyFont="1" applyFill="1" applyBorder="1" applyAlignment="1">
      <alignment/>
    </xf>
    <xf numFmtId="2" fontId="15" fillId="24" borderId="0" xfId="0" applyNumberFormat="1" applyFont="1" applyFill="1" applyBorder="1" applyAlignment="1">
      <alignment/>
    </xf>
    <xf numFmtId="1" fontId="13" fillId="24" borderId="0" xfId="0" applyNumberFormat="1" applyFont="1" applyFill="1" applyBorder="1" applyAlignment="1">
      <alignment/>
    </xf>
    <xf numFmtId="2" fontId="10" fillId="24" borderId="29" xfId="0" applyNumberFormat="1" applyFont="1" applyFill="1" applyBorder="1" applyAlignment="1">
      <alignment horizontal="left" wrapText="1"/>
    </xf>
    <xf numFmtId="2" fontId="10" fillId="24" borderId="28" xfId="0" applyNumberFormat="1" applyFont="1" applyFill="1" applyBorder="1" applyAlignment="1">
      <alignment horizontal="left" wrapText="1"/>
    </xf>
    <xf numFmtId="2" fontId="13" fillId="24" borderId="0" xfId="0" applyNumberFormat="1" applyFont="1" applyFill="1" applyBorder="1" applyAlignment="1">
      <alignment horizontal="center" vertical="center"/>
    </xf>
    <xf numFmtId="2" fontId="8" fillId="0" borderId="32" xfId="0" applyNumberFormat="1" applyFont="1" applyBorder="1" applyAlignment="1">
      <alignment/>
    </xf>
    <xf numFmtId="2" fontId="13" fillId="0" borderId="32" xfId="0" applyNumberFormat="1" applyFont="1" applyBorder="1" applyAlignment="1">
      <alignment/>
    </xf>
    <xf numFmtId="2" fontId="10" fillId="24" borderId="33" xfId="0" applyNumberFormat="1" applyFont="1" applyFill="1" applyBorder="1" applyAlignment="1">
      <alignment horizontal="center" vertical="center" wrapText="1"/>
    </xf>
    <xf numFmtId="2" fontId="9" fillId="24" borderId="34" xfId="0" applyNumberFormat="1" applyFont="1" applyFill="1" applyBorder="1" applyAlignment="1">
      <alignment horizontal="center" vertical="center" wrapText="1"/>
    </xf>
    <xf numFmtId="2" fontId="37" fillId="24" borderId="12" xfId="0" applyNumberFormat="1" applyFont="1" applyFill="1" applyBorder="1" applyAlignment="1">
      <alignment horizontal="center" vertical="center" wrapText="1"/>
    </xf>
    <xf numFmtId="2" fontId="16" fillId="24" borderId="12" xfId="0" applyNumberFormat="1" applyFont="1" applyFill="1" applyBorder="1" applyAlignment="1">
      <alignment horizontal="center" wrapText="1"/>
    </xf>
    <xf numFmtId="1" fontId="37" fillId="24" borderId="12" xfId="0" applyNumberFormat="1" applyFont="1" applyFill="1" applyBorder="1" applyAlignment="1">
      <alignment horizontal="center" vertical="center"/>
    </xf>
    <xf numFmtId="172" fontId="37" fillId="24" borderId="12" xfId="0" applyNumberFormat="1" applyFont="1" applyFill="1" applyBorder="1" applyAlignment="1">
      <alignment horizontal="center" vertical="center"/>
    </xf>
    <xf numFmtId="2" fontId="37" fillId="24" borderId="12" xfId="0" applyNumberFormat="1" applyFont="1" applyFill="1" applyBorder="1" applyAlignment="1">
      <alignment horizontal="center" vertical="center"/>
    </xf>
    <xf numFmtId="2" fontId="37" fillId="24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/>
    </xf>
    <xf numFmtId="2" fontId="38" fillId="0" borderId="0" xfId="0" applyNumberFormat="1" applyFont="1" applyBorder="1" applyAlignment="1">
      <alignment horizontal="center"/>
    </xf>
    <xf numFmtId="2" fontId="9" fillId="24" borderId="23" xfId="0" applyNumberFormat="1" applyFont="1" applyFill="1" applyBorder="1" applyAlignment="1">
      <alignment horizontal="center" vertical="center" wrapText="1"/>
    </xf>
    <xf numFmtId="2" fontId="9" fillId="24" borderId="29" xfId="0" applyNumberFormat="1" applyFont="1" applyFill="1" applyBorder="1" applyAlignment="1">
      <alignment horizontal="center" vertical="center" wrapText="1"/>
    </xf>
    <xf numFmtId="2" fontId="9" fillId="24" borderId="26" xfId="0" applyNumberFormat="1" applyFont="1" applyFill="1" applyBorder="1" applyAlignment="1">
      <alignment horizontal="center" vertical="center" wrapText="1"/>
    </xf>
    <xf numFmtId="2" fontId="9" fillId="24" borderId="21" xfId="0" applyNumberFormat="1" applyFont="1" applyFill="1" applyBorder="1" applyAlignment="1">
      <alignment horizontal="center" vertical="top" wrapText="1"/>
    </xf>
    <xf numFmtId="2" fontId="9" fillId="24" borderId="22" xfId="0" applyNumberFormat="1" applyFont="1" applyFill="1" applyBorder="1" applyAlignment="1">
      <alignment horizontal="center" vertical="top" wrapText="1"/>
    </xf>
    <xf numFmtId="0" fontId="9" fillId="24" borderId="23" xfId="0" applyFont="1" applyFill="1" applyBorder="1" applyAlignment="1">
      <alignment horizontal="center" vertical="center" wrapText="1"/>
    </xf>
    <xf numFmtId="2" fontId="10" fillId="0" borderId="3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35" xfId="0" applyNumberFormat="1" applyBorder="1" applyAlignment="1">
      <alignment horizontal="left" vertical="center" wrapText="1"/>
    </xf>
    <xf numFmtId="2" fontId="0" fillId="0" borderId="35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horizontal="center" vertical="top" wrapText="1"/>
    </xf>
    <xf numFmtId="1" fontId="8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" fontId="8" fillId="0" borderId="38" xfId="0" applyNumberFormat="1" applyFont="1" applyBorder="1" applyAlignment="1">
      <alignment/>
    </xf>
    <xf numFmtId="1" fontId="8" fillId="0" borderId="37" xfId="0" applyNumberFormat="1" applyFont="1" applyBorder="1" applyAlignment="1">
      <alignment/>
    </xf>
    <xf numFmtId="2" fontId="11" fillId="24" borderId="27" xfId="0" applyNumberFormat="1" applyFont="1" applyFill="1" applyBorder="1" applyAlignment="1">
      <alignment horizontal="center" vertical="center" wrapText="1"/>
    </xf>
    <xf numFmtId="2" fontId="11" fillId="24" borderId="39" xfId="0" applyNumberFormat="1" applyFont="1" applyFill="1" applyBorder="1" applyAlignment="1">
      <alignment horizontal="center" vertical="center" wrapText="1"/>
    </xf>
    <xf numFmtId="2" fontId="39" fillId="24" borderId="21" xfId="0" applyNumberFormat="1" applyFont="1" applyFill="1" applyBorder="1" applyAlignment="1">
      <alignment horizontal="center" vertical="center" wrapText="1"/>
    </xf>
    <xf numFmtId="2" fontId="39" fillId="24" borderId="23" xfId="0" applyNumberFormat="1" applyFont="1" applyFill="1" applyBorder="1" applyAlignment="1">
      <alignment horizontal="center" vertical="center" wrapText="1"/>
    </xf>
    <xf numFmtId="2" fontId="9" fillId="24" borderId="21" xfId="0" applyNumberFormat="1" applyFont="1" applyFill="1" applyBorder="1" applyAlignment="1">
      <alignment horizontal="center" vertical="center" wrapText="1"/>
    </xf>
    <xf numFmtId="2" fontId="10" fillId="0" borderId="40" xfId="0" applyNumberFormat="1" applyFont="1" applyBorder="1" applyAlignment="1">
      <alignment horizontal="center" vertical="center"/>
    </xf>
    <xf numFmtId="2" fontId="10" fillId="24" borderId="20" xfId="0" applyNumberFormat="1" applyFont="1" applyFill="1" applyBorder="1" applyAlignment="1">
      <alignment horizontal="center" vertical="center"/>
    </xf>
    <xf numFmtId="2" fontId="10" fillId="24" borderId="19" xfId="0" applyNumberFormat="1" applyFont="1" applyFill="1" applyBorder="1" applyAlignment="1">
      <alignment horizontal="center" vertical="center"/>
    </xf>
    <xf numFmtId="2" fontId="37" fillId="24" borderId="41" xfId="0" applyNumberFormat="1" applyFont="1" applyFill="1" applyBorder="1" applyAlignment="1">
      <alignment horizontal="right" wrapText="1"/>
    </xf>
    <xf numFmtId="0" fontId="16" fillId="0" borderId="42" xfId="0" applyFont="1" applyBorder="1" applyAlignment="1">
      <alignment horizontal="right"/>
    </xf>
    <xf numFmtId="2" fontId="8" fillId="24" borderId="0" xfId="0" applyNumberFormat="1" applyFont="1" applyFill="1" applyBorder="1" applyAlignment="1">
      <alignment horizontal="center" vertical="center" wrapText="1"/>
    </xf>
    <xf numFmtId="2" fontId="10" fillId="24" borderId="20" xfId="0" applyNumberFormat="1" applyFont="1" applyFill="1" applyBorder="1" applyAlignment="1">
      <alignment horizontal="center" vertical="center" wrapText="1"/>
    </xf>
    <xf numFmtId="2" fontId="10" fillId="24" borderId="19" xfId="0" applyNumberFormat="1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/>
    </xf>
    <xf numFmtId="2" fontId="12" fillId="24" borderId="20" xfId="0" applyNumberFormat="1" applyFont="1" applyFill="1" applyBorder="1" applyAlignment="1">
      <alignment horizontal="center" vertical="center" wrapText="1"/>
    </xf>
    <xf numFmtId="2" fontId="12" fillId="24" borderId="19" xfId="0" applyNumberFormat="1" applyFont="1" applyFill="1" applyBorder="1" applyAlignment="1">
      <alignment horizontal="center" vertical="center" wrapText="1"/>
    </xf>
    <xf numFmtId="2" fontId="8" fillId="0" borderId="36" xfId="0" applyNumberFormat="1" applyFont="1" applyBorder="1" applyAlignment="1">
      <alignment/>
    </xf>
    <xf numFmtId="2" fontId="8" fillId="0" borderId="37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zoomScalePageLayoutView="0" workbookViewId="0" topLeftCell="A17">
      <selection activeCell="K71" sqref="K71"/>
    </sheetView>
  </sheetViews>
  <sheetFormatPr defaultColWidth="8.125" defaultRowHeight="12.75"/>
  <cols>
    <col min="1" max="1" width="39.375" style="22" customWidth="1"/>
    <col min="2" max="2" width="12.125" style="2" customWidth="1"/>
    <col min="3" max="3" width="6.125" style="2" customWidth="1"/>
    <col min="4" max="5" width="8.125" style="2" customWidth="1"/>
    <col min="6" max="6" width="10.875" style="2" customWidth="1"/>
    <col min="7" max="7" width="11.375" style="2" customWidth="1"/>
    <col min="8" max="8" width="14.125" style="2" customWidth="1"/>
    <col min="9" max="9" width="16.00390625" style="2" customWidth="1"/>
    <col min="10" max="10" width="16.875" style="2" customWidth="1"/>
    <col min="11" max="11" width="16.50390625" style="2" customWidth="1"/>
    <col min="12" max="16384" width="8.125" style="2" customWidth="1"/>
  </cols>
  <sheetData>
    <row r="1" spans="1:10" ht="22.5">
      <c r="A1" s="151" t="s">
        <v>77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2.75">
      <c r="A2" s="152" t="s">
        <v>9</v>
      </c>
      <c r="B2" s="153" t="s">
        <v>3</v>
      </c>
      <c r="C2" s="154" t="s">
        <v>10</v>
      </c>
      <c r="D2" s="154" t="s">
        <v>11</v>
      </c>
      <c r="E2" s="154" t="s">
        <v>4</v>
      </c>
      <c r="F2" s="152" t="s">
        <v>5</v>
      </c>
      <c r="G2" s="152" t="s">
        <v>8</v>
      </c>
      <c r="H2" s="152" t="s">
        <v>12</v>
      </c>
      <c r="I2" s="155" t="s">
        <v>6</v>
      </c>
      <c r="J2" s="155"/>
    </row>
    <row r="3" spans="1:10" ht="25.5">
      <c r="A3" s="152"/>
      <c r="B3" s="153"/>
      <c r="C3" s="154"/>
      <c r="D3" s="154"/>
      <c r="E3" s="154"/>
      <c r="F3" s="152"/>
      <c r="G3" s="152"/>
      <c r="H3" s="152"/>
      <c r="I3" s="3" t="s">
        <v>75</v>
      </c>
      <c r="J3" s="3" t="s">
        <v>7</v>
      </c>
    </row>
    <row r="4" spans="1:10" ht="38.25">
      <c r="A4" s="3" t="s">
        <v>78</v>
      </c>
      <c r="B4" s="3" t="s">
        <v>14</v>
      </c>
      <c r="C4" s="3" t="s">
        <v>79</v>
      </c>
      <c r="D4" s="3">
        <v>8</v>
      </c>
      <c r="E4" s="3">
        <v>2</v>
      </c>
      <c r="F4" s="3">
        <f aca="true" t="shared" si="0" ref="F4:F12">D4*E4*430</f>
        <v>6880</v>
      </c>
      <c r="G4" s="5">
        <f>F4*31/100</f>
        <v>2132.8</v>
      </c>
      <c r="H4" s="3">
        <f aca="true" t="shared" si="1" ref="H4:H12">F4+G4</f>
        <v>9012.8</v>
      </c>
      <c r="I4" s="3">
        <f aca="true" t="shared" si="2" ref="I4:I18">H4/2</f>
        <v>4506.4</v>
      </c>
      <c r="J4" s="3">
        <f>H4/2</f>
        <v>4506.4</v>
      </c>
    </row>
    <row r="5" spans="1:10" ht="12.75">
      <c r="A5" s="4" t="s">
        <v>71</v>
      </c>
      <c r="B5" s="4" t="s">
        <v>15</v>
      </c>
      <c r="C5" s="4" t="s">
        <v>80</v>
      </c>
      <c r="D5" s="4">
        <v>2</v>
      </c>
      <c r="E5" s="4">
        <v>2</v>
      </c>
      <c r="F5" s="3">
        <f t="shared" si="0"/>
        <v>1720</v>
      </c>
      <c r="G5" s="5">
        <f aca="true" t="shared" si="3" ref="G5:G12">F5*31/100</f>
        <v>533.2</v>
      </c>
      <c r="H5" s="3">
        <f t="shared" si="1"/>
        <v>2253.2</v>
      </c>
      <c r="I5" s="3">
        <f t="shared" si="2"/>
        <v>1126.6</v>
      </c>
      <c r="J5" s="3">
        <f>H5/2</f>
        <v>1126.6</v>
      </c>
    </row>
    <row r="6" spans="1:10" ht="12.75">
      <c r="A6" s="4" t="s">
        <v>82</v>
      </c>
      <c r="B6" s="4" t="s">
        <v>15</v>
      </c>
      <c r="C6" s="4" t="s">
        <v>80</v>
      </c>
      <c r="D6" s="4">
        <v>3</v>
      </c>
      <c r="E6" s="4">
        <v>2</v>
      </c>
      <c r="F6" s="3">
        <f>D6*E6*430</f>
        <v>2580</v>
      </c>
      <c r="G6" s="5">
        <f t="shared" si="3"/>
        <v>799.8</v>
      </c>
      <c r="H6" s="3">
        <f t="shared" si="1"/>
        <v>3379.8</v>
      </c>
      <c r="I6" s="3">
        <f t="shared" si="2"/>
        <v>1689.9</v>
      </c>
      <c r="J6" s="3">
        <f>H6/2</f>
        <v>1689.9</v>
      </c>
    </row>
    <row r="7" spans="1:10" ht="12.75">
      <c r="A7" s="4" t="s">
        <v>17</v>
      </c>
      <c r="B7" s="4" t="s">
        <v>15</v>
      </c>
      <c r="C7" s="4" t="s">
        <v>80</v>
      </c>
      <c r="D7" s="4">
        <v>2</v>
      </c>
      <c r="E7" s="4">
        <v>1</v>
      </c>
      <c r="F7" s="3">
        <f t="shared" si="0"/>
        <v>860</v>
      </c>
      <c r="G7" s="5">
        <f t="shared" si="3"/>
        <v>266.6</v>
      </c>
      <c r="H7" s="3">
        <f t="shared" si="1"/>
        <v>1126.6</v>
      </c>
      <c r="I7" s="3">
        <f t="shared" si="2"/>
        <v>563.3</v>
      </c>
      <c r="J7" s="3">
        <f aca="true" t="shared" si="4" ref="J7:J70">H7/2</f>
        <v>563.3</v>
      </c>
    </row>
    <row r="8" spans="1:10" ht="12.75">
      <c r="A8" s="3" t="s">
        <v>16</v>
      </c>
      <c r="B8" s="4" t="s">
        <v>15</v>
      </c>
      <c r="C8" s="4" t="s">
        <v>80</v>
      </c>
      <c r="D8" s="4">
        <v>3</v>
      </c>
      <c r="E8" s="4">
        <v>2</v>
      </c>
      <c r="F8" s="3">
        <f>D8*E8*430</f>
        <v>2580</v>
      </c>
      <c r="G8" s="5">
        <f t="shared" si="3"/>
        <v>799.8</v>
      </c>
      <c r="H8" s="3">
        <f t="shared" si="1"/>
        <v>3379.8</v>
      </c>
      <c r="I8" s="3">
        <f t="shared" si="2"/>
        <v>1689.9</v>
      </c>
      <c r="J8" s="3">
        <f>H8/2</f>
        <v>1689.9</v>
      </c>
    </row>
    <row r="9" spans="1:10" ht="12.75">
      <c r="A9" s="3" t="s">
        <v>84</v>
      </c>
      <c r="B9" s="4" t="s">
        <v>15</v>
      </c>
      <c r="C9" s="4" t="s">
        <v>80</v>
      </c>
      <c r="D9" s="4">
        <v>4</v>
      </c>
      <c r="E9" s="4">
        <v>2</v>
      </c>
      <c r="F9" s="3">
        <f t="shared" si="0"/>
        <v>3440</v>
      </c>
      <c r="G9" s="5">
        <f t="shared" si="3"/>
        <v>1066.4</v>
      </c>
      <c r="H9" s="3">
        <f t="shared" si="1"/>
        <v>4506.4</v>
      </c>
      <c r="I9" s="3">
        <f t="shared" si="2"/>
        <v>2253.2</v>
      </c>
      <c r="J9" s="3">
        <f t="shared" si="4"/>
        <v>2253.2</v>
      </c>
    </row>
    <row r="10" spans="1:10" ht="25.5">
      <c r="A10" s="3" t="s">
        <v>83</v>
      </c>
      <c r="B10" s="4" t="s">
        <v>15</v>
      </c>
      <c r="C10" s="4" t="s">
        <v>80</v>
      </c>
      <c r="D10" s="4">
        <v>2</v>
      </c>
      <c r="E10" s="4">
        <v>1</v>
      </c>
      <c r="F10" s="3">
        <f>D10*E10*430</f>
        <v>860</v>
      </c>
      <c r="G10" s="5">
        <f t="shared" si="3"/>
        <v>266.6</v>
      </c>
      <c r="H10" s="3">
        <f t="shared" si="1"/>
        <v>1126.6</v>
      </c>
      <c r="I10" s="3">
        <f>H10/2</f>
        <v>563.3</v>
      </c>
      <c r="J10" s="3">
        <f>H10/2</f>
        <v>563.3</v>
      </c>
    </row>
    <row r="11" spans="1:10" ht="12.75">
      <c r="A11" s="4" t="s">
        <v>13</v>
      </c>
      <c r="B11" s="4" t="s">
        <v>15</v>
      </c>
      <c r="C11" s="4" t="s">
        <v>80</v>
      </c>
      <c r="D11" s="4">
        <v>3</v>
      </c>
      <c r="E11" s="4">
        <v>2</v>
      </c>
      <c r="F11" s="3">
        <f>D11*E11*430</f>
        <v>2580</v>
      </c>
      <c r="G11" s="5">
        <f t="shared" si="3"/>
        <v>799.8</v>
      </c>
      <c r="H11" s="3">
        <f t="shared" si="1"/>
        <v>3379.8</v>
      </c>
      <c r="I11" s="3">
        <f t="shared" si="2"/>
        <v>1689.9</v>
      </c>
      <c r="J11" s="3">
        <f>H11/2</f>
        <v>1689.9</v>
      </c>
    </row>
    <row r="12" spans="1:10" ht="12.75">
      <c r="A12" s="4" t="s">
        <v>81</v>
      </c>
      <c r="B12" s="4" t="s">
        <v>15</v>
      </c>
      <c r="C12" s="4" t="s">
        <v>28</v>
      </c>
      <c r="D12" s="4">
        <v>2</v>
      </c>
      <c r="E12" s="4">
        <v>2</v>
      </c>
      <c r="F12" s="3">
        <f t="shared" si="0"/>
        <v>1720</v>
      </c>
      <c r="G12" s="5">
        <f t="shared" si="3"/>
        <v>533.2</v>
      </c>
      <c r="H12" s="3">
        <f t="shared" si="1"/>
        <v>2253.2</v>
      </c>
      <c r="I12" s="3">
        <f t="shared" si="2"/>
        <v>1126.6</v>
      </c>
      <c r="J12" s="3">
        <f t="shared" si="4"/>
        <v>1126.6</v>
      </c>
    </row>
    <row r="13" spans="1:10" ht="12.75">
      <c r="A13" s="6" t="s">
        <v>20</v>
      </c>
      <c r="B13" s="6"/>
      <c r="C13" s="6"/>
      <c r="D13" s="6">
        <f>SUM(D4:D12)</f>
        <v>29</v>
      </c>
      <c r="E13" s="6">
        <f>SUM(E4:E12)</f>
        <v>16</v>
      </c>
      <c r="F13" s="7">
        <f>SUM(F4:F12)</f>
        <v>23220</v>
      </c>
      <c r="G13" s="8">
        <f>SUM(G4:G12)</f>
        <v>7198.200000000001</v>
      </c>
      <c r="H13" s="7">
        <f>SUM(H4:H12)</f>
        <v>30418.199999999997</v>
      </c>
      <c r="I13" s="7">
        <f t="shared" si="2"/>
        <v>15209.099999999999</v>
      </c>
      <c r="J13" s="7">
        <f t="shared" si="4"/>
        <v>15209.099999999999</v>
      </c>
    </row>
    <row r="14" spans="1:10" ht="25.5">
      <c r="A14" s="4" t="s">
        <v>85</v>
      </c>
      <c r="B14" s="3" t="s">
        <v>21</v>
      </c>
      <c r="C14" s="4" t="s">
        <v>22</v>
      </c>
      <c r="D14" s="4">
        <v>3</v>
      </c>
      <c r="E14" s="4">
        <v>3</v>
      </c>
      <c r="F14" s="3">
        <f>D14*E14*430</f>
        <v>3870</v>
      </c>
      <c r="G14" s="5">
        <f>F14*31/100</f>
        <v>1199.7</v>
      </c>
      <c r="H14" s="3">
        <f>F14+G14</f>
        <v>5069.7</v>
      </c>
      <c r="I14" s="3">
        <f t="shared" si="2"/>
        <v>2534.85</v>
      </c>
      <c r="J14" s="3">
        <f t="shared" si="4"/>
        <v>2534.85</v>
      </c>
    </row>
    <row r="15" spans="1:10" ht="12.75">
      <c r="A15" s="4" t="s">
        <v>23</v>
      </c>
      <c r="B15" s="4" t="s">
        <v>15</v>
      </c>
      <c r="C15" s="4" t="s">
        <v>27</v>
      </c>
      <c r="D15" s="4">
        <v>3</v>
      </c>
      <c r="E15" s="4">
        <v>4</v>
      </c>
      <c r="F15" s="3">
        <f>D15*E15*430</f>
        <v>5160</v>
      </c>
      <c r="G15" s="5">
        <f>F15*31/100</f>
        <v>1599.6</v>
      </c>
      <c r="H15" s="3">
        <f>F15+G15</f>
        <v>6759.6</v>
      </c>
      <c r="I15" s="3">
        <f t="shared" si="2"/>
        <v>3379.8</v>
      </c>
      <c r="J15" s="3">
        <f t="shared" si="4"/>
        <v>3379.8</v>
      </c>
    </row>
    <row r="16" spans="1:10" ht="12.75">
      <c r="A16" s="4" t="s">
        <v>24</v>
      </c>
      <c r="B16" s="4" t="s">
        <v>15</v>
      </c>
      <c r="C16" s="4" t="s">
        <v>35</v>
      </c>
      <c r="D16" s="4">
        <v>3</v>
      </c>
      <c r="E16" s="4">
        <v>2</v>
      </c>
      <c r="F16" s="3">
        <f>D16*E16*430</f>
        <v>2580</v>
      </c>
      <c r="G16" s="5">
        <f>F16*31/100</f>
        <v>799.8</v>
      </c>
      <c r="H16" s="3">
        <f>F16+G16</f>
        <v>3379.8</v>
      </c>
      <c r="I16" s="3">
        <f t="shared" si="2"/>
        <v>1689.9</v>
      </c>
      <c r="J16" s="3">
        <f t="shared" si="4"/>
        <v>1689.9</v>
      </c>
    </row>
    <row r="17" spans="1:10" ht="12.75">
      <c r="A17" s="4" t="s">
        <v>86</v>
      </c>
      <c r="B17" s="4" t="s">
        <v>15</v>
      </c>
      <c r="C17" s="4" t="s">
        <v>80</v>
      </c>
      <c r="D17" s="4">
        <v>2</v>
      </c>
      <c r="E17" s="4">
        <v>3</v>
      </c>
      <c r="F17" s="3">
        <f>D17*E17*430</f>
        <v>2580</v>
      </c>
      <c r="G17" s="5">
        <f>F17*31/100</f>
        <v>799.8</v>
      </c>
      <c r="H17" s="3">
        <f>F17+G17</f>
        <v>3379.8</v>
      </c>
      <c r="I17" s="3">
        <f t="shared" si="2"/>
        <v>1689.9</v>
      </c>
      <c r="J17" s="3">
        <f t="shared" si="4"/>
        <v>1689.9</v>
      </c>
    </row>
    <row r="18" spans="1:10" ht="12.75">
      <c r="A18" s="4" t="s">
        <v>25</v>
      </c>
      <c r="B18" s="4" t="s">
        <v>15</v>
      </c>
      <c r="C18" s="4" t="s">
        <v>18</v>
      </c>
      <c r="D18" s="4">
        <v>2</v>
      </c>
      <c r="E18" s="4">
        <v>3</v>
      </c>
      <c r="F18" s="3">
        <f>D18*E18*430</f>
        <v>2580</v>
      </c>
      <c r="G18" s="5">
        <f>F18*31/100</f>
        <v>799.8</v>
      </c>
      <c r="H18" s="3">
        <f>F18+G18</f>
        <v>3379.8</v>
      </c>
      <c r="I18" s="3">
        <f t="shared" si="2"/>
        <v>1689.9</v>
      </c>
      <c r="J18" s="3">
        <f t="shared" si="4"/>
        <v>1689.9</v>
      </c>
    </row>
    <row r="19" spans="1:10" ht="12.75">
      <c r="A19" s="6" t="s">
        <v>20</v>
      </c>
      <c r="B19" s="6"/>
      <c r="C19" s="6"/>
      <c r="D19" s="6">
        <f aca="true" t="shared" si="5" ref="D19:J19">SUM(D14:D18)</f>
        <v>13</v>
      </c>
      <c r="E19" s="6">
        <f t="shared" si="5"/>
        <v>15</v>
      </c>
      <c r="F19" s="7">
        <f>SUM(F14:F18)</f>
        <v>16770</v>
      </c>
      <c r="G19" s="8">
        <f>SUM(G14:G18)</f>
        <v>5198.700000000001</v>
      </c>
      <c r="H19" s="7">
        <f t="shared" si="5"/>
        <v>21968.699999999997</v>
      </c>
      <c r="I19" s="7">
        <f t="shared" si="5"/>
        <v>10984.349999999999</v>
      </c>
      <c r="J19" s="7">
        <f t="shared" si="5"/>
        <v>10984.349999999999</v>
      </c>
    </row>
    <row r="20" spans="1:10" ht="25.5">
      <c r="A20" s="4" t="s">
        <v>116</v>
      </c>
      <c r="B20" s="3" t="s">
        <v>26</v>
      </c>
      <c r="C20" s="4" t="s">
        <v>117</v>
      </c>
      <c r="D20" s="4">
        <v>1</v>
      </c>
      <c r="E20" s="4">
        <v>1</v>
      </c>
      <c r="F20" s="3">
        <f>D20*E20*430</f>
        <v>430</v>
      </c>
      <c r="G20" s="5">
        <f>F20*31/100</f>
        <v>133.3</v>
      </c>
      <c r="H20" s="3">
        <f aca="true" t="shared" si="6" ref="H20:H40">F20+G20</f>
        <v>563.3</v>
      </c>
      <c r="I20" s="3">
        <f aca="true" t="shared" si="7" ref="I20:I83">H20/2</f>
        <v>281.65</v>
      </c>
      <c r="J20" s="3">
        <f t="shared" si="4"/>
        <v>281.65</v>
      </c>
    </row>
    <row r="21" spans="1:10" ht="12.75">
      <c r="A21" s="4" t="s">
        <v>118</v>
      </c>
      <c r="B21" s="4" t="s">
        <v>15</v>
      </c>
      <c r="C21" s="4" t="s">
        <v>35</v>
      </c>
      <c r="D21" s="4">
        <v>2</v>
      </c>
      <c r="E21" s="4">
        <v>3</v>
      </c>
      <c r="F21" s="3">
        <f>D21*E21*430</f>
        <v>2580</v>
      </c>
      <c r="G21" s="5">
        <f>F21*31/100</f>
        <v>799.8</v>
      </c>
      <c r="H21" s="3">
        <f t="shared" si="6"/>
        <v>3379.8</v>
      </c>
      <c r="I21" s="3">
        <f t="shared" si="7"/>
        <v>1689.9</v>
      </c>
      <c r="J21" s="3">
        <f t="shared" si="4"/>
        <v>1689.9</v>
      </c>
    </row>
    <row r="22" spans="1:10" ht="25.5">
      <c r="A22" s="3" t="s">
        <v>119</v>
      </c>
      <c r="B22" s="4" t="s">
        <v>15</v>
      </c>
      <c r="C22" s="4" t="s">
        <v>19</v>
      </c>
      <c r="D22" s="4">
        <v>1</v>
      </c>
      <c r="E22" s="4">
        <v>3</v>
      </c>
      <c r="F22" s="3">
        <f>D22*E22*430</f>
        <v>1290</v>
      </c>
      <c r="G22" s="5">
        <f>F22*31/100</f>
        <v>399.9</v>
      </c>
      <c r="H22" s="3">
        <f t="shared" si="6"/>
        <v>1689.9</v>
      </c>
      <c r="I22" s="3">
        <f t="shared" si="7"/>
        <v>844.95</v>
      </c>
      <c r="J22" s="3">
        <f t="shared" si="4"/>
        <v>844.95</v>
      </c>
    </row>
    <row r="23" spans="1:10" ht="12.75">
      <c r="A23" s="6" t="s">
        <v>20</v>
      </c>
      <c r="B23" s="6"/>
      <c r="C23" s="6"/>
      <c r="D23" s="6">
        <f>SUM(D20:D22)</f>
        <v>4</v>
      </c>
      <c r="E23" s="6">
        <f>SUM(E20:E22)</f>
        <v>7</v>
      </c>
      <c r="F23" s="7">
        <f>SUM(F20:F22)</f>
        <v>4300</v>
      </c>
      <c r="G23" s="8">
        <f>SUM(G20:G22)</f>
        <v>1333</v>
      </c>
      <c r="H23" s="7">
        <f t="shared" si="6"/>
        <v>5633</v>
      </c>
      <c r="I23" s="7">
        <f t="shared" si="7"/>
        <v>2816.5</v>
      </c>
      <c r="J23" s="7">
        <f t="shared" si="4"/>
        <v>2816.5</v>
      </c>
    </row>
    <row r="24" spans="1:10" ht="25.5">
      <c r="A24" s="3" t="s">
        <v>87</v>
      </c>
      <c r="B24" s="3" t="s">
        <v>29</v>
      </c>
      <c r="C24" s="4" t="s">
        <v>22</v>
      </c>
      <c r="D24" s="4">
        <v>6</v>
      </c>
      <c r="E24" s="4">
        <v>12</v>
      </c>
      <c r="F24" s="3">
        <f aca="true" t="shared" si="8" ref="F24:F40">D24*E24*430</f>
        <v>30960</v>
      </c>
      <c r="G24" s="5">
        <f aca="true" t="shared" si="9" ref="G24:G42">F24*31/100</f>
        <v>9597.6</v>
      </c>
      <c r="H24" s="3">
        <f t="shared" si="6"/>
        <v>40557.6</v>
      </c>
      <c r="I24" s="3">
        <f t="shared" si="7"/>
        <v>20278.8</v>
      </c>
      <c r="J24" s="3">
        <f t="shared" si="4"/>
        <v>20278.8</v>
      </c>
    </row>
    <row r="25" spans="1:10" ht="12.75">
      <c r="A25" s="4" t="s">
        <v>30</v>
      </c>
      <c r="B25" s="4" t="s">
        <v>31</v>
      </c>
      <c r="C25" s="4" t="s">
        <v>22</v>
      </c>
      <c r="D25" s="4">
        <v>12</v>
      </c>
      <c r="E25" s="4">
        <v>1</v>
      </c>
      <c r="F25" s="3">
        <f t="shared" si="8"/>
        <v>5160</v>
      </c>
      <c r="G25" s="5">
        <f t="shared" si="9"/>
        <v>1599.6</v>
      </c>
      <c r="H25" s="3">
        <f t="shared" si="6"/>
        <v>6759.6</v>
      </c>
      <c r="I25" s="3">
        <f t="shared" si="7"/>
        <v>3379.8</v>
      </c>
      <c r="J25" s="3">
        <f t="shared" si="4"/>
        <v>3379.8</v>
      </c>
    </row>
    <row r="26" spans="1:10" ht="38.25">
      <c r="A26" s="3" t="s">
        <v>32</v>
      </c>
      <c r="B26" s="4" t="s">
        <v>15</v>
      </c>
      <c r="C26" s="4" t="s">
        <v>33</v>
      </c>
      <c r="D26" s="4">
        <v>4.5</v>
      </c>
      <c r="E26" s="4">
        <v>2</v>
      </c>
      <c r="F26" s="3">
        <f t="shared" si="8"/>
        <v>3870</v>
      </c>
      <c r="G26" s="5">
        <f t="shared" si="9"/>
        <v>1199.7</v>
      </c>
      <c r="H26" s="3">
        <f t="shared" si="6"/>
        <v>5069.7</v>
      </c>
      <c r="I26" s="3">
        <f t="shared" si="7"/>
        <v>2534.85</v>
      </c>
      <c r="J26" s="3">
        <f t="shared" si="4"/>
        <v>2534.85</v>
      </c>
    </row>
    <row r="27" spans="1:10" ht="12.75">
      <c r="A27" s="4" t="s">
        <v>34</v>
      </c>
      <c r="B27" s="4" t="s">
        <v>15</v>
      </c>
      <c r="C27" s="4" t="s">
        <v>35</v>
      </c>
      <c r="D27" s="4">
        <v>5</v>
      </c>
      <c r="E27" s="4">
        <v>5</v>
      </c>
      <c r="F27" s="3">
        <f t="shared" si="8"/>
        <v>10750</v>
      </c>
      <c r="G27" s="5">
        <f t="shared" si="9"/>
        <v>3332.5</v>
      </c>
      <c r="H27" s="3">
        <f t="shared" si="6"/>
        <v>14082.5</v>
      </c>
      <c r="I27" s="3">
        <f t="shared" si="7"/>
        <v>7041.25</v>
      </c>
      <c r="J27" s="3">
        <f t="shared" si="4"/>
        <v>7041.25</v>
      </c>
    </row>
    <row r="28" spans="1:10" ht="12.75">
      <c r="A28" s="4" t="s">
        <v>36</v>
      </c>
      <c r="B28" s="4" t="s">
        <v>15</v>
      </c>
      <c r="C28" s="4" t="s">
        <v>33</v>
      </c>
      <c r="D28" s="4">
        <v>6</v>
      </c>
      <c r="E28" s="4">
        <v>3</v>
      </c>
      <c r="F28" s="3">
        <f t="shared" si="8"/>
        <v>7740</v>
      </c>
      <c r="G28" s="5">
        <f t="shared" si="9"/>
        <v>2399.4</v>
      </c>
      <c r="H28" s="3">
        <f t="shared" si="6"/>
        <v>10139.4</v>
      </c>
      <c r="I28" s="3">
        <f t="shared" si="7"/>
        <v>5069.7</v>
      </c>
      <c r="J28" s="3">
        <f t="shared" si="4"/>
        <v>5069.7</v>
      </c>
    </row>
    <row r="29" spans="1:10" ht="25.5">
      <c r="A29" s="3" t="s">
        <v>37</v>
      </c>
      <c r="B29" s="4" t="s">
        <v>15</v>
      </c>
      <c r="C29" s="4" t="s">
        <v>33</v>
      </c>
      <c r="D29" s="4">
        <v>7</v>
      </c>
      <c r="E29" s="4">
        <v>12</v>
      </c>
      <c r="F29" s="3">
        <f t="shared" si="8"/>
        <v>36120</v>
      </c>
      <c r="G29" s="5">
        <f t="shared" si="9"/>
        <v>11197.2</v>
      </c>
      <c r="H29" s="3">
        <f t="shared" si="6"/>
        <v>47317.2</v>
      </c>
      <c r="I29" s="3">
        <f t="shared" si="7"/>
        <v>23658.6</v>
      </c>
      <c r="J29" s="3">
        <f t="shared" si="4"/>
        <v>23658.6</v>
      </c>
    </row>
    <row r="30" spans="1:10" ht="12.75">
      <c r="A30" s="3" t="s">
        <v>38</v>
      </c>
      <c r="B30" s="4" t="s">
        <v>15</v>
      </c>
      <c r="C30" s="4" t="s">
        <v>22</v>
      </c>
      <c r="D30" s="4">
        <v>6</v>
      </c>
      <c r="E30" s="4">
        <v>10</v>
      </c>
      <c r="F30" s="3">
        <f t="shared" si="8"/>
        <v>25800</v>
      </c>
      <c r="G30" s="5">
        <f t="shared" si="9"/>
        <v>7998</v>
      </c>
      <c r="H30" s="3">
        <f t="shared" si="6"/>
        <v>33798</v>
      </c>
      <c r="I30" s="3">
        <f t="shared" si="7"/>
        <v>16899</v>
      </c>
      <c r="J30" s="3">
        <f t="shared" si="4"/>
        <v>16899</v>
      </c>
    </row>
    <row r="31" spans="1:10" ht="25.5">
      <c r="A31" s="3" t="s">
        <v>39</v>
      </c>
      <c r="B31" s="4" t="s">
        <v>15</v>
      </c>
      <c r="C31" s="4" t="s">
        <v>33</v>
      </c>
      <c r="D31" s="4">
        <v>6</v>
      </c>
      <c r="E31" s="4">
        <v>5</v>
      </c>
      <c r="F31" s="3">
        <v>17190</v>
      </c>
      <c r="G31" s="5">
        <f t="shared" si="9"/>
        <v>5328.9</v>
      </c>
      <c r="H31" s="3">
        <f t="shared" si="6"/>
        <v>22518.9</v>
      </c>
      <c r="I31" s="3">
        <v>14047.95</v>
      </c>
      <c r="J31" s="3">
        <v>8470.95</v>
      </c>
    </row>
    <row r="32" spans="1:10" ht="38.25">
      <c r="A32" s="3" t="s">
        <v>40</v>
      </c>
      <c r="B32" s="4" t="s">
        <v>15</v>
      </c>
      <c r="C32" s="4" t="s">
        <v>33</v>
      </c>
      <c r="D32" s="4">
        <v>6</v>
      </c>
      <c r="E32" s="4">
        <v>3</v>
      </c>
      <c r="F32" s="3">
        <f t="shared" si="8"/>
        <v>7740</v>
      </c>
      <c r="G32" s="5">
        <f t="shared" si="9"/>
        <v>2399.4</v>
      </c>
      <c r="H32" s="3">
        <f t="shared" si="6"/>
        <v>10139.4</v>
      </c>
      <c r="I32" s="3">
        <f t="shared" si="7"/>
        <v>5069.7</v>
      </c>
      <c r="J32" s="3">
        <f t="shared" si="4"/>
        <v>5069.7</v>
      </c>
    </row>
    <row r="33" spans="1:10" ht="25.5">
      <c r="A33" s="3" t="s">
        <v>41</v>
      </c>
      <c r="B33" s="4" t="s">
        <v>15</v>
      </c>
      <c r="C33" s="4" t="s">
        <v>22</v>
      </c>
      <c r="D33" s="4">
        <v>12</v>
      </c>
      <c r="E33" s="4">
        <v>2</v>
      </c>
      <c r="F33" s="3">
        <f t="shared" si="8"/>
        <v>10320</v>
      </c>
      <c r="G33" s="5">
        <f t="shared" si="9"/>
        <v>3199.2</v>
      </c>
      <c r="H33" s="3">
        <f t="shared" si="6"/>
        <v>13519.2</v>
      </c>
      <c r="I33" s="3">
        <f t="shared" si="7"/>
        <v>6759.6</v>
      </c>
      <c r="J33" s="3">
        <f t="shared" si="4"/>
        <v>6759.6</v>
      </c>
    </row>
    <row r="34" spans="1:10" ht="38.25">
      <c r="A34" s="3" t="s">
        <v>42</v>
      </c>
      <c r="B34" s="4" t="s">
        <v>15</v>
      </c>
      <c r="C34" s="4" t="s">
        <v>33</v>
      </c>
      <c r="D34" s="4">
        <v>6</v>
      </c>
      <c r="E34" s="4">
        <v>3</v>
      </c>
      <c r="F34" s="3">
        <f t="shared" si="8"/>
        <v>7740</v>
      </c>
      <c r="G34" s="5">
        <f t="shared" si="9"/>
        <v>2399.4</v>
      </c>
      <c r="H34" s="3">
        <f t="shared" si="6"/>
        <v>10139.4</v>
      </c>
      <c r="I34" s="3">
        <f t="shared" si="7"/>
        <v>5069.7</v>
      </c>
      <c r="J34" s="3">
        <f t="shared" si="4"/>
        <v>5069.7</v>
      </c>
    </row>
    <row r="35" spans="1:10" ht="12.75">
      <c r="A35" s="3" t="s">
        <v>43</v>
      </c>
      <c r="B35" s="4" t="s">
        <v>15</v>
      </c>
      <c r="C35" s="4" t="s">
        <v>33</v>
      </c>
      <c r="D35" s="4">
        <v>6</v>
      </c>
      <c r="E35" s="4">
        <v>10</v>
      </c>
      <c r="F35" s="3">
        <f t="shared" si="8"/>
        <v>25800</v>
      </c>
      <c r="G35" s="5">
        <f t="shared" si="9"/>
        <v>7998</v>
      </c>
      <c r="H35" s="3">
        <f t="shared" si="6"/>
        <v>33798</v>
      </c>
      <c r="I35" s="3">
        <f t="shared" si="7"/>
        <v>16899</v>
      </c>
      <c r="J35" s="3">
        <f t="shared" si="4"/>
        <v>16899</v>
      </c>
    </row>
    <row r="36" spans="1:10" ht="12.75">
      <c r="A36" s="3" t="s">
        <v>44</v>
      </c>
      <c r="B36" s="4" t="s">
        <v>15</v>
      </c>
      <c r="C36" s="4" t="s">
        <v>22</v>
      </c>
      <c r="D36" s="4">
        <v>8</v>
      </c>
      <c r="E36" s="4">
        <v>2</v>
      </c>
      <c r="F36" s="3">
        <f t="shared" si="8"/>
        <v>6880</v>
      </c>
      <c r="G36" s="5">
        <f t="shared" si="9"/>
        <v>2132.8</v>
      </c>
      <c r="H36" s="3">
        <f t="shared" si="6"/>
        <v>9012.8</v>
      </c>
      <c r="I36" s="3">
        <f t="shared" si="7"/>
        <v>4506.4</v>
      </c>
      <c r="J36" s="3">
        <f t="shared" si="4"/>
        <v>4506.4</v>
      </c>
    </row>
    <row r="37" spans="1:10" ht="12.75">
      <c r="A37" s="3" t="s">
        <v>88</v>
      </c>
      <c r="B37" s="4" t="s">
        <v>15</v>
      </c>
      <c r="C37" s="4" t="s">
        <v>33</v>
      </c>
      <c r="D37" s="4">
        <v>7</v>
      </c>
      <c r="E37" s="4">
        <v>7</v>
      </c>
      <c r="F37" s="3">
        <f>D37*E37*430</f>
        <v>21070</v>
      </c>
      <c r="G37" s="5">
        <f t="shared" si="9"/>
        <v>6531.7</v>
      </c>
      <c r="H37" s="3">
        <f t="shared" si="6"/>
        <v>27601.7</v>
      </c>
      <c r="I37" s="3">
        <f t="shared" si="7"/>
        <v>13800.85</v>
      </c>
      <c r="J37" s="3">
        <f>H37/2</f>
        <v>13800.85</v>
      </c>
    </row>
    <row r="38" spans="1:10" ht="12.75">
      <c r="A38" s="3" t="s">
        <v>89</v>
      </c>
      <c r="B38" s="4" t="s">
        <v>15</v>
      </c>
      <c r="C38" s="4" t="s">
        <v>35</v>
      </c>
      <c r="D38" s="4">
        <v>4</v>
      </c>
      <c r="E38" s="4">
        <v>3</v>
      </c>
      <c r="F38" s="3">
        <f>D38*E38*430</f>
        <v>5160</v>
      </c>
      <c r="G38" s="5">
        <f t="shared" si="9"/>
        <v>1599.6</v>
      </c>
      <c r="H38" s="3">
        <f t="shared" si="6"/>
        <v>6759.6</v>
      </c>
      <c r="I38" s="3">
        <f t="shared" si="7"/>
        <v>3379.8</v>
      </c>
      <c r="J38" s="3">
        <f>H38/2</f>
        <v>3379.8</v>
      </c>
    </row>
    <row r="39" spans="1:10" ht="25.5">
      <c r="A39" s="3" t="s">
        <v>90</v>
      </c>
      <c r="B39" s="4" t="s">
        <v>15</v>
      </c>
      <c r="C39" s="4" t="s">
        <v>27</v>
      </c>
      <c r="D39" s="4">
        <v>1</v>
      </c>
      <c r="E39" s="4">
        <v>2</v>
      </c>
      <c r="F39" s="3">
        <f>D39*E39*430</f>
        <v>860</v>
      </c>
      <c r="G39" s="5">
        <f t="shared" si="9"/>
        <v>266.6</v>
      </c>
      <c r="H39" s="3">
        <f t="shared" si="6"/>
        <v>1126.6</v>
      </c>
      <c r="I39" s="3">
        <f t="shared" si="7"/>
        <v>563.3</v>
      </c>
      <c r="J39" s="3">
        <f>H39/2</f>
        <v>563.3</v>
      </c>
    </row>
    <row r="40" spans="1:10" ht="12.75">
      <c r="A40" s="3" t="s">
        <v>45</v>
      </c>
      <c r="B40" s="4" t="s">
        <v>15</v>
      </c>
      <c r="C40" s="4" t="s">
        <v>22</v>
      </c>
      <c r="D40" s="4">
        <v>12</v>
      </c>
      <c r="E40" s="4">
        <v>2</v>
      </c>
      <c r="F40" s="3">
        <f t="shared" si="8"/>
        <v>10320</v>
      </c>
      <c r="G40" s="5">
        <f t="shared" si="9"/>
        <v>3199.2</v>
      </c>
      <c r="H40" s="3">
        <f t="shared" si="6"/>
        <v>13519.2</v>
      </c>
      <c r="I40" s="3">
        <f t="shared" si="7"/>
        <v>6759.6</v>
      </c>
      <c r="J40" s="3">
        <f t="shared" si="4"/>
        <v>6759.6</v>
      </c>
    </row>
    <row r="41" spans="1:10" ht="12.75">
      <c r="A41" s="3" t="s">
        <v>91</v>
      </c>
      <c r="B41" s="4" t="s">
        <v>15</v>
      </c>
      <c r="C41" s="4" t="s">
        <v>22</v>
      </c>
      <c r="D41" s="4">
        <v>12</v>
      </c>
      <c r="E41" s="4">
        <v>2</v>
      </c>
      <c r="F41" s="3">
        <f>D41*E41*430</f>
        <v>10320</v>
      </c>
      <c r="G41" s="5">
        <f t="shared" si="9"/>
        <v>3199.2</v>
      </c>
      <c r="H41" s="3">
        <f>F41+G41</f>
        <v>13519.2</v>
      </c>
      <c r="I41" s="3">
        <v>13519.2</v>
      </c>
      <c r="J41" s="3">
        <v>0</v>
      </c>
    </row>
    <row r="42" spans="1:10" ht="25.5">
      <c r="A42" s="3" t="s">
        <v>46</v>
      </c>
      <c r="B42" s="4" t="s">
        <v>15</v>
      </c>
      <c r="C42" s="4" t="s">
        <v>22</v>
      </c>
      <c r="D42" s="4">
        <v>12</v>
      </c>
      <c r="E42" s="4">
        <v>4</v>
      </c>
      <c r="F42" s="3">
        <v>7740</v>
      </c>
      <c r="G42" s="5">
        <f t="shared" si="9"/>
        <v>2399.4</v>
      </c>
      <c r="H42" s="3">
        <f>F42+G42</f>
        <v>10139.4</v>
      </c>
      <c r="I42" s="3">
        <v>10139.4</v>
      </c>
      <c r="J42" s="3">
        <v>0</v>
      </c>
    </row>
    <row r="43" spans="1:10" ht="12.75">
      <c r="A43" s="7" t="s">
        <v>20</v>
      </c>
      <c r="B43" s="6"/>
      <c r="C43" s="6"/>
      <c r="D43" s="6"/>
      <c r="E43" s="6"/>
      <c r="F43" s="7">
        <f>SUM(F24:F42)</f>
        <v>251540</v>
      </c>
      <c r="G43" s="8">
        <f>SUM(G24:G42)</f>
        <v>77977.40000000001</v>
      </c>
      <c r="H43" s="7">
        <f>SUM(H24:H42)</f>
        <v>329517.39999999997</v>
      </c>
      <c r="I43" s="7">
        <f>SUM(I24:I42)</f>
        <v>179376.5</v>
      </c>
      <c r="J43" s="7">
        <f>SUM(J24:J42)</f>
        <v>150140.89999999997</v>
      </c>
    </row>
    <row r="44" spans="1:10" ht="25.5">
      <c r="A44" s="3" t="s">
        <v>13</v>
      </c>
      <c r="B44" s="3" t="s">
        <v>47</v>
      </c>
      <c r="C44" s="4" t="s">
        <v>22</v>
      </c>
      <c r="D44" s="4">
        <v>7</v>
      </c>
      <c r="E44" s="4">
        <v>6</v>
      </c>
      <c r="F44" s="3">
        <f aca="true" t="shared" si="10" ref="F44:F51">D44*E44*430</f>
        <v>18060</v>
      </c>
      <c r="G44" s="5">
        <f aca="true" t="shared" si="11" ref="G44:G52">F44*31/100</f>
        <v>5598.6</v>
      </c>
      <c r="H44" s="3">
        <f aca="true" t="shared" si="12" ref="H44:H59">F44+G44</f>
        <v>23658.6</v>
      </c>
      <c r="I44" s="3">
        <f t="shared" si="7"/>
        <v>11829.3</v>
      </c>
      <c r="J44" s="3">
        <f t="shared" si="4"/>
        <v>11829.3</v>
      </c>
    </row>
    <row r="45" spans="1:10" ht="25.5">
      <c r="A45" s="3" t="s">
        <v>92</v>
      </c>
      <c r="B45" s="4" t="s">
        <v>15</v>
      </c>
      <c r="C45" s="4"/>
      <c r="D45" s="4">
        <v>2</v>
      </c>
      <c r="E45" s="4">
        <v>2</v>
      </c>
      <c r="F45" s="3">
        <f t="shared" si="10"/>
        <v>1720</v>
      </c>
      <c r="G45" s="5">
        <f t="shared" si="11"/>
        <v>533.2</v>
      </c>
      <c r="H45" s="3">
        <f t="shared" si="12"/>
        <v>2253.2</v>
      </c>
      <c r="I45" s="3">
        <f t="shared" si="7"/>
        <v>1126.6</v>
      </c>
      <c r="J45" s="3">
        <f t="shared" si="4"/>
        <v>1126.6</v>
      </c>
    </row>
    <row r="46" spans="1:10" ht="25.5">
      <c r="A46" s="3" t="s">
        <v>48</v>
      </c>
      <c r="B46" s="4" t="s">
        <v>15</v>
      </c>
      <c r="C46" s="4"/>
      <c r="D46" s="4">
        <v>6</v>
      </c>
      <c r="E46" s="4">
        <v>2</v>
      </c>
      <c r="F46" s="3">
        <f t="shared" si="10"/>
        <v>5160</v>
      </c>
      <c r="G46" s="5">
        <f t="shared" si="11"/>
        <v>1599.6</v>
      </c>
      <c r="H46" s="3">
        <f t="shared" si="12"/>
        <v>6759.6</v>
      </c>
      <c r="I46" s="3">
        <f t="shared" si="7"/>
        <v>3379.8</v>
      </c>
      <c r="J46" s="3">
        <f t="shared" si="4"/>
        <v>3379.8</v>
      </c>
    </row>
    <row r="47" spans="1:10" ht="25.5">
      <c r="A47" s="3" t="s">
        <v>93</v>
      </c>
      <c r="B47" s="4" t="s">
        <v>15</v>
      </c>
      <c r="C47" s="4"/>
      <c r="D47" s="4">
        <v>6</v>
      </c>
      <c r="E47" s="4">
        <v>4</v>
      </c>
      <c r="F47" s="3">
        <f t="shared" si="10"/>
        <v>10320</v>
      </c>
      <c r="G47" s="5">
        <f t="shared" si="11"/>
        <v>3199.2</v>
      </c>
      <c r="H47" s="3">
        <f t="shared" si="12"/>
        <v>13519.2</v>
      </c>
      <c r="I47" s="3">
        <f t="shared" si="7"/>
        <v>6759.6</v>
      </c>
      <c r="J47" s="3">
        <f t="shared" si="4"/>
        <v>6759.6</v>
      </c>
    </row>
    <row r="48" spans="1:10" ht="25.5">
      <c r="A48" s="3" t="s">
        <v>49</v>
      </c>
      <c r="B48" s="4" t="s">
        <v>15</v>
      </c>
      <c r="C48" s="4"/>
      <c r="D48" s="4">
        <v>6</v>
      </c>
      <c r="E48" s="4">
        <v>1</v>
      </c>
      <c r="F48" s="3">
        <f t="shared" si="10"/>
        <v>2580</v>
      </c>
      <c r="G48" s="5">
        <f t="shared" si="11"/>
        <v>799.8</v>
      </c>
      <c r="H48" s="3">
        <f t="shared" si="12"/>
        <v>3379.8</v>
      </c>
      <c r="I48" s="3">
        <f t="shared" si="7"/>
        <v>1689.9</v>
      </c>
      <c r="J48" s="3">
        <f t="shared" si="4"/>
        <v>1689.9</v>
      </c>
    </row>
    <row r="49" spans="1:10" ht="25.5">
      <c r="A49" s="3" t="s">
        <v>94</v>
      </c>
      <c r="B49" s="4" t="s">
        <v>15</v>
      </c>
      <c r="C49" s="4"/>
      <c r="D49" s="4">
        <v>4</v>
      </c>
      <c r="E49" s="4">
        <v>3</v>
      </c>
      <c r="F49" s="3">
        <f t="shared" si="10"/>
        <v>5160</v>
      </c>
      <c r="G49" s="5">
        <f t="shared" si="11"/>
        <v>1599.6</v>
      </c>
      <c r="H49" s="3">
        <f t="shared" si="12"/>
        <v>6759.6</v>
      </c>
      <c r="I49" s="3">
        <f t="shared" si="7"/>
        <v>3379.8</v>
      </c>
      <c r="J49" s="3">
        <f t="shared" si="4"/>
        <v>3379.8</v>
      </c>
    </row>
    <row r="50" spans="1:10" ht="25.5">
      <c r="A50" s="3" t="s">
        <v>95</v>
      </c>
      <c r="B50" s="4" t="s">
        <v>15</v>
      </c>
      <c r="C50" s="4"/>
      <c r="D50" s="4">
        <v>3</v>
      </c>
      <c r="E50" s="4">
        <v>1</v>
      </c>
      <c r="F50" s="3">
        <f t="shared" si="10"/>
        <v>1290</v>
      </c>
      <c r="G50" s="5">
        <f t="shared" si="11"/>
        <v>399.9</v>
      </c>
      <c r="H50" s="3">
        <f t="shared" si="12"/>
        <v>1689.9</v>
      </c>
      <c r="I50" s="3">
        <f t="shared" si="7"/>
        <v>844.95</v>
      </c>
      <c r="J50" s="3">
        <f t="shared" si="4"/>
        <v>844.95</v>
      </c>
    </row>
    <row r="51" spans="1:10" ht="12.75">
      <c r="A51" s="3" t="s">
        <v>96</v>
      </c>
      <c r="B51" s="4" t="s">
        <v>15</v>
      </c>
      <c r="C51" s="4"/>
      <c r="D51" s="4">
        <v>6</v>
      </c>
      <c r="E51" s="4">
        <v>2</v>
      </c>
      <c r="F51" s="3">
        <f t="shared" si="10"/>
        <v>5160</v>
      </c>
      <c r="G51" s="5">
        <f t="shared" si="11"/>
        <v>1599.6</v>
      </c>
      <c r="H51" s="3">
        <f t="shared" si="12"/>
        <v>6759.6</v>
      </c>
      <c r="I51" s="3">
        <f t="shared" si="7"/>
        <v>3379.8</v>
      </c>
      <c r="J51" s="3">
        <f t="shared" si="4"/>
        <v>3379.8</v>
      </c>
    </row>
    <row r="52" spans="1:10" ht="12.75">
      <c r="A52" s="3" t="s">
        <v>50</v>
      </c>
      <c r="B52" s="4" t="s">
        <v>15</v>
      </c>
      <c r="C52" s="4"/>
      <c r="D52" s="4">
        <v>6</v>
      </c>
      <c r="E52" s="4">
        <v>2</v>
      </c>
      <c r="F52" s="3">
        <f>D52*E52*430</f>
        <v>5160</v>
      </c>
      <c r="G52" s="5">
        <f t="shared" si="11"/>
        <v>1599.6</v>
      </c>
      <c r="H52" s="3">
        <f t="shared" si="12"/>
        <v>6759.6</v>
      </c>
      <c r="I52" s="3">
        <f t="shared" si="7"/>
        <v>3379.8</v>
      </c>
      <c r="J52" s="3">
        <f>H52/2</f>
        <v>3379.8</v>
      </c>
    </row>
    <row r="53" spans="1:10" ht="12.75">
      <c r="A53" s="7" t="s">
        <v>20</v>
      </c>
      <c r="B53" s="6"/>
      <c r="C53" s="6"/>
      <c r="D53" s="6">
        <f>SUM(D44:D51)</f>
        <v>40</v>
      </c>
      <c r="E53" s="6">
        <f>SUM(E44:E51)</f>
        <v>21</v>
      </c>
      <c r="F53" s="7">
        <f>SUM(F44:F52)</f>
        <v>54610</v>
      </c>
      <c r="G53" s="8">
        <f>SUM(G44:G52)</f>
        <v>16929.1</v>
      </c>
      <c r="H53" s="7">
        <f t="shared" si="12"/>
        <v>71539.1</v>
      </c>
      <c r="I53" s="7">
        <f>SUM(I44:I52)</f>
        <v>35769.55</v>
      </c>
      <c r="J53" s="7">
        <f>SUM(J44:J52)</f>
        <v>35769.55</v>
      </c>
    </row>
    <row r="54" spans="1:10" ht="51">
      <c r="A54" s="3" t="s">
        <v>51</v>
      </c>
      <c r="B54" s="3" t="s">
        <v>52</v>
      </c>
      <c r="C54" s="4" t="s">
        <v>33</v>
      </c>
      <c r="D54" s="4">
        <v>3</v>
      </c>
      <c r="E54" s="4">
        <v>2</v>
      </c>
      <c r="F54" s="3">
        <f aca="true" t="shared" si="13" ref="F54:F59">D54*E54*430</f>
        <v>2580</v>
      </c>
      <c r="G54" s="5">
        <f aca="true" t="shared" si="14" ref="G54:G59">F54*31/100</f>
        <v>799.8</v>
      </c>
      <c r="H54" s="3">
        <f t="shared" si="12"/>
        <v>3379.8</v>
      </c>
      <c r="I54" s="3">
        <f t="shared" si="7"/>
        <v>1689.9</v>
      </c>
      <c r="J54" s="3">
        <f t="shared" si="4"/>
        <v>1689.9</v>
      </c>
    </row>
    <row r="55" spans="1:10" ht="12.75">
      <c r="A55" s="3" t="s">
        <v>54</v>
      </c>
      <c r="B55" s="4" t="s">
        <v>15</v>
      </c>
      <c r="C55" s="4" t="s">
        <v>35</v>
      </c>
      <c r="D55" s="4">
        <v>2</v>
      </c>
      <c r="E55" s="4">
        <v>2</v>
      </c>
      <c r="F55" s="3">
        <f t="shared" si="13"/>
        <v>1720</v>
      </c>
      <c r="G55" s="5">
        <f t="shared" si="14"/>
        <v>533.2</v>
      </c>
      <c r="H55" s="3">
        <f t="shared" si="12"/>
        <v>2253.2</v>
      </c>
      <c r="I55" s="3">
        <f t="shared" si="7"/>
        <v>1126.6</v>
      </c>
      <c r="J55" s="3">
        <f t="shared" si="4"/>
        <v>1126.6</v>
      </c>
    </row>
    <row r="56" spans="1:10" ht="25.5">
      <c r="A56" s="3" t="s">
        <v>97</v>
      </c>
      <c r="B56" s="4" t="s">
        <v>15</v>
      </c>
      <c r="C56" s="4" t="s">
        <v>35</v>
      </c>
      <c r="D56" s="4">
        <v>2</v>
      </c>
      <c r="E56" s="4">
        <v>2</v>
      </c>
      <c r="F56" s="3">
        <f t="shared" si="13"/>
        <v>1720</v>
      </c>
      <c r="G56" s="5">
        <f t="shared" si="14"/>
        <v>533.2</v>
      </c>
      <c r="H56" s="3">
        <f t="shared" si="12"/>
        <v>2253.2</v>
      </c>
      <c r="I56" s="3">
        <f t="shared" si="7"/>
        <v>1126.6</v>
      </c>
      <c r="J56" s="3">
        <f t="shared" si="4"/>
        <v>1126.6</v>
      </c>
    </row>
    <row r="57" spans="1:10" ht="12.75">
      <c r="A57" s="3" t="s">
        <v>55</v>
      </c>
      <c r="B57" s="4" t="s">
        <v>15</v>
      </c>
      <c r="C57" s="4" t="s">
        <v>35</v>
      </c>
      <c r="D57" s="4">
        <v>1</v>
      </c>
      <c r="E57" s="4">
        <v>2</v>
      </c>
      <c r="F57" s="3">
        <f t="shared" si="13"/>
        <v>860</v>
      </c>
      <c r="G57" s="5">
        <f t="shared" si="14"/>
        <v>266.6</v>
      </c>
      <c r="H57" s="3">
        <f t="shared" si="12"/>
        <v>1126.6</v>
      </c>
      <c r="I57" s="3">
        <f t="shared" si="7"/>
        <v>563.3</v>
      </c>
      <c r="J57" s="3">
        <f t="shared" si="4"/>
        <v>563.3</v>
      </c>
    </row>
    <row r="58" spans="1:10" ht="25.5">
      <c r="A58" s="3" t="s">
        <v>56</v>
      </c>
      <c r="B58" s="4" t="s">
        <v>15</v>
      </c>
      <c r="C58" s="4" t="s">
        <v>33</v>
      </c>
      <c r="D58" s="4">
        <v>1</v>
      </c>
      <c r="E58" s="4">
        <v>2</v>
      </c>
      <c r="F58" s="3">
        <f t="shared" si="13"/>
        <v>860</v>
      </c>
      <c r="G58" s="5">
        <f t="shared" si="14"/>
        <v>266.6</v>
      </c>
      <c r="H58" s="3">
        <f t="shared" si="12"/>
        <v>1126.6</v>
      </c>
      <c r="I58" s="3">
        <f t="shared" si="7"/>
        <v>563.3</v>
      </c>
      <c r="J58" s="3">
        <f t="shared" si="4"/>
        <v>563.3</v>
      </c>
    </row>
    <row r="59" spans="1:10" ht="12.75">
      <c r="A59" s="3" t="s">
        <v>53</v>
      </c>
      <c r="B59" s="4" t="s">
        <v>15</v>
      </c>
      <c r="C59" s="4" t="s">
        <v>18</v>
      </c>
      <c r="D59" s="4">
        <v>1</v>
      </c>
      <c r="E59" s="4">
        <v>2</v>
      </c>
      <c r="F59" s="3">
        <f t="shared" si="13"/>
        <v>860</v>
      </c>
      <c r="G59" s="5">
        <f t="shared" si="14"/>
        <v>266.6</v>
      </c>
      <c r="H59" s="3">
        <f t="shared" si="12"/>
        <v>1126.6</v>
      </c>
      <c r="I59" s="3">
        <f t="shared" si="7"/>
        <v>563.3</v>
      </c>
      <c r="J59" s="3">
        <f>H59/2</f>
        <v>563.3</v>
      </c>
    </row>
    <row r="60" spans="1:10" ht="12.75">
      <c r="A60" s="7" t="s">
        <v>20</v>
      </c>
      <c r="B60" s="6"/>
      <c r="C60" s="6"/>
      <c r="D60" s="6">
        <f>SUM(D54:D58)</f>
        <v>9</v>
      </c>
      <c r="E60" s="6">
        <f>SUM(E54:E58)</f>
        <v>10</v>
      </c>
      <c r="F60" s="7">
        <f>SUM(F54:F59)</f>
        <v>8600</v>
      </c>
      <c r="G60" s="8">
        <f>SUM(G54:G59)</f>
        <v>2666</v>
      </c>
      <c r="H60" s="7">
        <f>SUM(H54:H59)</f>
        <v>11266</v>
      </c>
      <c r="I60" s="7">
        <f>SUM(I54:I59)</f>
        <v>5633</v>
      </c>
      <c r="J60" s="7">
        <f>SUM(J54:J59)</f>
        <v>5633</v>
      </c>
    </row>
    <row r="61" spans="1:10" ht="25.5">
      <c r="A61" s="3" t="s">
        <v>57</v>
      </c>
      <c r="B61" s="3" t="s">
        <v>58</v>
      </c>
      <c r="C61" s="4"/>
      <c r="D61" s="4">
        <v>2.5</v>
      </c>
      <c r="E61" s="4">
        <v>2</v>
      </c>
      <c r="F61" s="3">
        <f>D61*E61*430</f>
        <v>2150</v>
      </c>
      <c r="G61" s="5">
        <f>F61*31/100</f>
        <v>666.5</v>
      </c>
      <c r="H61" s="3">
        <f>F61+G61</f>
        <v>2816.5</v>
      </c>
      <c r="I61" s="3">
        <f t="shared" si="7"/>
        <v>1408.25</v>
      </c>
      <c r="J61" s="3">
        <f t="shared" si="4"/>
        <v>1408.25</v>
      </c>
    </row>
    <row r="62" spans="1:10" ht="38.25">
      <c r="A62" s="3" t="s">
        <v>98</v>
      </c>
      <c r="B62" s="4" t="s">
        <v>15</v>
      </c>
      <c r="C62" s="4" t="s">
        <v>22</v>
      </c>
      <c r="D62" s="4">
        <v>3</v>
      </c>
      <c r="E62" s="4">
        <v>4</v>
      </c>
      <c r="F62" s="3">
        <f>D62*E62*430</f>
        <v>5160</v>
      </c>
      <c r="G62" s="5">
        <f>F62*31/100</f>
        <v>1599.6</v>
      </c>
      <c r="H62" s="3">
        <f>F62+G62</f>
        <v>6759.6</v>
      </c>
      <c r="I62" s="3">
        <f t="shared" si="7"/>
        <v>3379.8</v>
      </c>
      <c r="J62" s="3">
        <f>H62/2</f>
        <v>3379.8</v>
      </c>
    </row>
    <row r="63" spans="1:10" ht="25.5">
      <c r="A63" s="3" t="s">
        <v>99</v>
      </c>
      <c r="B63" s="4" t="s">
        <v>15</v>
      </c>
      <c r="C63" s="4"/>
      <c r="D63" s="4">
        <v>2</v>
      </c>
      <c r="E63" s="4">
        <v>2</v>
      </c>
      <c r="F63" s="3">
        <f>D63*E63*430</f>
        <v>1720</v>
      </c>
      <c r="G63" s="5">
        <f>F63*31/100</f>
        <v>533.2</v>
      </c>
      <c r="H63" s="3">
        <f>F63+G63</f>
        <v>2253.2</v>
      </c>
      <c r="I63" s="3">
        <f t="shared" si="7"/>
        <v>1126.6</v>
      </c>
      <c r="J63" s="3">
        <f t="shared" si="4"/>
        <v>1126.6</v>
      </c>
    </row>
    <row r="64" spans="1:10" ht="12.75">
      <c r="A64" s="3" t="s">
        <v>17</v>
      </c>
      <c r="B64" s="4" t="s">
        <v>15</v>
      </c>
      <c r="C64" s="4"/>
      <c r="D64" s="4">
        <v>4</v>
      </c>
      <c r="E64" s="4">
        <v>4</v>
      </c>
      <c r="F64" s="3">
        <f>D64*E64*430</f>
        <v>6880</v>
      </c>
      <c r="G64" s="5">
        <f>F64*31/100</f>
        <v>2132.8</v>
      </c>
      <c r="H64" s="3">
        <f>F64+G64</f>
        <v>9012.8</v>
      </c>
      <c r="I64" s="3">
        <f t="shared" si="7"/>
        <v>4506.4</v>
      </c>
      <c r="J64" s="3">
        <f t="shared" si="4"/>
        <v>4506.4</v>
      </c>
    </row>
    <row r="65" spans="1:10" ht="12.75">
      <c r="A65" s="3" t="s">
        <v>54</v>
      </c>
      <c r="B65" s="4" t="s">
        <v>15</v>
      </c>
      <c r="C65" s="4"/>
      <c r="D65" s="4">
        <v>3</v>
      </c>
      <c r="E65" s="4">
        <v>3</v>
      </c>
      <c r="F65" s="3">
        <f>D65*E65*430</f>
        <v>3870</v>
      </c>
      <c r="G65" s="5">
        <f>F65*31/100</f>
        <v>1199.7</v>
      </c>
      <c r="H65" s="3">
        <f>F65+G65</f>
        <v>5069.7</v>
      </c>
      <c r="I65" s="3">
        <f t="shared" si="7"/>
        <v>2534.85</v>
      </c>
      <c r="J65" s="3">
        <f t="shared" si="4"/>
        <v>2534.85</v>
      </c>
    </row>
    <row r="66" spans="1:10" ht="12.75">
      <c r="A66" s="7" t="s">
        <v>20</v>
      </c>
      <c r="B66" s="6"/>
      <c r="C66" s="6"/>
      <c r="D66" s="6">
        <f aca="true" t="shared" si="15" ref="D66:J66">SUM(D61:D65)</f>
        <v>14.5</v>
      </c>
      <c r="E66" s="6">
        <f t="shared" si="15"/>
        <v>15</v>
      </c>
      <c r="F66" s="7">
        <f t="shared" si="15"/>
        <v>19780</v>
      </c>
      <c r="G66" s="8">
        <f t="shared" si="15"/>
        <v>6131.8</v>
      </c>
      <c r="H66" s="7">
        <f t="shared" si="15"/>
        <v>25911.8</v>
      </c>
      <c r="I66" s="7">
        <f t="shared" si="15"/>
        <v>12955.9</v>
      </c>
      <c r="J66" s="7">
        <f t="shared" si="15"/>
        <v>12955.9</v>
      </c>
    </row>
    <row r="67" spans="1:10" ht="25.5">
      <c r="A67" s="3" t="s">
        <v>59</v>
      </c>
      <c r="B67" s="3" t="s">
        <v>60</v>
      </c>
      <c r="C67" s="4" t="s">
        <v>22</v>
      </c>
      <c r="D67" s="4">
        <v>12</v>
      </c>
      <c r="E67" s="4">
        <v>1</v>
      </c>
      <c r="F67" s="3">
        <f aca="true" t="shared" si="16" ref="F67:F79">D67*E67*430</f>
        <v>5160</v>
      </c>
      <c r="G67" s="5">
        <f aca="true" t="shared" si="17" ref="G67:G112">F67*31/100</f>
        <v>1599.6</v>
      </c>
      <c r="H67" s="3">
        <f>F67+G67</f>
        <v>6759.6</v>
      </c>
      <c r="I67" s="3">
        <f t="shared" si="7"/>
        <v>3379.8</v>
      </c>
      <c r="J67" s="3">
        <f t="shared" si="4"/>
        <v>3379.8</v>
      </c>
    </row>
    <row r="68" spans="1:10" ht="25.5">
      <c r="A68" s="3" t="s">
        <v>61</v>
      </c>
      <c r="B68" s="4" t="s">
        <v>15</v>
      </c>
      <c r="C68" s="4" t="s">
        <v>22</v>
      </c>
      <c r="D68" s="4">
        <v>12</v>
      </c>
      <c r="E68" s="4">
        <v>1</v>
      </c>
      <c r="F68" s="3">
        <f t="shared" si="16"/>
        <v>5160</v>
      </c>
      <c r="G68" s="5">
        <f t="shared" si="17"/>
        <v>1599.6</v>
      </c>
      <c r="H68" s="3">
        <f>F68+G68</f>
        <v>6759.6</v>
      </c>
      <c r="I68" s="3">
        <f t="shared" si="7"/>
        <v>3379.8</v>
      </c>
      <c r="J68" s="3">
        <f t="shared" si="4"/>
        <v>3379.8</v>
      </c>
    </row>
    <row r="69" spans="1:10" ht="12.75">
      <c r="A69" s="3" t="s">
        <v>100</v>
      </c>
      <c r="B69" s="4" t="s">
        <v>15</v>
      </c>
      <c r="C69" s="4" t="s">
        <v>22</v>
      </c>
      <c r="D69" s="4">
        <v>12</v>
      </c>
      <c r="E69" s="4">
        <v>1</v>
      </c>
      <c r="F69" s="3">
        <f t="shared" si="16"/>
        <v>5160</v>
      </c>
      <c r="G69" s="5">
        <f t="shared" si="17"/>
        <v>1599.6</v>
      </c>
      <c r="H69" s="3">
        <f>F69+G69</f>
        <v>6759.6</v>
      </c>
      <c r="I69" s="3">
        <f t="shared" si="7"/>
        <v>3379.8</v>
      </c>
      <c r="J69" s="3">
        <f t="shared" si="4"/>
        <v>3379.8</v>
      </c>
    </row>
    <row r="70" spans="1:10" ht="51">
      <c r="A70" s="3" t="s">
        <v>101</v>
      </c>
      <c r="B70" s="4" t="s">
        <v>15</v>
      </c>
      <c r="C70" s="4"/>
      <c r="D70" s="4">
        <v>6</v>
      </c>
      <c r="E70" s="4">
        <v>2</v>
      </c>
      <c r="F70" s="3">
        <f t="shared" si="16"/>
        <v>5160</v>
      </c>
      <c r="G70" s="5">
        <f t="shared" si="17"/>
        <v>1599.6</v>
      </c>
      <c r="H70" s="3">
        <f>F70+G70</f>
        <v>6759.6</v>
      </c>
      <c r="I70" s="3">
        <f t="shared" si="7"/>
        <v>3379.8</v>
      </c>
      <c r="J70" s="3">
        <f t="shared" si="4"/>
        <v>3379.8</v>
      </c>
    </row>
    <row r="71" spans="1:10" ht="76.5">
      <c r="A71" s="3" t="s">
        <v>62</v>
      </c>
      <c r="B71" s="4" t="s">
        <v>15</v>
      </c>
      <c r="C71" s="4"/>
      <c r="D71" s="4">
        <v>6</v>
      </c>
      <c r="E71" s="4">
        <v>2</v>
      </c>
      <c r="F71" s="3">
        <f t="shared" si="16"/>
        <v>5160</v>
      </c>
      <c r="G71" s="5">
        <f t="shared" si="17"/>
        <v>1599.6</v>
      </c>
      <c r="H71" s="3">
        <f aca="true" t="shared" si="18" ref="H71:H107">F71+G71</f>
        <v>6759.6</v>
      </c>
      <c r="I71" s="3">
        <f t="shared" si="7"/>
        <v>3379.8</v>
      </c>
      <c r="J71" s="3">
        <f aca="true" t="shared" si="19" ref="J71:J107">H71/2</f>
        <v>3379.8</v>
      </c>
    </row>
    <row r="72" spans="1:10" ht="12.75">
      <c r="A72" s="3" t="s">
        <v>63</v>
      </c>
      <c r="B72" s="4" t="s">
        <v>15</v>
      </c>
      <c r="C72" s="4"/>
      <c r="D72" s="4">
        <v>6</v>
      </c>
      <c r="E72" s="4">
        <v>4</v>
      </c>
      <c r="F72" s="3">
        <f t="shared" si="16"/>
        <v>10320</v>
      </c>
      <c r="G72" s="5">
        <f t="shared" si="17"/>
        <v>3199.2</v>
      </c>
      <c r="H72" s="3">
        <f t="shared" si="18"/>
        <v>13519.2</v>
      </c>
      <c r="I72" s="3">
        <f t="shared" si="7"/>
        <v>6759.6</v>
      </c>
      <c r="J72" s="3">
        <f t="shared" si="19"/>
        <v>6759.6</v>
      </c>
    </row>
    <row r="73" spans="1:10" ht="12.75">
      <c r="A73" s="3" t="s">
        <v>64</v>
      </c>
      <c r="B73" s="4" t="s">
        <v>15</v>
      </c>
      <c r="C73" s="4"/>
      <c r="D73" s="4">
        <v>4</v>
      </c>
      <c r="E73" s="4">
        <v>6</v>
      </c>
      <c r="F73" s="3">
        <f t="shared" si="16"/>
        <v>10320</v>
      </c>
      <c r="G73" s="5">
        <f t="shared" si="17"/>
        <v>3199.2</v>
      </c>
      <c r="H73" s="3">
        <f t="shared" si="18"/>
        <v>13519.2</v>
      </c>
      <c r="I73" s="3">
        <f t="shared" si="7"/>
        <v>6759.6</v>
      </c>
      <c r="J73" s="3">
        <f t="shared" si="19"/>
        <v>6759.6</v>
      </c>
    </row>
    <row r="74" spans="1:10" ht="25.5">
      <c r="A74" s="3" t="s">
        <v>102</v>
      </c>
      <c r="B74" s="4" t="s">
        <v>15</v>
      </c>
      <c r="C74" s="4"/>
      <c r="D74" s="4">
        <v>6</v>
      </c>
      <c r="E74" s="4">
        <v>8</v>
      </c>
      <c r="F74" s="3">
        <f t="shared" si="16"/>
        <v>20640</v>
      </c>
      <c r="G74" s="5">
        <f t="shared" si="17"/>
        <v>6398.4</v>
      </c>
      <c r="H74" s="3">
        <f t="shared" si="18"/>
        <v>27038.4</v>
      </c>
      <c r="I74" s="3">
        <f t="shared" si="7"/>
        <v>13519.2</v>
      </c>
      <c r="J74" s="3">
        <f t="shared" si="19"/>
        <v>13519.2</v>
      </c>
    </row>
    <row r="75" spans="1:10" ht="12.75">
      <c r="A75" s="3" t="s">
        <v>103</v>
      </c>
      <c r="B75" s="4" t="s">
        <v>15</v>
      </c>
      <c r="C75" s="4"/>
      <c r="D75" s="4">
        <v>2</v>
      </c>
      <c r="E75" s="4">
        <v>2</v>
      </c>
      <c r="F75" s="3">
        <f t="shared" si="16"/>
        <v>1720</v>
      </c>
      <c r="G75" s="5">
        <f t="shared" si="17"/>
        <v>533.2</v>
      </c>
      <c r="H75" s="3">
        <f t="shared" si="18"/>
        <v>2253.2</v>
      </c>
      <c r="I75" s="3">
        <f t="shared" si="7"/>
        <v>1126.6</v>
      </c>
      <c r="J75" s="3">
        <f t="shared" si="19"/>
        <v>1126.6</v>
      </c>
    </row>
    <row r="76" spans="1:10" ht="12.75">
      <c r="A76" s="3" t="s">
        <v>104</v>
      </c>
      <c r="B76" s="4" t="s">
        <v>15</v>
      </c>
      <c r="C76" s="4"/>
      <c r="D76" s="4">
        <v>3</v>
      </c>
      <c r="E76" s="4">
        <v>2</v>
      </c>
      <c r="F76" s="3">
        <f t="shared" si="16"/>
        <v>2580</v>
      </c>
      <c r="G76" s="5">
        <f t="shared" si="17"/>
        <v>799.8</v>
      </c>
      <c r="H76" s="3">
        <f t="shared" si="18"/>
        <v>3379.8</v>
      </c>
      <c r="I76" s="3">
        <f t="shared" si="7"/>
        <v>1689.9</v>
      </c>
      <c r="J76" s="3">
        <f t="shared" si="19"/>
        <v>1689.9</v>
      </c>
    </row>
    <row r="77" spans="1:10" ht="25.5">
      <c r="A77" s="3" t="s">
        <v>105</v>
      </c>
      <c r="B77" s="4" t="s">
        <v>15</v>
      </c>
      <c r="C77" s="4"/>
      <c r="D77" s="4">
        <v>2</v>
      </c>
      <c r="E77" s="4">
        <v>1</v>
      </c>
      <c r="F77" s="3">
        <f t="shared" si="16"/>
        <v>860</v>
      </c>
      <c r="G77" s="5">
        <f t="shared" si="17"/>
        <v>266.6</v>
      </c>
      <c r="H77" s="3">
        <f t="shared" si="18"/>
        <v>1126.6</v>
      </c>
      <c r="I77" s="3">
        <f t="shared" si="7"/>
        <v>563.3</v>
      </c>
      <c r="J77" s="3">
        <f t="shared" si="19"/>
        <v>563.3</v>
      </c>
    </row>
    <row r="78" spans="1:10" ht="12.75">
      <c r="A78" s="7" t="s">
        <v>20</v>
      </c>
      <c r="B78" s="6"/>
      <c r="C78" s="6"/>
      <c r="D78" s="6">
        <f aca="true" t="shared" si="20" ref="D78:J78">SUM(D67:D77)</f>
        <v>71</v>
      </c>
      <c r="E78" s="6">
        <f t="shared" si="20"/>
        <v>30</v>
      </c>
      <c r="F78" s="7">
        <f t="shared" si="20"/>
        <v>72240</v>
      </c>
      <c r="G78" s="8">
        <f t="shared" si="20"/>
        <v>22394.4</v>
      </c>
      <c r="H78" s="7">
        <f t="shared" si="20"/>
        <v>94634.4</v>
      </c>
      <c r="I78" s="7">
        <f t="shared" si="20"/>
        <v>47317.2</v>
      </c>
      <c r="J78" s="7">
        <f t="shared" si="20"/>
        <v>47317.2</v>
      </c>
    </row>
    <row r="79" spans="1:10" ht="76.5">
      <c r="A79" s="3" t="s">
        <v>107</v>
      </c>
      <c r="B79" s="3" t="s">
        <v>65</v>
      </c>
      <c r="C79" s="4" t="s">
        <v>35</v>
      </c>
      <c r="D79" s="4">
        <v>4.5</v>
      </c>
      <c r="E79" s="4">
        <v>2</v>
      </c>
      <c r="F79" s="3">
        <f t="shared" si="16"/>
        <v>3870</v>
      </c>
      <c r="G79" s="5">
        <f t="shared" si="17"/>
        <v>1199.7</v>
      </c>
      <c r="H79" s="3">
        <f>F79+G79</f>
        <v>5069.7</v>
      </c>
      <c r="I79" s="3">
        <f t="shared" si="7"/>
        <v>2534.85</v>
      </c>
      <c r="J79" s="3">
        <f t="shared" si="19"/>
        <v>2534.85</v>
      </c>
    </row>
    <row r="80" spans="1:10" ht="12.75">
      <c r="A80" s="3" t="s">
        <v>63</v>
      </c>
      <c r="B80" s="4" t="s">
        <v>15</v>
      </c>
      <c r="C80" s="4" t="s">
        <v>35</v>
      </c>
      <c r="D80" s="4">
        <v>1.5</v>
      </c>
      <c r="E80" s="4">
        <v>1</v>
      </c>
      <c r="F80" s="3">
        <f aca="true" t="shared" si="21" ref="F80:F85">D80*E80*430</f>
        <v>645</v>
      </c>
      <c r="G80" s="5">
        <f t="shared" si="17"/>
        <v>199.95</v>
      </c>
      <c r="H80" s="3">
        <f t="shared" si="18"/>
        <v>844.95</v>
      </c>
      <c r="I80" s="3">
        <f t="shared" si="7"/>
        <v>422.475</v>
      </c>
      <c r="J80" s="3">
        <f t="shared" si="19"/>
        <v>422.475</v>
      </c>
    </row>
    <row r="81" spans="1:10" ht="25.5">
      <c r="A81" s="3" t="s">
        <v>106</v>
      </c>
      <c r="B81" s="4" t="s">
        <v>15</v>
      </c>
      <c r="C81" s="4" t="s">
        <v>27</v>
      </c>
      <c r="D81" s="4">
        <v>2</v>
      </c>
      <c r="E81" s="4">
        <v>3</v>
      </c>
      <c r="F81" s="3">
        <f t="shared" si="21"/>
        <v>2580</v>
      </c>
      <c r="G81" s="5">
        <f t="shared" si="17"/>
        <v>799.8</v>
      </c>
      <c r="H81" s="3">
        <f t="shared" si="18"/>
        <v>3379.8</v>
      </c>
      <c r="I81" s="3">
        <f t="shared" si="7"/>
        <v>1689.9</v>
      </c>
      <c r="J81" s="3">
        <f t="shared" si="19"/>
        <v>1689.9</v>
      </c>
    </row>
    <row r="82" spans="1:10" ht="12.75">
      <c r="A82" s="3" t="s">
        <v>108</v>
      </c>
      <c r="B82" s="4" t="s">
        <v>15</v>
      </c>
      <c r="C82" s="4" t="s">
        <v>18</v>
      </c>
      <c r="D82" s="4">
        <v>1.5</v>
      </c>
      <c r="E82" s="4">
        <v>2</v>
      </c>
      <c r="F82" s="3">
        <f t="shared" si="21"/>
        <v>1290</v>
      </c>
      <c r="G82" s="5">
        <f t="shared" si="17"/>
        <v>399.9</v>
      </c>
      <c r="H82" s="3">
        <f t="shared" si="18"/>
        <v>1689.9</v>
      </c>
      <c r="I82" s="3">
        <f t="shared" si="7"/>
        <v>844.95</v>
      </c>
      <c r="J82" s="3">
        <f t="shared" si="19"/>
        <v>844.95</v>
      </c>
    </row>
    <row r="83" spans="1:10" ht="25.5">
      <c r="A83" s="3" t="s">
        <v>109</v>
      </c>
      <c r="B83" s="4" t="s">
        <v>31</v>
      </c>
      <c r="C83" s="4" t="s">
        <v>18</v>
      </c>
      <c r="D83" s="4">
        <v>2</v>
      </c>
      <c r="E83" s="4">
        <v>2</v>
      </c>
      <c r="F83" s="3">
        <f t="shared" si="21"/>
        <v>1720</v>
      </c>
      <c r="G83" s="5">
        <f t="shared" si="17"/>
        <v>533.2</v>
      </c>
      <c r="H83" s="3">
        <f t="shared" si="18"/>
        <v>2253.2</v>
      </c>
      <c r="I83" s="3">
        <f t="shared" si="7"/>
        <v>1126.6</v>
      </c>
      <c r="J83" s="3">
        <f t="shared" si="19"/>
        <v>1126.6</v>
      </c>
    </row>
    <row r="84" spans="1:11" ht="38.25">
      <c r="A84" s="3" t="s">
        <v>110</v>
      </c>
      <c r="B84" s="4" t="s">
        <v>31</v>
      </c>
      <c r="C84" s="4" t="s">
        <v>80</v>
      </c>
      <c r="D84" s="4">
        <v>3</v>
      </c>
      <c r="E84" s="4">
        <v>5</v>
      </c>
      <c r="F84" s="3">
        <f t="shared" si="21"/>
        <v>6450</v>
      </c>
      <c r="G84" s="5">
        <f t="shared" si="17"/>
        <v>1999.5</v>
      </c>
      <c r="H84" s="3">
        <f>F84+G84</f>
        <v>8449.5</v>
      </c>
      <c r="I84" s="3">
        <f aca="true" t="shared" si="22" ref="I84:I92">H84/2</f>
        <v>4224.75</v>
      </c>
      <c r="J84" s="26">
        <f>H84/2</f>
        <v>4224.75</v>
      </c>
      <c r="K84" s="27"/>
    </row>
    <row r="85" spans="1:11" ht="12.75">
      <c r="A85" s="14" t="s">
        <v>132</v>
      </c>
      <c r="B85" s="4" t="s">
        <v>15</v>
      </c>
      <c r="C85" s="4" t="s">
        <v>136</v>
      </c>
      <c r="D85" s="4">
        <v>12</v>
      </c>
      <c r="E85" s="4">
        <v>2</v>
      </c>
      <c r="F85" s="3">
        <f t="shared" si="21"/>
        <v>10320</v>
      </c>
      <c r="G85" s="5">
        <f t="shared" si="17"/>
        <v>3199.2</v>
      </c>
      <c r="H85" s="3">
        <f>F85+G85</f>
        <v>13519.2</v>
      </c>
      <c r="I85" s="3">
        <f t="shared" si="22"/>
        <v>6759.6</v>
      </c>
      <c r="J85" s="3">
        <f>H85/2</f>
        <v>6759.6</v>
      </c>
      <c r="K85" s="25"/>
    </row>
    <row r="86" spans="1:10" ht="12.75">
      <c r="A86" s="7" t="s">
        <v>20</v>
      </c>
      <c r="B86" s="6"/>
      <c r="C86" s="6"/>
      <c r="D86" s="6">
        <f aca="true" t="shared" si="23" ref="D86:J86">SUM(D79:D85)</f>
        <v>26.5</v>
      </c>
      <c r="E86" s="6">
        <f t="shared" si="23"/>
        <v>17</v>
      </c>
      <c r="F86" s="7">
        <f t="shared" si="23"/>
        <v>26875</v>
      </c>
      <c r="G86" s="8">
        <f t="shared" si="23"/>
        <v>8331.25</v>
      </c>
      <c r="H86" s="7">
        <f t="shared" si="23"/>
        <v>35206.25</v>
      </c>
      <c r="I86" s="7">
        <f t="shared" si="23"/>
        <v>17603.125</v>
      </c>
      <c r="J86" s="7">
        <f t="shared" si="23"/>
        <v>17603.125</v>
      </c>
    </row>
    <row r="87" spans="1:10" ht="25.5">
      <c r="A87" s="3" t="s">
        <v>111</v>
      </c>
      <c r="B87" s="3" t="s">
        <v>66</v>
      </c>
      <c r="C87" s="4"/>
      <c r="D87" s="4">
        <v>11.5</v>
      </c>
      <c r="E87" s="4">
        <v>6</v>
      </c>
      <c r="F87" s="3">
        <f aca="true" t="shared" si="24" ref="F87:F92">D87*E87*430</f>
        <v>29670</v>
      </c>
      <c r="G87" s="5">
        <f t="shared" si="17"/>
        <v>9197.7</v>
      </c>
      <c r="H87" s="3">
        <f t="shared" si="18"/>
        <v>38867.7</v>
      </c>
      <c r="I87" s="3">
        <f t="shared" si="22"/>
        <v>19433.85</v>
      </c>
      <c r="J87" s="3">
        <f t="shared" si="19"/>
        <v>19433.85</v>
      </c>
    </row>
    <row r="88" spans="1:10" ht="12.75">
      <c r="A88" s="3" t="s">
        <v>112</v>
      </c>
      <c r="B88" s="4" t="s">
        <v>15</v>
      </c>
      <c r="C88" s="4"/>
      <c r="D88" s="4">
        <v>1</v>
      </c>
      <c r="E88" s="4">
        <v>2</v>
      </c>
      <c r="F88" s="3">
        <f t="shared" si="24"/>
        <v>860</v>
      </c>
      <c r="G88" s="5">
        <f t="shared" si="17"/>
        <v>266.6</v>
      </c>
      <c r="H88" s="3">
        <f t="shared" si="18"/>
        <v>1126.6</v>
      </c>
      <c r="I88" s="3">
        <f t="shared" si="22"/>
        <v>563.3</v>
      </c>
      <c r="J88" s="3">
        <f t="shared" si="19"/>
        <v>563.3</v>
      </c>
    </row>
    <row r="89" spans="1:10" ht="12.75">
      <c r="A89" s="3" t="s">
        <v>67</v>
      </c>
      <c r="B89" s="4" t="s">
        <v>15</v>
      </c>
      <c r="C89" s="4"/>
      <c r="D89" s="4">
        <v>3</v>
      </c>
      <c r="E89" s="4">
        <v>2</v>
      </c>
      <c r="F89" s="3">
        <f t="shared" si="24"/>
        <v>2580</v>
      </c>
      <c r="G89" s="5">
        <f t="shared" si="17"/>
        <v>799.8</v>
      </c>
      <c r="H89" s="3">
        <f t="shared" si="18"/>
        <v>3379.8</v>
      </c>
      <c r="I89" s="3">
        <f t="shared" si="22"/>
        <v>1689.9</v>
      </c>
      <c r="J89" s="3">
        <f t="shared" si="19"/>
        <v>1689.9</v>
      </c>
    </row>
    <row r="90" spans="1:10" ht="25.5">
      <c r="A90" s="3" t="s">
        <v>113</v>
      </c>
      <c r="B90" s="4" t="s">
        <v>15</v>
      </c>
      <c r="C90" s="4"/>
      <c r="D90" s="4">
        <v>3</v>
      </c>
      <c r="E90" s="4">
        <v>3</v>
      </c>
      <c r="F90" s="3">
        <f t="shared" si="24"/>
        <v>3870</v>
      </c>
      <c r="G90" s="5">
        <f t="shared" si="17"/>
        <v>1199.7</v>
      </c>
      <c r="H90" s="3">
        <f t="shared" si="18"/>
        <v>5069.7</v>
      </c>
      <c r="I90" s="3">
        <f t="shared" si="22"/>
        <v>2534.85</v>
      </c>
      <c r="J90" s="3">
        <f t="shared" si="19"/>
        <v>2534.85</v>
      </c>
    </row>
    <row r="91" spans="1:10" ht="12.75">
      <c r="A91" s="3" t="s">
        <v>68</v>
      </c>
      <c r="B91" s="4" t="s">
        <v>15</v>
      </c>
      <c r="C91" s="4"/>
      <c r="D91" s="4">
        <v>3</v>
      </c>
      <c r="E91" s="4">
        <v>2</v>
      </c>
      <c r="F91" s="3">
        <f t="shared" si="24"/>
        <v>2580</v>
      </c>
      <c r="G91" s="5">
        <f t="shared" si="17"/>
        <v>799.8</v>
      </c>
      <c r="H91" s="3">
        <f t="shared" si="18"/>
        <v>3379.8</v>
      </c>
      <c r="I91" s="3">
        <f t="shared" si="22"/>
        <v>1689.9</v>
      </c>
      <c r="J91" s="3">
        <f t="shared" si="19"/>
        <v>1689.9</v>
      </c>
    </row>
    <row r="92" spans="1:10" ht="12.75">
      <c r="A92" s="3" t="s">
        <v>114</v>
      </c>
      <c r="B92" s="4" t="s">
        <v>15</v>
      </c>
      <c r="C92" s="4"/>
      <c r="D92" s="4">
        <v>6</v>
      </c>
      <c r="E92" s="4">
        <v>3</v>
      </c>
      <c r="F92" s="3">
        <f t="shared" si="24"/>
        <v>7740</v>
      </c>
      <c r="G92" s="5">
        <f t="shared" si="17"/>
        <v>2399.4</v>
      </c>
      <c r="H92" s="3">
        <f>F92+G92</f>
        <v>10139.4</v>
      </c>
      <c r="I92" s="3">
        <f t="shared" si="22"/>
        <v>5069.7</v>
      </c>
      <c r="J92" s="3">
        <f>H92/2</f>
        <v>5069.7</v>
      </c>
    </row>
    <row r="93" spans="1:10" ht="12.75">
      <c r="A93" s="9" t="s">
        <v>20</v>
      </c>
      <c r="B93" s="10"/>
      <c r="C93" s="10"/>
      <c r="D93" s="10">
        <f>SUM(D87:D91)</f>
        <v>21.5</v>
      </c>
      <c r="E93" s="10">
        <f>SUM(E87:E91)</f>
        <v>15</v>
      </c>
      <c r="F93" s="9">
        <f>SUM(F87:F92)</f>
        <v>47300</v>
      </c>
      <c r="G93" s="11">
        <f>SUM(G87:G92)</f>
        <v>14663</v>
      </c>
      <c r="H93" s="9">
        <f t="shared" si="18"/>
        <v>61963</v>
      </c>
      <c r="I93" s="9">
        <f>SUM(I87:I92)</f>
        <v>30981.5</v>
      </c>
      <c r="J93" s="9">
        <f t="shared" si="19"/>
        <v>30981.5</v>
      </c>
    </row>
    <row r="94" spans="1:10" ht="25.5">
      <c r="A94" s="3" t="s">
        <v>72</v>
      </c>
      <c r="B94" s="12" t="s">
        <v>73</v>
      </c>
      <c r="C94" s="12" t="s">
        <v>22</v>
      </c>
      <c r="D94" s="12">
        <v>12</v>
      </c>
      <c r="E94" s="13">
        <v>2</v>
      </c>
      <c r="F94" s="3">
        <f>D94*E94*430</f>
        <v>10320</v>
      </c>
      <c r="G94" s="5">
        <f t="shared" si="17"/>
        <v>3199.2</v>
      </c>
      <c r="H94" s="3">
        <f t="shared" si="18"/>
        <v>13519.2</v>
      </c>
      <c r="I94" s="3">
        <f>H94/2</f>
        <v>6759.6</v>
      </c>
      <c r="J94" s="3">
        <f t="shared" si="19"/>
        <v>6759.6</v>
      </c>
    </row>
    <row r="95" spans="1:10" ht="25.5">
      <c r="A95" s="12" t="s">
        <v>131</v>
      </c>
      <c r="B95" s="12" t="s">
        <v>15</v>
      </c>
      <c r="C95" s="12" t="s">
        <v>22</v>
      </c>
      <c r="D95" s="12">
        <v>12</v>
      </c>
      <c r="E95" s="13">
        <v>2</v>
      </c>
      <c r="F95" s="3">
        <f>D95*E95*430</f>
        <v>10320</v>
      </c>
      <c r="G95" s="5">
        <f t="shared" si="17"/>
        <v>3199.2</v>
      </c>
      <c r="H95" s="12">
        <f t="shared" si="18"/>
        <v>13519.2</v>
      </c>
      <c r="I95" s="12">
        <f>H95/2</f>
        <v>6759.6</v>
      </c>
      <c r="J95" s="12">
        <f t="shared" si="19"/>
        <v>6759.6</v>
      </c>
    </row>
    <row r="96" spans="1:10" ht="12.75">
      <c r="A96" s="7" t="s">
        <v>20</v>
      </c>
      <c r="B96" s="7"/>
      <c r="C96" s="7"/>
      <c r="D96" s="7">
        <f>SUM(D94:D95)</f>
        <v>24</v>
      </c>
      <c r="E96" s="6">
        <f>SUM(E94:E95)</f>
        <v>4</v>
      </c>
      <c r="F96" s="7">
        <f>SUM(F94:F95)</f>
        <v>20640</v>
      </c>
      <c r="G96" s="8">
        <f>SUM(G94:G95)</f>
        <v>6398.4</v>
      </c>
      <c r="H96" s="7">
        <f>SUM(H94:H95)</f>
        <v>27038.4</v>
      </c>
      <c r="I96" s="7">
        <f>H96/2</f>
        <v>13519.2</v>
      </c>
      <c r="J96" s="7">
        <f t="shared" si="19"/>
        <v>13519.2</v>
      </c>
    </row>
    <row r="97" spans="1:10" ht="38.25">
      <c r="A97" s="3" t="s">
        <v>69</v>
      </c>
      <c r="B97" s="3" t="s">
        <v>70</v>
      </c>
      <c r="C97" s="4" t="s">
        <v>33</v>
      </c>
      <c r="D97" s="4">
        <v>8</v>
      </c>
      <c r="E97" s="4">
        <v>9</v>
      </c>
      <c r="F97" s="3">
        <f>D97*E97*430</f>
        <v>30960</v>
      </c>
      <c r="G97" s="5">
        <f t="shared" si="17"/>
        <v>9597.6</v>
      </c>
      <c r="H97" s="3">
        <f t="shared" si="18"/>
        <v>40557.6</v>
      </c>
      <c r="I97" s="3">
        <f>H97/2</f>
        <v>20278.8</v>
      </c>
      <c r="J97" s="3">
        <f t="shared" si="19"/>
        <v>20278.8</v>
      </c>
    </row>
    <row r="98" spans="1:10" ht="25.5">
      <c r="A98" s="3" t="s">
        <v>115</v>
      </c>
      <c r="B98" s="3" t="s">
        <v>15</v>
      </c>
      <c r="C98" s="4" t="s">
        <v>33</v>
      </c>
      <c r="D98" s="4">
        <v>5</v>
      </c>
      <c r="E98" s="4">
        <v>6</v>
      </c>
      <c r="F98" s="3">
        <f>D98*E98*430</f>
        <v>12900</v>
      </c>
      <c r="G98" s="5">
        <f t="shared" si="17"/>
        <v>3999</v>
      </c>
      <c r="H98" s="3">
        <f>F98+G98</f>
        <v>16899</v>
      </c>
      <c r="I98" s="3">
        <f>H98/2</f>
        <v>8449.5</v>
      </c>
      <c r="J98" s="3">
        <f>H98/2</f>
        <v>8449.5</v>
      </c>
    </row>
    <row r="99" spans="1:10" ht="12.75">
      <c r="A99" s="7" t="s">
        <v>20</v>
      </c>
      <c r="B99" s="7"/>
      <c r="C99" s="7"/>
      <c r="D99" s="6">
        <f aca="true" t="shared" si="25" ref="D99:J99">SUM(D97:D98)</f>
        <v>13</v>
      </c>
      <c r="E99" s="6">
        <f t="shared" si="25"/>
        <v>15</v>
      </c>
      <c r="F99" s="7">
        <f t="shared" si="25"/>
        <v>43860</v>
      </c>
      <c r="G99" s="8">
        <f t="shared" si="25"/>
        <v>13596.6</v>
      </c>
      <c r="H99" s="7">
        <f t="shared" si="25"/>
        <v>57456.6</v>
      </c>
      <c r="I99" s="7">
        <f t="shared" si="25"/>
        <v>28728.3</v>
      </c>
      <c r="J99" s="7">
        <f t="shared" si="25"/>
        <v>28728.3</v>
      </c>
    </row>
    <row r="100" spans="1:10" ht="25.5">
      <c r="A100" s="3" t="s">
        <v>120</v>
      </c>
      <c r="B100" s="3" t="s">
        <v>121</v>
      </c>
      <c r="C100" s="3" t="s">
        <v>35</v>
      </c>
      <c r="D100" s="3">
        <v>2</v>
      </c>
      <c r="E100" s="4">
        <v>4</v>
      </c>
      <c r="F100" s="3">
        <f aca="true" t="shared" si="26" ref="F100:F107">D100*E100*430</f>
        <v>3440</v>
      </c>
      <c r="G100" s="5">
        <f t="shared" si="17"/>
        <v>1066.4</v>
      </c>
      <c r="H100" s="3">
        <f t="shared" si="18"/>
        <v>4506.4</v>
      </c>
      <c r="I100" s="3">
        <f aca="true" t="shared" si="27" ref="I100:I107">H100/2</f>
        <v>2253.2</v>
      </c>
      <c r="J100" s="3">
        <f t="shared" si="19"/>
        <v>2253.2</v>
      </c>
    </row>
    <row r="101" spans="1:10" ht="25.5">
      <c r="A101" s="3" t="s">
        <v>122</v>
      </c>
      <c r="B101" s="3" t="s">
        <v>15</v>
      </c>
      <c r="C101" s="3" t="s">
        <v>35</v>
      </c>
      <c r="D101" s="3">
        <v>2</v>
      </c>
      <c r="E101" s="4">
        <v>4</v>
      </c>
      <c r="F101" s="3">
        <f t="shared" si="26"/>
        <v>3440</v>
      </c>
      <c r="G101" s="5">
        <f t="shared" si="17"/>
        <v>1066.4</v>
      </c>
      <c r="H101" s="3">
        <f t="shared" si="18"/>
        <v>4506.4</v>
      </c>
      <c r="I101" s="3">
        <f t="shared" si="27"/>
        <v>2253.2</v>
      </c>
      <c r="J101" s="3">
        <f t="shared" si="19"/>
        <v>2253.2</v>
      </c>
    </row>
    <row r="102" spans="1:10" ht="25.5">
      <c r="A102" s="3" t="s">
        <v>123</v>
      </c>
      <c r="B102" s="3" t="s">
        <v>15</v>
      </c>
      <c r="C102" s="3" t="s">
        <v>35</v>
      </c>
      <c r="D102" s="3">
        <v>3</v>
      </c>
      <c r="E102" s="4">
        <v>4</v>
      </c>
      <c r="F102" s="3">
        <f t="shared" si="26"/>
        <v>5160</v>
      </c>
      <c r="G102" s="5">
        <f t="shared" si="17"/>
        <v>1599.6</v>
      </c>
      <c r="H102" s="3">
        <f t="shared" si="18"/>
        <v>6759.6</v>
      </c>
      <c r="I102" s="3">
        <f t="shared" si="27"/>
        <v>3379.8</v>
      </c>
      <c r="J102" s="3">
        <f t="shared" si="19"/>
        <v>3379.8</v>
      </c>
    </row>
    <row r="103" spans="1:10" ht="25.5">
      <c r="A103" s="3" t="s">
        <v>124</v>
      </c>
      <c r="B103" s="3" t="s">
        <v>15</v>
      </c>
      <c r="C103" s="3" t="s">
        <v>18</v>
      </c>
      <c r="D103" s="3">
        <v>1</v>
      </c>
      <c r="E103" s="4">
        <v>4</v>
      </c>
      <c r="F103" s="3">
        <f t="shared" si="26"/>
        <v>1720</v>
      </c>
      <c r="G103" s="5">
        <f t="shared" si="17"/>
        <v>533.2</v>
      </c>
      <c r="H103" s="3">
        <f t="shared" si="18"/>
        <v>2253.2</v>
      </c>
      <c r="I103" s="3">
        <f t="shared" si="27"/>
        <v>1126.6</v>
      </c>
      <c r="J103" s="3">
        <f t="shared" si="19"/>
        <v>1126.6</v>
      </c>
    </row>
    <row r="104" spans="1:10" ht="12.75">
      <c r="A104" s="3" t="s">
        <v>125</v>
      </c>
      <c r="B104" s="3" t="s">
        <v>15</v>
      </c>
      <c r="C104" s="3" t="s">
        <v>18</v>
      </c>
      <c r="D104" s="3">
        <v>2</v>
      </c>
      <c r="E104" s="4">
        <v>4</v>
      </c>
      <c r="F104" s="3">
        <f t="shared" si="26"/>
        <v>3440</v>
      </c>
      <c r="G104" s="5">
        <f t="shared" si="17"/>
        <v>1066.4</v>
      </c>
      <c r="H104" s="3">
        <f t="shared" si="18"/>
        <v>4506.4</v>
      </c>
      <c r="I104" s="3">
        <f t="shared" si="27"/>
        <v>2253.2</v>
      </c>
      <c r="J104" s="3">
        <f t="shared" si="19"/>
        <v>2253.2</v>
      </c>
    </row>
    <row r="105" spans="1:10" ht="25.5">
      <c r="A105" s="3" t="s">
        <v>126</v>
      </c>
      <c r="B105" s="3" t="s">
        <v>15</v>
      </c>
      <c r="C105" s="3" t="s">
        <v>18</v>
      </c>
      <c r="D105" s="3">
        <v>2</v>
      </c>
      <c r="E105" s="4">
        <v>2</v>
      </c>
      <c r="F105" s="3">
        <f t="shared" si="26"/>
        <v>1720</v>
      </c>
      <c r="G105" s="5">
        <f t="shared" si="17"/>
        <v>533.2</v>
      </c>
      <c r="H105" s="3">
        <f t="shared" si="18"/>
        <v>2253.2</v>
      </c>
      <c r="I105" s="3">
        <f t="shared" si="27"/>
        <v>1126.6</v>
      </c>
      <c r="J105" s="3">
        <f t="shared" si="19"/>
        <v>1126.6</v>
      </c>
    </row>
    <row r="106" spans="1:10" ht="25.5">
      <c r="A106" s="3" t="s">
        <v>127</v>
      </c>
      <c r="B106" s="3" t="s">
        <v>15</v>
      </c>
      <c r="C106" s="3" t="s">
        <v>18</v>
      </c>
      <c r="D106" s="3">
        <v>3</v>
      </c>
      <c r="E106" s="4">
        <v>4</v>
      </c>
      <c r="F106" s="3">
        <f t="shared" si="26"/>
        <v>5160</v>
      </c>
      <c r="G106" s="5">
        <f t="shared" si="17"/>
        <v>1599.6</v>
      </c>
      <c r="H106" s="3">
        <f t="shared" si="18"/>
        <v>6759.6</v>
      </c>
      <c r="I106" s="3">
        <f t="shared" si="27"/>
        <v>3379.8</v>
      </c>
      <c r="J106" s="3">
        <f t="shared" si="19"/>
        <v>3379.8</v>
      </c>
    </row>
    <row r="107" spans="1:10" ht="25.5">
      <c r="A107" s="3" t="s">
        <v>128</v>
      </c>
      <c r="B107" s="3" t="s">
        <v>15</v>
      </c>
      <c r="C107" s="3" t="s">
        <v>18</v>
      </c>
      <c r="D107" s="3">
        <v>2</v>
      </c>
      <c r="E107" s="4">
        <v>4</v>
      </c>
      <c r="F107" s="3">
        <f t="shared" si="26"/>
        <v>3440</v>
      </c>
      <c r="G107" s="5">
        <f t="shared" si="17"/>
        <v>1066.4</v>
      </c>
      <c r="H107" s="3">
        <f t="shared" si="18"/>
        <v>4506.4</v>
      </c>
      <c r="I107" s="3">
        <f t="shared" si="27"/>
        <v>2253.2</v>
      </c>
      <c r="J107" s="3">
        <f t="shared" si="19"/>
        <v>2253.2</v>
      </c>
    </row>
    <row r="108" spans="1:10" ht="12.75">
      <c r="A108" s="7" t="s">
        <v>20</v>
      </c>
      <c r="B108" s="7"/>
      <c r="C108" s="7"/>
      <c r="D108" s="7">
        <f aca="true" t="shared" si="28" ref="D108:J108">SUM(D100:D107)</f>
        <v>17</v>
      </c>
      <c r="E108" s="6">
        <f t="shared" si="28"/>
        <v>30</v>
      </c>
      <c r="F108" s="7">
        <f t="shared" si="28"/>
        <v>27520</v>
      </c>
      <c r="G108" s="8">
        <f>SUM(G100:G107)</f>
        <v>8531.199999999999</v>
      </c>
      <c r="H108" s="7">
        <f>SUM(H100:H107)</f>
        <v>36051.200000000004</v>
      </c>
      <c r="I108" s="7">
        <f t="shared" si="28"/>
        <v>18025.600000000002</v>
      </c>
      <c r="J108" s="7">
        <f t="shared" si="28"/>
        <v>18025.600000000002</v>
      </c>
    </row>
    <row r="109" spans="1:10" ht="25.5">
      <c r="A109" s="3" t="s">
        <v>129</v>
      </c>
      <c r="B109" s="3" t="s">
        <v>130</v>
      </c>
      <c r="C109" s="4" t="s">
        <v>22</v>
      </c>
      <c r="D109" s="4">
        <v>12</v>
      </c>
      <c r="E109" s="4">
        <v>3</v>
      </c>
      <c r="F109" s="3">
        <f>D109*E109*430</f>
        <v>15480</v>
      </c>
      <c r="G109" s="5">
        <f t="shared" si="17"/>
        <v>4798.8</v>
      </c>
      <c r="H109" s="3">
        <f>F109+G109</f>
        <v>20278.8</v>
      </c>
      <c r="I109" s="3">
        <f>H109/2</f>
        <v>10139.4</v>
      </c>
      <c r="J109" s="3">
        <f>H109/2</f>
        <v>10139.4</v>
      </c>
    </row>
    <row r="110" spans="1:10" ht="12.75">
      <c r="A110" s="7" t="s">
        <v>20</v>
      </c>
      <c r="B110" s="6"/>
      <c r="C110" s="6"/>
      <c r="D110" s="6">
        <v>12</v>
      </c>
      <c r="E110" s="6">
        <v>3</v>
      </c>
      <c r="F110" s="7">
        <v>15480</v>
      </c>
      <c r="G110" s="8">
        <f t="shared" si="17"/>
        <v>4798.8</v>
      </c>
      <c r="H110" s="7">
        <f>F110+G110</f>
        <v>20278.8</v>
      </c>
      <c r="I110" s="7">
        <f>H110/2</f>
        <v>10139.4</v>
      </c>
      <c r="J110" s="7">
        <f>H110/2</f>
        <v>10139.4</v>
      </c>
    </row>
    <row r="111" spans="1:11" s="16" customFormat="1" ht="24">
      <c r="A111" s="14" t="s">
        <v>132</v>
      </c>
      <c r="B111" s="14" t="s">
        <v>133</v>
      </c>
      <c r="C111" s="14" t="s">
        <v>22</v>
      </c>
      <c r="D111" s="14">
        <v>12</v>
      </c>
      <c r="E111" s="15">
        <v>1</v>
      </c>
      <c r="F111" s="3">
        <f>D111*E111*430</f>
        <v>5160</v>
      </c>
      <c r="G111" s="5">
        <f t="shared" si="17"/>
        <v>1599.6</v>
      </c>
      <c r="H111" s="14">
        <f>F111+G111</f>
        <v>6759.6</v>
      </c>
      <c r="I111" s="3">
        <f>H111/2</f>
        <v>3379.8</v>
      </c>
      <c r="J111" s="26">
        <f>H111/2</f>
        <v>3379.8</v>
      </c>
      <c r="K111" s="28"/>
    </row>
    <row r="112" spans="1:10" s="16" customFormat="1" ht="13.5" thickBot="1">
      <c r="A112" s="17" t="s">
        <v>20</v>
      </c>
      <c r="B112" s="17"/>
      <c r="C112" s="17"/>
      <c r="D112" s="17">
        <v>12</v>
      </c>
      <c r="E112" s="18">
        <v>1</v>
      </c>
      <c r="F112" s="7">
        <f>D112*E112*430</f>
        <v>5160</v>
      </c>
      <c r="G112" s="8">
        <f t="shared" si="17"/>
        <v>1599.6</v>
      </c>
      <c r="H112" s="17">
        <f>F112+G112</f>
        <v>6759.6</v>
      </c>
      <c r="I112" s="7">
        <f>H112/2</f>
        <v>3379.8</v>
      </c>
      <c r="J112" s="7">
        <f>H112/2</f>
        <v>3379.8</v>
      </c>
    </row>
    <row r="113" spans="1:10" ht="13.5" thickBot="1">
      <c r="A113" s="19" t="s">
        <v>74</v>
      </c>
      <c r="B113" s="20"/>
      <c r="C113" s="20"/>
      <c r="D113" s="20">
        <f>D112+D110+D108+D99+D96+D93+D86+D78+D66+D60+D53+D43+D23+D19+D13</f>
        <v>306.5</v>
      </c>
      <c r="E113" s="20">
        <f>E112+E110+E108+E99+E96+E93+E86+E78+E66+E60+E53+E43+E23+E19+E13</f>
        <v>199</v>
      </c>
      <c r="F113" s="20">
        <f>F112+F110+F108+F99+F96+F93+F86+F78+F66+F60+F53+F43+F23+F19+F13</f>
        <v>637895</v>
      </c>
      <c r="G113" s="20">
        <f>G112+G110+G108+G99+G96+G93+G86+G78+G66+G60+G53+G43+G23+G19+G13</f>
        <v>197747.45</v>
      </c>
      <c r="H113" s="20">
        <f>H112+H110+H108+H99+H96+H93+H86+H78+H66+H60+H53+H43+H23+H19+H13</f>
        <v>835642.45</v>
      </c>
      <c r="I113" s="20">
        <f>I13+I19+I23+I43+I53+I60+I66+I78+I86+I93+I96+I99+I108+I110+I112</f>
        <v>432439.025</v>
      </c>
      <c r="J113" s="20">
        <f>J13+J19+J23+J43+J53+J60+J66+J78+J86+J93+J96+J99+J108+J110+J112</f>
        <v>403203.42499999993</v>
      </c>
    </row>
    <row r="114" spans="1:10" ht="12.75">
      <c r="A114" s="148" t="s">
        <v>76</v>
      </c>
      <c r="B114" s="149"/>
      <c r="C114" s="149"/>
      <c r="D114" s="149"/>
      <c r="E114" s="149"/>
      <c r="F114" s="149"/>
      <c r="G114" s="149"/>
      <c r="H114" s="149"/>
      <c r="I114" s="149"/>
      <c r="J114" s="149"/>
    </row>
    <row r="115" spans="1:10" ht="12.75">
      <c r="A115" s="21"/>
      <c r="B115" s="21"/>
      <c r="C115" s="21"/>
      <c r="D115" s="21"/>
      <c r="E115" s="22"/>
      <c r="F115" s="23"/>
      <c r="G115" s="24"/>
      <c r="H115" s="23"/>
      <c r="J115" s="23"/>
    </row>
    <row r="116" spans="1:10" ht="12.75">
      <c r="A116" s="21"/>
      <c r="B116" s="21"/>
      <c r="C116" s="21"/>
      <c r="D116" s="21"/>
      <c r="E116" s="22"/>
      <c r="F116" s="23"/>
      <c r="G116" s="24"/>
      <c r="H116" s="23"/>
      <c r="I116" s="23"/>
      <c r="J116" s="23"/>
    </row>
    <row r="117" spans="1:10" ht="12.75">
      <c r="A117" s="21"/>
      <c r="B117" s="21"/>
      <c r="C117" s="21"/>
      <c r="D117" s="21"/>
      <c r="E117" s="22"/>
      <c r="F117" s="23"/>
      <c r="G117" s="24"/>
      <c r="H117" s="23"/>
      <c r="I117" s="23"/>
      <c r="J117" s="23"/>
    </row>
    <row r="118" spans="1:10" ht="12.75">
      <c r="A118" s="21"/>
      <c r="B118" s="21"/>
      <c r="C118" s="21"/>
      <c r="D118" s="21"/>
      <c r="E118" s="22"/>
      <c r="F118" s="23"/>
      <c r="G118" s="24"/>
      <c r="H118" s="23"/>
      <c r="I118" s="23"/>
      <c r="J118" s="23"/>
    </row>
    <row r="119" spans="1:10" ht="12.75">
      <c r="A119" s="21"/>
      <c r="B119" s="21"/>
      <c r="C119" s="21"/>
      <c r="D119" s="21"/>
      <c r="E119" s="22"/>
      <c r="F119" s="23"/>
      <c r="G119" s="24"/>
      <c r="H119" s="23"/>
      <c r="I119" s="23"/>
      <c r="J119" s="23"/>
    </row>
    <row r="120" spans="1:10" ht="12.75">
      <c r="A120" s="21"/>
      <c r="B120" s="21"/>
      <c r="C120" s="21"/>
      <c r="D120" s="21"/>
      <c r="E120" s="22"/>
      <c r="F120" s="23"/>
      <c r="G120" s="24"/>
      <c r="H120" s="23"/>
      <c r="I120" s="23"/>
      <c r="J120" s="23"/>
    </row>
    <row r="121" spans="1:10" ht="12.75">
      <c r="A121" s="21"/>
      <c r="B121" s="21"/>
      <c r="C121" s="21"/>
      <c r="D121" s="21"/>
      <c r="E121" s="22"/>
      <c r="F121" s="23"/>
      <c r="G121" s="24"/>
      <c r="H121" s="23"/>
      <c r="I121" s="23"/>
      <c r="J121" s="23"/>
    </row>
    <row r="122" spans="1:10" ht="12.75">
      <c r="A122" s="147" t="s">
        <v>134</v>
      </c>
      <c r="B122" s="147"/>
      <c r="C122" s="21"/>
      <c r="D122" s="21"/>
      <c r="E122" s="22"/>
      <c r="F122" s="23"/>
      <c r="G122" s="24"/>
      <c r="H122" s="150" t="s">
        <v>135</v>
      </c>
      <c r="I122" s="150"/>
      <c r="J122" s="23"/>
    </row>
    <row r="123" spans="1:10" ht="12.75">
      <c r="A123" s="21"/>
      <c r="B123" s="21"/>
      <c r="C123" s="21"/>
      <c r="D123" s="21"/>
      <c r="E123" s="22"/>
      <c r="F123" s="23"/>
      <c r="G123" s="24"/>
      <c r="H123" s="23"/>
      <c r="I123" s="23"/>
      <c r="J123" s="23"/>
    </row>
    <row r="124" spans="1:10" ht="12.75">
      <c r="A124" s="21"/>
      <c r="B124" s="21"/>
      <c r="C124" s="21"/>
      <c r="D124" s="21"/>
      <c r="E124" s="22"/>
      <c r="F124" s="23"/>
      <c r="G124" s="24"/>
      <c r="H124" s="23"/>
      <c r="I124" s="23"/>
      <c r="J124" s="23"/>
    </row>
    <row r="125" spans="1:10" ht="12.75">
      <c r="A125" s="21"/>
      <c r="B125" s="21"/>
      <c r="C125" s="21"/>
      <c r="D125" s="21"/>
      <c r="E125" s="22"/>
      <c r="F125" s="23"/>
      <c r="G125" s="24"/>
      <c r="H125" s="23"/>
      <c r="I125" s="23"/>
      <c r="J125" s="23"/>
    </row>
    <row r="126" spans="1:10" ht="12.75">
      <c r="A126" s="21"/>
      <c r="B126" s="21"/>
      <c r="C126" s="21"/>
      <c r="D126" s="21"/>
      <c r="E126" s="22"/>
      <c r="F126" s="23"/>
      <c r="G126" s="24"/>
      <c r="H126" s="23"/>
      <c r="I126" s="23"/>
      <c r="J126" s="23"/>
    </row>
    <row r="127" spans="1:10" ht="12.75">
      <c r="A127" s="21"/>
      <c r="B127" s="21"/>
      <c r="C127" s="21"/>
      <c r="D127" s="21"/>
      <c r="E127" s="22"/>
      <c r="F127" s="23"/>
      <c r="G127" s="24"/>
      <c r="H127" s="23"/>
      <c r="I127" s="23"/>
      <c r="J127" s="23"/>
    </row>
    <row r="128" spans="1:10" ht="12.75">
      <c r="A128" s="21"/>
      <c r="B128" s="21"/>
      <c r="C128" s="21"/>
      <c r="D128" s="21"/>
      <c r="E128" s="22"/>
      <c r="F128" s="23"/>
      <c r="G128" s="24"/>
      <c r="H128" s="23"/>
      <c r="I128" s="23"/>
      <c r="J128" s="23"/>
    </row>
    <row r="129" spans="1:10" ht="12.75">
      <c r="A129" s="21"/>
      <c r="B129" s="21"/>
      <c r="C129" s="21"/>
      <c r="D129" s="21"/>
      <c r="E129" s="22"/>
      <c r="F129" s="23"/>
      <c r="G129" s="24"/>
      <c r="H129" s="23"/>
      <c r="I129" s="23"/>
      <c r="J129" s="23"/>
    </row>
    <row r="130" spans="1:10" ht="12.75">
      <c r="A130" s="21"/>
      <c r="B130" s="21"/>
      <c r="C130" s="21"/>
      <c r="D130" s="21"/>
      <c r="E130" s="22"/>
      <c r="F130" s="23"/>
      <c r="G130" s="24"/>
      <c r="H130" s="23"/>
      <c r="I130" s="23"/>
      <c r="J130" s="23"/>
    </row>
    <row r="131" spans="1:10" ht="12.75">
      <c r="A131" s="21"/>
      <c r="B131" s="21"/>
      <c r="C131" s="21"/>
      <c r="D131" s="21"/>
      <c r="E131" s="22"/>
      <c r="F131" s="23"/>
      <c r="G131" s="24"/>
      <c r="H131" s="23"/>
      <c r="I131" s="23"/>
      <c r="J131" s="23"/>
    </row>
    <row r="132" spans="1:10" ht="12.75">
      <c r="A132" s="21"/>
      <c r="B132" s="21"/>
      <c r="C132" s="21"/>
      <c r="D132" s="21"/>
      <c r="E132" s="22"/>
      <c r="F132" s="23"/>
      <c r="G132" s="24"/>
      <c r="H132" s="23"/>
      <c r="I132" s="23"/>
      <c r="J132" s="23"/>
    </row>
    <row r="133" spans="1:10" ht="12.75">
      <c r="A133" s="21"/>
      <c r="B133" s="22"/>
      <c r="C133" s="22"/>
      <c r="D133" s="22"/>
      <c r="E133" s="22"/>
      <c r="F133" s="22"/>
      <c r="G133" s="22"/>
      <c r="H133" s="22"/>
      <c r="I133" s="22"/>
      <c r="J133" s="22"/>
    </row>
    <row r="134" spans="1:10" ht="12.75">
      <c r="A134" s="21"/>
      <c r="B134" s="22"/>
      <c r="C134" s="22"/>
      <c r="D134" s="22"/>
      <c r="E134" s="22"/>
      <c r="F134" s="22"/>
      <c r="G134" s="22"/>
      <c r="H134" s="22"/>
      <c r="I134" s="22"/>
      <c r="J134" s="22"/>
    </row>
    <row r="135" spans="1:10" ht="12.75">
      <c r="A135" s="21"/>
      <c r="B135" s="22"/>
      <c r="C135" s="22"/>
      <c r="D135" s="22"/>
      <c r="E135" s="22"/>
      <c r="F135" s="22"/>
      <c r="G135" s="22"/>
      <c r="H135" s="22"/>
      <c r="I135" s="22"/>
      <c r="J135" s="22"/>
    </row>
    <row r="136" spans="1:10" ht="12.75">
      <c r="A136" s="21"/>
      <c r="B136" s="22"/>
      <c r="C136" s="22"/>
      <c r="D136" s="22"/>
      <c r="E136" s="22"/>
      <c r="F136" s="22"/>
      <c r="G136" s="22"/>
      <c r="H136" s="22"/>
      <c r="I136" s="22"/>
      <c r="J136" s="22"/>
    </row>
    <row r="137" spans="1:10" ht="12.75">
      <c r="A137" s="21"/>
      <c r="B137" s="22"/>
      <c r="C137" s="22"/>
      <c r="D137" s="22"/>
      <c r="E137" s="22"/>
      <c r="F137" s="22"/>
      <c r="G137" s="22"/>
      <c r="H137" s="22"/>
      <c r="I137" s="22"/>
      <c r="J137" s="22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</sheetData>
  <sheetProtection/>
  <mergeCells count="13">
    <mergeCell ref="G2:G3"/>
    <mergeCell ref="H2:H3"/>
    <mergeCell ref="I2:J2"/>
    <mergeCell ref="A122:B122"/>
    <mergeCell ref="A114:J114"/>
    <mergeCell ref="H122:I122"/>
    <mergeCell ref="A1:J1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B1">
      <selection activeCell="F20" sqref="F20"/>
    </sheetView>
  </sheetViews>
  <sheetFormatPr defaultColWidth="9.00390625" defaultRowHeight="12.75"/>
  <cols>
    <col min="1" max="1" width="19.00390625" style="0" customWidth="1"/>
    <col min="2" max="2" width="18.625" style="0" customWidth="1"/>
    <col min="3" max="3" width="9.125" style="0" customWidth="1"/>
    <col min="4" max="5" width="18.625" style="0" customWidth="1"/>
    <col min="6" max="6" width="18.875" style="0" customWidth="1"/>
    <col min="8" max="8" width="14.875" style="0" customWidth="1"/>
    <col min="9" max="9" width="12.00390625" style="0" customWidth="1"/>
  </cols>
  <sheetData>
    <row r="1" spans="1:9" s="38" customFormat="1" ht="12" customHeight="1">
      <c r="A1" s="36" t="s">
        <v>137</v>
      </c>
      <c r="B1" s="36" t="s">
        <v>155</v>
      </c>
      <c r="C1" s="1" t="s">
        <v>138</v>
      </c>
      <c r="D1" s="36" t="s">
        <v>156</v>
      </c>
      <c r="E1" s="37" t="s">
        <v>139</v>
      </c>
      <c r="F1" s="37" t="s">
        <v>140</v>
      </c>
      <c r="G1" s="36"/>
      <c r="H1" s="37" t="s">
        <v>141</v>
      </c>
      <c r="I1" s="36" t="s">
        <v>20</v>
      </c>
    </row>
    <row r="2" spans="1:10" s="2" customFormat="1" ht="12" customHeight="1">
      <c r="A2" s="33" t="s">
        <v>142</v>
      </c>
      <c r="B2" s="33">
        <v>15209.1</v>
      </c>
      <c r="C2" s="34">
        <f>B2*100/B17</f>
        <v>3.783162180924805</v>
      </c>
      <c r="D2" s="35">
        <f>A22*C2/100</f>
        <v>5674.743271387208</v>
      </c>
      <c r="E2" s="34">
        <f>D2/281.65</f>
        <v>20.148209733311585</v>
      </c>
      <c r="F2" s="34">
        <f>E2/12</f>
        <v>1.6790174777759654</v>
      </c>
      <c r="G2" s="33">
        <v>2</v>
      </c>
      <c r="H2" s="33">
        <f>G2*281.65*12</f>
        <v>6759.599999999999</v>
      </c>
      <c r="I2" s="33">
        <f>H2*2</f>
        <v>13519.199999999999</v>
      </c>
      <c r="J2" s="32"/>
    </row>
    <row r="3" spans="1:9" ht="12.75">
      <c r="A3" s="33" t="s">
        <v>143</v>
      </c>
      <c r="B3" s="33">
        <v>10984.35</v>
      </c>
      <c r="C3" s="34">
        <f>B3/B17*100</f>
        <v>2.7322837973345813</v>
      </c>
      <c r="D3" s="35">
        <f>A22*C3/100</f>
        <v>4098.425696001872</v>
      </c>
      <c r="E3" s="34">
        <f aca="true" t="shared" si="0" ref="E3:E16">D3/281.65</f>
        <v>14.5514848073917</v>
      </c>
      <c r="F3" s="34">
        <f aca="true" t="shared" si="1" ref="F3:F16">E3/12</f>
        <v>1.2126237339493084</v>
      </c>
      <c r="G3" s="33">
        <v>2</v>
      </c>
      <c r="H3" s="33">
        <f aca="true" t="shared" si="2" ref="H3:H16">G3*281.65*12</f>
        <v>6759.599999999999</v>
      </c>
      <c r="I3" s="33">
        <f aca="true" t="shared" si="3" ref="I3:I16">H3*2</f>
        <v>13519.199999999999</v>
      </c>
    </row>
    <row r="4" spans="1:9" ht="12.75">
      <c r="A4" s="33" t="s">
        <v>144</v>
      </c>
      <c r="B4" s="33">
        <v>2816.5</v>
      </c>
      <c r="C4" s="34">
        <f>B4/B17*100</f>
        <v>0.700585589060149</v>
      </c>
      <c r="D4" s="35">
        <f>A22*C4/100</f>
        <v>1050.8783835902236</v>
      </c>
      <c r="E4" s="34">
        <f t="shared" si="0"/>
        <v>3.7311499506132564</v>
      </c>
      <c r="F4" s="34">
        <f t="shared" si="1"/>
        <v>0.3109291625511047</v>
      </c>
      <c r="G4" s="33">
        <v>2</v>
      </c>
      <c r="H4" s="33">
        <f t="shared" si="2"/>
        <v>6759.599999999999</v>
      </c>
      <c r="I4" s="33">
        <f t="shared" si="3"/>
        <v>13519.199999999999</v>
      </c>
    </row>
    <row r="5" spans="1:9" ht="12.75">
      <c r="A5" s="33" t="s">
        <v>151</v>
      </c>
      <c r="B5" s="33">
        <v>148958.3</v>
      </c>
      <c r="C5" s="34">
        <f>B5/B17*100</f>
        <v>37.05238357922897</v>
      </c>
      <c r="D5" s="35">
        <f>A22*C5/100</f>
        <v>55578.57536884346</v>
      </c>
      <c r="E5" s="34">
        <f t="shared" si="0"/>
        <v>197.3320623782832</v>
      </c>
      <c r="F5" s="34">
        <f t="shared" si="1"/>
        <v>16.444338531523602</v>
      </c>
      <c r="G5" s="33">
        <v>10</v>
      </c>
      <c r="H5" s="33">
        <v>34663.28</v>
      </c>
      <c r="I5" s="33">
        <f t="shared" si="3"/>
        <v>69326.56</v>
      </c>
    </row>
    <row r="6" spans="1:9" ht="12.75">
      <c r="A6" s="33" t="s">
        <v>145</v>
      </c>
      <c r="B6" s="33">
        <v>35769.55</v>
      </c>
      <c r="C6" s="34">
        <f>B6/B17*100</f>
        <v>8.897436981063892</v>
      </c>
      <c r="D6" s="35">
        <f>A22*C6/100</f>
        <v>13346.155471595837</v>
      </c>
      <c r="E6" s="34">
        <f t="shared" si="0"/>
        <v>47.38560437278835</v>
      </c>
      <c r="F6" s="34">
        <f t="shared" si="1"/>
        <v>3.948800364399029</v>
      </c>
      <c r="G6" s="33">
        <v>4</v>
      </c>
      <c r="H6" s="33">
        <f t="shared" si="2"/>
        <v>13519.199999999999</v>
      </c>
      <c r="I6" s="33">
        <f t="shared" si="3"/>
        <v>27038.399999999998</v>
      </c>
    </row>
    <row r="7" spans="1:9" ht="12.75">
      <c r="A7" s="33" t="s">
        <v>146</v>
      </c>
      <c r="B7" s="33">
        <v>5633</v>
      </c>
      <c r="C7" s="34">
        <f>B7/B17*100</f>
        <v>1.401171178120298</v>
      </c>
      <c r="D7" s="35">
        <f>A22*C7/100</f>
        <v>2101.7567671804472</v>
      </c>
      <c r="E7" s="34">
        <f t="shared" si="0"/>
        <v>7.462299901226513</v>
      </c>
      <c r="F7" s="34">
        <f t="shared" si="1"/>
        <v>0.6218583251022094</v>
      </c>
      <c r="G7" s="33">
        <v>2</v>
      </c>
      <c r="H7" s="33">
        <f t="shared" si="2"/>
        <v>6759.599999999999</v>
      </c>
      <c r="I7" s="33">
        <f t="shared" si="3"/>
        <v>13519.199999999999</v>
      </c>
    </row>
    <row r="8" spans="1:9" ht="12.75">
      <c r="A8" s="33" t="s">
        <v>147</v>
      </c>
      <c r="B8" s="33">
        <v>12955.9</v>
      </c>
      <c r="C8" s="34">
        <f>B8/B17*100</f>
        <v>3.2226937096766854</v>
      </c>
      <c r="D8" s="35">
        <f>A22*C8/100</f>
        <v>4834.040564515029</v>
      </c>
      <c r="E8" s="34">
        <f t="shared" si="0"/>
        <v>17.16328977282098</v>
      </c>
      <c r="F8" s="34">
        <f t="shared" si="1"/>
        <v>1.4302741477350818</v>
      </c>
      <c r="G8" s="33">
        <v>2</v>
      </c>
      <c r="H8" s="33">
        <f t="shared" si="2"/>
        <v>6759.599999999999</v>
      </c>
      <c r="I8" s="33">
        <f t="shared" si="3"/>
        <v>13519.199999999999</v>
      </c>
    </row>
    <row r="9" spans="1:9" ht="12.75">
      <c r="A9" s="33" t="s">
        <v>148</v>
      </c>
      <c r="B9" s="33">
        <v>17603.13</v>
      </c>
      <c r="C9" s="34">
        <f>B9/B17*100</f>
        <v>4.3786611753425815</v>
      </c>
      <c r="D9" s="35">
        <f>A22*C9/100</f>
        <v>6567.9917630138725</v>
      </c>
      <c r="E9" s="34">
        <f t="shared" si="0"/>
        <v>23.319693815067897</v>
      </c>
      <c r="F9" s="34">
        <f t="shared" si="1"/>
        <v>1.9433078179223247</v>
      </c>
      <c r="G9" s="33">
        <v>3</v>
      </c>
      <c r="H9" s="33">
        <f t="shared" si="2"/>
        <v>10139.4</v>
      </c>
      <c r="I9" s="33">
        <f t="shared" si="3"/>
        <v>20278.8</v>
      </c>
    </row>
    <row r="10" spans="1:9" ht="12.75">
      <c r="A10" s="33" t="s">
        <v>149</v>
      </c>
      <c r="B10" s="33">
        <v>30981.5</v>
      </c>
      <c r="C10" s="34">
        <f>B10/B17*100</f>
        <v>7.706441479661639</v>
      </c>
      <c r="D10" s="35">
        <f>A22*C10/100</f>
        <v>11559.662219492458</v>
      </c>
      <c r="E10" s="34">
        <f t="shared" si="0"/>
        <v>41.04264945674582</v>
      </c>
      <c r="F10" s="34">
        <f t="shared" si="1"/>
        <v>3.4202207880621516</v>
      </c>
      <c r="G10" s="33">
        <v>3</v>
      </c>
      <c r="H10" s="33">
        <f t="shared" si="2"/>
        <v>10139.4</v>
      </c>
      <c r="I10" s="33">
        <f t="shared" si="3"/>
        <v>20278.8</v>
      </c>
    </row>
    <row r="11" spans="1:9" ht="12.75">
      <c r="A11" s="33" t="s">
        <v>150</v>
      </c>
      <c r="B11" s="33">
        <v>47317.2</v>
      </c>
      <c r="C11" s="34">
        <f>B11/B17*100</f>
        <v>11.769837896210502</v>
      </c>
      <c r="D11" s="35">
        <f>A22*C11/100</f>
        <v>17654.75684431575</v>
      </c>
      <c r="E11" s="34">
        <f t="shared" si="0"/>
        <v>62.68331917030269</v>
      </c>
      <c r="F11" s="34">
        <f t="shared" si="1"/>
        <v>5.223609930858557</v>
      </c>
      <c r="G11" s="33">
        <v>4</v>
      </c>
      <c r="H11" s="33">
        <f t="shared" si="2"/>
        <v>13519.199999999999</v>
      </c>
      <c r="I11" s="33">
        <f t="shared" si="3"/>
        <v>27038.399999999998</v>
      </c>
    </row>
    <row r="12" spans="1:9" ht="12.75">
      <c r="A12" s="33" t="s">
        <v>73</v>
      </c>
      <c r="B12" s="33">
        <v>13519.2</v>
      </c>
      <c r="C12" s="34">
        <f>B12/B17*100</f>
        <v>3.362810827488715</v>
      </c>
      <c r="D12" s="35">
        <f>A22*C12/100</f>
        <v>5044.216241233073</v>
      </c>
      <c r="E12" s="34">
        <f t="shared" si="0"/>
        <v>17.909519762943628</v>
      </c>
      <c r="F12" s="34">
        <f t="shared" si="1"/>
        <v>1.4924599802453022</v>
      </c>
      <c r="G12" s="33">
        <v>2</v>
      </c>
      <c r="H12" s="33">
        <f t="shared" si="2"/>
        <v>6759.599999999999</v>
      </c>
      <c r="I12" s="33">
        <f t="shared" si="3"/>
        <v>13519.199999999999</v>
      </c>
    </row>
    <row r="13" spans="1:9" ht="12.75">
      <c r="A13" s="33" t="s">
        <v>152</v>
      </c>
      <c r="B13" s="33">
        <v>28728.3</v>
      </c>
      <c r="C13" s="34">
        <f>B13/B17*100</f>
        <v>7.14597300841352</v>
      </c>
      <c r="D13" s="35">
        <f>A22*C13/100</f>
        <v>10718.95951262028</v>
      </c>
      <c r="E13" s="34">
        <f t="shared" si="0"/>
        <v>38.05772949625521</v>
      </c>
      <c r="F13" s="34">
        <f t="shared" si="1"/>
        <v>3.171477458021268</v>
      </c>
      <c r="G13" s="33">
        <v>2</v>
      </c>
      <c r="H13" s="33">
        <f t="shared" si="2"/>
        <v>6759.599999999999</v>
      </c>
      <c r="I13" s="33">
        <f t="shared" si="3"/>
        <v>13519.199999999999</v>
      </c>
    </row>
    <row r="14" spans="1:9" ht="12.75">
      <c r="A14" s="33" t="s">
        <v>121</v>
      </c>
      <c r="B14" s="33">
        <v>18025.6</v>
      </c>
      <c r="C14" s="34">
        <f>B14/B17*100</f>
        <v>4.483747769984953</v>
      </c>
      <c r="D14" s="35">
        <f>A22*C14/100</f>
        <v>6725.621654977429</v>
      </c>
      <c r="E14" s="34">
        <f t="shared" si="0"/>
        <v>23.879359683924836</v>
      </c>
      <c r="F14" s="34">
        <f t="shared" si="1"/>
        <v>1.9899466403270696</v>
      </c>
      <c r="G14" s="33">
        <v>3</v>
      </c>
      <c r="H14" s="33">
        <f t="shared" si="2"/>
        <v>10139.4</v>
      </c>
      <c r="I14" s="33">
        <f t="shared" si="3"/>
        <v>20278.8</v>
      </c>
    </row>
    <row r="15" spans="1:9" ht="12.75">
      <c r="A15" s="33" t="s">
        <v>153</v>
      </c>
      <c r="B15" s="33">
        <v>10139.4</v>
      </c>
      <c r="C15" s="34">
        <f>B15/B17*100</f>
        <v>2.5221081206165366</v>
      </c>
      <c r="D15" s="35">
        <f>A22*C15/100</f>
        <v>3783.162180924805</v>
      </c>
      <c r="E15" s="34">
        <f t="shared" si="0"/>
        <v>13.432139822207724</v>
      </c>
      <c r="F15" s="34">
        <f t="shared" si="1"/>
        <v>1.119344985183977</v>
      </c>
      <c r="G15" s="33">
        <v>2</v>
      </c>
      <c r="H15" s="33">
        <f t="shared" si="2"/>
        <v>6759.599999999999</v>
      </c>
      <c r="I15" s="33">
        <f t="shared" si="3"/>
        <v>13519.199999999999</v>
      </c>
    </row>
    <row r="16" spans="1:9" ht="13.5" thickBot="1">
      <c r="A16" s="39" t="s">
        <v>154</v>
      </c>
      <c r="B16" s="39">
        <v>3379.8</v>
      </c>
      <c r="C16" s="40">
        <f>B16/B17*100</f>
        <v>0.8407027068721787</v>
      </c>
      <c r="D16" s="41">
        <f>A22*C16/100</f>
        <v>1261.0540603082682</v>
      </c>
      <c r="E16" s="40">
        <f t="shared" si="0"/>
        <v>4.477379940735907</v>
      </c>
      <c r="F16" s="40">
        <f t="shared" si="1"/>
        <v>0.37311499506132556</v>
      </c>
      <c r="G16" s="39">
        <v>1</v>
      </c>
      <c r="H16" s="39">
        <f t="shared" si="2"/>
        <v>3379.7999999999997</v>
      </c>
      <c r="I16" s="39">
        <f t="shared" si="3"/>
        <v>6759.599999999999</v>
      </c>
    </row>
    <row r="17" spans="1:9" s="29" customFormat="1" ht="13.5" thickBot="1">
      <c r="A17" s="42" t="s">
        <v>20</v>
      </c>
      <c r="B17" s="43">
        <f aca="true" t="shared" si="4" ref="B17:I17">SUM(B2:B16)</f>
        <v>402020.82999999996</v>
      </c>
      <c r="C17" s="44">
        <f t="shared" si="4"/>
        <v>100.00000000000001</v>
      </c>
      <c r="D17" s="45">
        <f t="shared" si="4"/>
        <v>150000.00000000003</v>
      </c>
      <c r="E17" s="44">
        <f t="shared" si="4"/>
        <v>532.5758920646193</v>
      </c>
      <c r="F17" s="44">
        <f t="shared" si="4"/>
        <v>44.38132433871828</v>
      </c>
      <c r="G17" s="43">
        <f t="shared" si="4"/>
        <v>44</v>
      </c>
      <c r="H17" s="43">
        <f t="shared" si="4"/>
        <v>149576.48</v>
      </c>
      <c r="I17" s="46">
        <f t="shared" si="4"/>
        <v>299152.96</v>
      </c>
    </row>
    <row r="20" ht="13.5" thickBot="1">
      <c r="F20" t="s">
        <v>1</v>
      </c>
    </row>
    <row r="21" ht="12.75">
      <c r="A21" s="30" t="s">
        <v>157</v>
      </c>
    </row>
    <row r="22" ht="13.5" thickBot="1">
      <c r="A22" s="31">
        <v>150000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22"/>
  <sheetViews>
    <sheetView tabSelected="1" zoomScaleSheetLayoutView="75" zoomScalePageLayoutView="0" workbookViewId="0" topLeftCell="A1">
      <selection activeCell="A52" sqref="A52"/>
    </sheetView>
  </sheetViews>
  <sheetFormatPr defaultColWidth="8.125" defaultRowHeight="12.75"/>
  <cols>
    <col min="1" max="1" width="4.50390625" style="48" customWidth="1"/>
    <col min="2" max="2" width="4.125" style="48" customWidth="1"/>
    <col min="3" max="3" width="57.00390625" style="98" customWidth="1"/>
    <col min="4" max="4" width="17.50390625" style="61" customWidth="1"/>
    <col min="5" max="5" width="14.875" style="61" customWidth="1"/>
    <col min="6" max="6" width="10.125" style="61" customWidth="1"/>
    <col min="7" max="7" width="12.125" style="61" customWidth="1"/>
    <col min="8" max="8" width="13.375" style="61" customWidth="1"/>
    <col min="9" max="9" width="13.625" style="61" customWidth="1"/>
    <col min="10" max="10" width="14.00390625" style="61" customWidth="1"/>
    <col min="11" max="11" width="14.375" style="61" customWidth="1"/>
    <col min="12" max="12" width="16.375" style="61" customWidth="1"/>
    <col min="13" max="13" width="14.375" style="79" customWidth="1"/>
    <col min="14" max="14" width="8.125" style="48" customWidth="1"/>
    <col min="15" max="15" width="11.875" style="48" customWidth="1"/>
    <col min="16" max="197" width="8.125" style="48" customWidth="1"/>
    <col min="198" max="16384" width="8.125" style="47" customWidth="1"/>
  </cols>
  <sheetData>
    <row r="1" spans="3:13" s="48" customFormat="1" ht="15">
      <c r="C1" s="50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3:13" s="48" customFormat="1" ht="15">
      <c r="C2" s="50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97" s="137" customFormat="1" ht="15.75" thickBot="1">
      <c r="A3" s="139"/>
      <c r="B3" s="77"/>
      <c r="C3" s="161" t="s">
        <v>197</v>
      </c>
      <c r="D3" s="161"/>
      <c r="E3" s="161"/>
      <c r="F3" s="161"/>
      <c r="G3" s="161"/>
      <c r="H3" s="161"/>
      <c r="I3" s="161"/>
      <c r="J3" s="161"/>
      <c r="K3" s="161"/>
      <c r="L3" s="161"/>
      <c r="M3" s="162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</row>
    <row r="4" spans="1:13" ht="12.75" customHeight="1">
      <c r="A4" s="138"/>
      <c r="B4" s="177"/>
      <c r="C4" s="141" t="s">
        <v>158</v>
      </c>
      <c r="D4" s="165" t="s">
        <v>184</v>
      </c>
      <c r="E4" s="165" t="s">
        <v>185</v>
      </c>
      <c r="F4" s="165" t="s">
        <v>0</v>
      </c>
      <c r="G4" s="163" t="s">
        <v>171</v>
      </c>
      <c r="H4" s="165" t="s">
        <v>5</v>
      </c>
      <c r="I4" s="165" t="s">
        <v>174</v>
      </c>
      <c r="J4" s="165" t="s">
        <v>175</v>
      </c>
      <c r="K4" s="165" t="s">
        <v>176</v>
      </c>
      <c r="L4" s="143" t="s">
        <v>6</v>
      </c>
      <c r="M4" s="144"/>
    </row>
    <row r="5" spans="2:13" ht="39.75" customHeight="1" thickBot="1">
      <c r="B5" s="178"/>
      <c r="C5" s="142"/>
      <c r="D5" s="140"/>
      <c r="E5" s="140"/>
      <c r="F5" s="140"/>
      <c r="G5" s="164"/>
      <c r="H5" s="140"/>
      <c r="I5" s="140"/>
      <c r="J5" s="145"/>
      <c r="K5" s="140"/>
      <c r="L5" s="72" t="s">
        <v>2</v>
      </c>
      <c r="M5" s="73" t="s">
        <v>7</v>
      </c>
    </row>
    <row r="6" spans="1:13" ht="40.5" customHeight="1">
      <c r="A6" s="127"/>
      <c r="B6" s="156">
        <v>1</v>
      </c>
      <c r="C6" s="94" t="s">
        <v>177</v>
      </c>
      <c r="D6" s="63" t="s">
        <v>21</v>
      </c>
      <c r="E6" s="64" t="s">
        <v>198</v>
      </c>
      <c r="F6" s="65">
        <v>2562</v>
      </c>
      <c r="G6" s="65">
        <v>7</v>
      </c>
      <c r="H6" s="66">
        <f>F6*4.85</f>
        <v>12425.699999999999</v>
      </c>
      <c r="I6" s="66">
        <f>H6*7.68/100</f>
        <v>954.2937599999999</v>
      </c>
      <c r="J6" s="66">
        <f>SUM(H6:I6)*30.98/100</f>
        <v>4145.122066848</v>
      </c>
      <c r="K6" s="66">
        <f aca="true" t="shared" si="0" ref="K6:K49">SUM(H6:J6)</f>
        <v>17525.115826848</v>
      </c>
      <c r="L6" s="66">
        <f aca="true" t="shared" si="1" ref="L6:L37">K6*40/100</f>
        <v>7010.046330739199</v>
      </c>
      <c r="M6" s="67">
        <f aca="true" t="shared" si="2" ref="M6:M37">K6*60/100</f>
        <v>10515.0694961088</v>
      </c>
    </row>
    <row r="7" spans="1:197" s="62" customFormat="1" ht="26.25" customHeight="1" thickBot="1">
      <c r="A7" s="128"/>
      <c r="B7" s="157"/>
      <c r="C7" s="84" t="s">
        <v>159</v>
      </c>
      <c r="D7" s="68"/>
      <c r="E7" s="69" t="s">
        <v>198</v>
      </c>
      <c r="F7" s="70">
        <f aca="true" t="shared" si="3" ref="F7:K7">SUM(F6:F6)</f>
        <v>2562</v>
      </c>
      <c r="G7" s="70">
        <f t="shared" si="3"/>
        <v>7</v>
      </c>
      <c r="H7" s="71">
        <f t="shared" si="3"/>
        <v>12425.699999999999</v>
      </c>
      <c r="I7" s="71">
        <f t="shared" si="3"/>
        <v>954.2937599999999</v>
      </c>
      <c r="J7" s="71">
        <f t="shared" si="3"/>
        <v>4145.122066848</v>
      </c>
      <c r="K7" s="68">
        <f t="shared" si="3"/>
        <v>17525.115826848</v>
      </c>
      <c r="L7" s="72">
        <f t="shared" si="1"/>
        <v>7010.046330739199</v>
      </c>
      <c r="M7" s="73">
        <f t="shared" si="2"/>
        <v>10515.0694961088</v>
      </c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</row>
    <row r="8" spans="2:13" ht="41.25" customHeight="1">
      <c r="B8" s="156">
        <v>2</v>
      </c>
      <c r="C8" s="94" t="s">
        <v>169</v>
      </c>
      <c r="D8" s="74" t="s">
        <v>26</v>
      </c>
      <c r="E8" s="64" t="s">
        <v>198</v>
      </c>
      <c r="F8" s="65">
        <v>1022</v>
      </c>
      <c r="G8" s="65">
        <v>4</v>
      </c>
      <c r="H8" s="66">
        <f>F8*4.85</f>
        <v>4956.7</v>
      </c>
      <c r="I8" s="66">
        <f aca="true" t="shared" si="4" ref="I8:I31">H8*7.68/100</f>
        <v>380.67456</v>
      </c>
      <c r="J8" s="66">
        <f aca="true" t="shared" si="5" ref="J8:J33">SUM(H8:I8)*30.98/100</f>
        <v>1653.5186386880002</v>
      </c>
      <c r="K8" s="66">
        <f t="shared" si="0"/>
        <v>6990.893198688001</v>
      </c>
      <c r="L8" s="66">
        <f t="shared" si="1"/>
        <v>2796.3572794752004</v>
      </c>
      <c r="M8" s="67">
        <f t="shared" si="2"/>
        <v>4194.5359192128</v>
      </c>
    </row>
    <row r="9" spans="1:197" s="62" customFormat="1" ht="25.5" customHeight="1" thickBot="1">
      <c r="A9" s="78"/>
      <c r="B9" s="157"/>
      <c r="C9" s="84" t="s">
        <v>160</v>
      </c>
      <c r="D9" s="68"/>
      <c r="E9" s="69" t="s">
        <v>198</v>
      </c>
      <c r="F9" s="70">
        <f>SUM(F8:F8)</f>
        <v>1022</v>
      </c>
      <c r="G9" s="70">
        <f>SUM(G8:G8)</f>
        <v>4</v>
      </c>
      <c r="H9" s="68">
        <f>SUM(H8:H8)</f>
        <v>4956.7</v>
      </c>
      <c r="I9" s="72">
        <f t="shared" si="4"/>
        <v>380.67456</v>
      </c>
      <c r="J9" s="72">
        <f t="shared" si="5"/>
        <v>1653.5186386880002</v>
      </c>
      <c r="K9" s="72">
        <f>SUM(H8:J8)</f>
        <v>6990.893198688001</v>
      </c>
      <c r="L9" s="72">
        <f t="shared" si="1"/>
        <v>2796.3572794752004</v>
      </c>
      <c r="M9" s="73">
        <f t="shared" si="2"/>
        <v>4194.5359192128</v>
      </c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</row>
    <row r="10" spans="1:13" ht="40.5" customHeight="1">
      <c r="A10" s="127"/>
      <c r="B10" s="156">
        <v>3</v>
      </c>
      <c r="C10" s="94" t="s">
        <v>167</v>
      </c>
      <c r="D10" s="75" t="s">
        <v>173</v>
      </c>
      <c r="E10" s="64" t="s">
        <v>198</v>
      </c>
      <c r="F10" s="65">
        <v>4088</v>
      </c>
      <c r="G10" s="65">
        <v>11</v>
      </c>
      <c r="H10" s="76">
        <f>F10*4.85</f>
        <v>19826.8</v>
      </c>
      <c r="I10" s="66">
        <f t="shared" si="4"/>
        <v>1522.69824</v>
      </c>
      <c r="J10" s="66">
        <f t="shared" si="5"/>
        <v>6614.074554752001</v>
      </c>
      <c r="K10" s="66">
        <f t="shared" si="0"/>
        <v>27963.572794752003</v>
      </c>
      <c r="L10" s="66">
        <f t="shared" si="1"/>
        <v>11185.429117900801</v>
      </c>
      <c r="M10" s="67">
        <f t="shared" si="2"/>
        <v>16778.1436768512</v>
      </c>
    </row>
    <row r="11" spans="1:197" s="62" customFormat="1" ht="32.25" customHeight="1" thickBot="1">
      <c r="A11" s="128"/>
      <c r="B11" s="157"/>
      <c r="C11" s="84" t="s">
        <v>161</v>
      </c>
      <c r="D11" s="68"/>
      <c r="E11" s="69" t="s">
        <v>198</v>
      </c>
      <c r="F11" s="70">
        <f>SUM(F10:F10)</f>
        <v>4088</v>
      </c>
      <c r="G11" s="70">
        <f>SUM(G10:G10)</f>
        <v>11</v>
      </c>
      <c r="H11" s="68">
        <f>SUM(H10:H10)</f>
        <v>19826.8</v>
      </c>
      <c r="I11" s="72">
        <f t="shared" si="4"/>
        <v>1522.69824</v>
      </c>
      <c r="J11" s="72">
        <f t="shared" si="5"/>
        <v>6614.074554752001</v>
      </c>
      <c r="K11" s="72">
        <f t="shared" si="0"/>
        <v>27963.572794752003</v>
      </c>
      <c r="L11" s="72">
        <f t="shared" si="1"/>
        <v>11185.429117900801</v>
      </c>
      <c r="M11" s="73">
        <f t="shared" si="2"/>
        <v>16778.1436768512</v>
      </c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</row>
    <row r="12" spans="1:13" ht="45.75" customHeight="1">
      <c r="A12" s="127"/>
      <c r="B12" s="156">
        <v>4</v>
      </c>
      <c r="C12" s="94" t="s">
        <v>170</v>
      </c>
      <c r="D12" s="75" t="s">
        <v>172</v>
      </c>
      <c r="E12" s="64" t="s">
        <v>198</v>
      </c>
      <c r="F12" s="65">
        <v>8176</v>
      </c>
      <c r="G12" s="65">
        <v>22</v>
      </c>
      <c r="H12" s="66">
        <f>F12*4.85</f>
        <v>39653.6</v>
      </c>
      <c r="I12" s="66">
        <f t="shared" si="4"/>
        <v>3045.39648</v>
      </c>
      <c r="J12" s="66">
        <f t="shared" si="5"/>
        <v>13228.149109504002</v>
      </c>
      <c r="K12" s="66">
        <f t="shared" si="0"/>
        <v>55927.145589504005</v>
      </c>
      <c r="L12" s="66">
        <f t="shared" si="1"/>
        <v>22370.858235801603</v>
      </c>
      <c r="M12" s="67">
        <f t="shared" si="2"/>
        <v>33556.2873537024</v>
      </c>
    </row>
    <row r="13" spans="1:197" s="62" customFormat="1" ht="27" customHeight="1" thickBot="1">
      <c r="A13" s="128"/>
      <c r="B13" s="157"/>
      <c r="C13" s="84" t="s">
        <v>162</v>
      </c>
      <c r="D13" s="68"/>
      <c r="E13" s="69" t="s">
        <v>198</v>
      </c>
      <c r="F13" s="70">
        <f>SUM(F12:F12)</f>
        <v>8176</v>
      </c>
      <c r="G13" s="70">
        <f>SUM(G12:G12)</f>
        <v>22</v>
      </c>
      <c r="H13" s="72">
        <f>SUM(H12:H12)</f>
        <v>39653.6</v>
      </c>
      <c r="I13" s="72">
        <f t="shared" si="4"/>
        <v>3045.39648</v>
      </c>
      <c r="J13" s="72">
        <f t="shared" si="5"/>
        <v>13228.149109504002</v>
      </c>
      <c r="K13" s="72">
        <f>SUM(H12:J12)</f>
        <v>55927.145589504005</v>
      </c>
      <c r="L13" s="72">
        <f t="shared" si="1"/>
        <v>22370.858235801603</v>
      </c>
      <c r="M13" s="73">
        <f t="shared" si="2"/>
        <v>33556.2873537024</v>
      </c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</row>
    <row r="14" spans="2:13" ht="39" customHeight="1">
      <c r="B14" s="156">
        <v>5</v>
      </c>
      <c r="C14" s="94" t="s">
        <v>170</v>
      </c>
      <c r="D14" s="81" t="s">
        <v>52</v>
      </c>
      <c r="E14" s="64" t="s">
        <v>198</v>
      </c>
      <c r="F14" s="65">
        <v>2688</v>
      </c>
      <c r="G14" s="65">
        <v>7</v>
      </c>
      <c r="H14" s="66">
        <f>F14*4.85</f>
        <v>13036.8</v>
      </c>
      <c r="I14" s="66">
        <f t="shared" si="4"/>
        <v>1001.22624</v>
      </c>
      <c r="J14" s="66">
        <f>SUM(H14:I14)*30.98/100</f>
        <v>4348.980529152</v>
      </c>
      <c r="K14" s="66">
        <f t="shared" si="0"/>
        <v>18387.006769151998</v>
      </c>
      <c r="L14" s="67">
        <f t="shared" si="1"/>
        <v>7354.802707660799</v>
      </c>
      <c r="M14" s="129">
        <f t="shared" si="2"/>
        <v>11032.204061491198</v>
      </c>
    </row>
    <row r="15" spans="1:197" s="62" customFormat="1" ht="30" customHeight="1" thickBot="1">
      <c r="A15" s="78"/>
      <c r="B15" s="157"/>
      <c r="C15" s="84" t="s">
        <v>163</v>
      </c>
      <c r="D15" s="68"/>
      <c r="E15" s="69" t="s">
        <v>198</v>
      </c>
      <c r="F15" s="70">
        <f aca="true" t="shared" si="6" ref="F15:K15">SUM(F14:F14)</f>
        <v>2688</v>
      </c>
      <c r="G15" s="70">
        <f t="shared" si="6"/>
        <v>7</v>
      </c>
      <c r="H15" s="71">
        <f t="shared" si="6"/>
        <v>13036.8</v>
      </c>
      <c r="I15" s="71">
        <f t="shared" si="6"/>
        <v>1001.22624</v>
      </c>
      <c r="J15" s="71">
        <f t="shared" si="6"/>
        <v>4348.980529152</v>
      </c>
      <c r="K15" s="68">
        <f t="shared" si="6"/>
        <v>18387.006769151998</v>
      </c>
      <c r="L15" s="73">
        <f t="shared" si="1"/>
        <v>7354.802707660799</v>
      </c>
      <c r="M15" s="130">
        <f t="shared" si="2"/>
        <v>11032.204061491198</v>
      </c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</row>
    <row r="16" spans="1:13" ht="42.75" customHeight="1">
      <c r="A16" s="127"/>
      <c r="B16" s="156">
        <v>6</v>
      </c>
      <c r="C16" s="94" t="s">
        <v>169</v>
      </c>
      <c r="D16" s="167" t="s">
        <v>66</v>
      </c>
      <c r="E16" s="64" t="s">
        <v>198</v>
      </c>
      <c r="F16" s="65">
        <v>1021</v>
      </c>
      <c r="G16" s="65">
        <v>3</v>
      </c>
      <c r="H16" s="66">
        <f>F16*4.85</f>
        <v>4951.849999999999</v>
      </c>
      <c r="I16" s="66">
        <f t="shared" si="4"/>
        <v>380.30207999999993</v>
      </c>
      <c r="J16" s="66">
        <f t="shared" si="5"/>
        <v>1651.900714384</v>
      </c>
      <c r="K16" s="66">
        <f t="shared" si="0"/>
        <v>6984.052794384</v>
      </c>
      <c r="L16" s="66">
        <f t="shared" si="1"/>
        <v>2793.6211177536</v>
      </c>
      <c r="M16" s="67">
        <f t="shared" si="2"/>
        <v>4190.4316766304</v>
      </c>
    </row>
    <row r="17" spans="1:13" ht="42.75" customHeight="1">
      <c r="A17" s="127"/>
      <c r="B17" s="158"/>
      <c r="C17" s="93" t="s">
        <v>170</v>
      </c>
      <c r="D17" s="168"/>
      <c r="E17" s="53" t="s">
        <v>198</v>
      </c>
      <c r="F17" s="56">
        <v>1022</v>
      </c>
      <c r="G17" s="56">
        <v>3</v>
      </c>
      <c r="H17" s="55">
        <f>F17*4.85</f>
        <v>4956.7</v>
      </c>
      <c r="I17" s="55">
        <f t="shared" si="4"/>
        <v>380.67456</v>
      </c>
      <c r="J17" s="55">
        <f t="shared" si="5"/>
        <v>1653.5186386880002</v>
      </c>
      <c r="K17" s="55">
        <f t="shared" si="0"/>
        <v>6990.893198688001</v>
      </c>
      <c r="L17" s="55">
        <f t="shared" si="1"/>
        <v>2796.3572794752004</v>
      </c>
      <c r="M17" s="82">
        <f t="shared" si="2"/>
        <v>4194.5359192128</v>
      </c>
    </row>
    <row r="18" spans="1:197" s="62" customFormat="1" ht="24.75" thickBot="1">
      <c r="A18" s="128"/>
      <c r="B18" s="157"/>
      <c r="C18" s="84" t="s">
        <v>165</v>
      </c>
      <c r="D18" s="68"/>
      <c r="E18" s="69" t="s">
        <v>198</v>
      </c>
      <c r="F18" s="70">
        <f aca="true" t="shared" si="7" ref="F18:K18">SUM(F16:F17)</f>
        <v>2043</v>
      </c>
      <c r="G18" s="70">
        <f t="shared" si="7"/>
        <v>6</v>
      </c>
      <c r="H18" s="71">
        <f t="shared" si="7"/>
        <v>9908.55</v>
      </c>
      <c r="I18" s="71">
        <f t="shared" si="7"/>
        <v>760.9766399999999</v>
      </c>
      <c r="J18" s="71">
        <f t="shared" si="7"/>
        <v>3305.4193530720004</v>
      </c>
      <c r="K18" s="68">
        <f t="shared" si="7"/>
        <v>13974.945993072</v>
      </c>
      <c r="L18" s="72">
        <f t="shared" si="1"/>
        <v>5589.9783972288005</v>
      </c>
      <c r="M18" s="73">
        <f t="shared" si="2"/>
        <v>8384.9675958432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</row>
    <row r="19" spans="1:13" ht="39.75" customHeight="1">
      <c r="A19" s="127"/>
      <c r="B19" s="156">
        <v>7</v>
      </c>
      <c r="C19" s="94" t="s">
        <v>170</v>
      </c>
      <c r="D19" s="175"/>
      <c r="E19" s="64" t="s">
        <v>198</v>
      </c>
      <c r="F19" s="65">
        <v>3577</v>
      </c>
      <c r="G19" s="65">
        <v>10</v>
      </c>
      <c r="H19" s="66">
        <f>F19*4.85</f>
        <v>17348.449999999997</v>
      </c>
      <c r="I19" s="66">
        <f t="shared" si="4"/>
        <v>1332.3609599999995</v>
      </c>
      <c r="J19" s="66">
        <f t="shared" si="5"/>
        <v>5787.315235407998</v>
      </c>
      <c r="K19" s="66">
        <f t="shared" si="0"/>
        <v>24468.126195407993</v>
      </c>
      <c r="L19" s="66">
        <f t="shared" si="1"/>
        <v>9787.250478163198</v>
      </c>
      <c r="M19" s="67">
        <f t="shared" si="2"/>
        <v>14680.875717244795</v>
      </c>
    </row>
    <row r="20" spans="1:13" ht="24.75">
      <c r="A20" s="127"/>
      <c r="B20" s="159"/>
      <c r="C20" s="93" t="s">
        <v>169</v>
      </c>
      <c r="D20" s="176"/>
      <c r="E20" s="53" t="s">
        <v>198</v>
      </c>
      <c r="F20" s="56">
        <v>2044</v>
      </c>
      <c r="G20" s="56">
        <v>5</v>
      </c>
      <c r="H20" s="55">
        <f>F20*4.85</f>
        <v>9913.4</v>
      </c>
      <c r="I20" s="55">
        <f t="shared" si="4"/>
        <v>761.34912</v>
      </c>
      <c r="J20" s="55">
        <f t="shared" si="5"/>
        <v>3307.0372773760005</v>
      </c>
      <c r="K20" s="55">
        <f t="shared" si="0"/>
        <v>13981.786397376001</v>
      </c>
      <c r="L20" s="55">
        <f t="shared" si="1"/>
        <v>5592.714558950401</v>
      </c>
      <c r="M20" s="82">
        <f t="shared" si="2"/>
        <v>8389.0718384256</v>
      </c>
    </row>
    <row r="21" spans="1:197" s="62" customFormat="1" ht="24" customHeight="1" thickBot="1">
      <c r="A21" s="128"/>
      <c r="B21" s="160"/>
      <c r="C21" s="84" t="s">
        <v>164</v>
      </c>
      <c r="D21" s="68"/>
      <c r="E21" s="69" t="s">
        <v>198</v>
      </c>
      <c r="F21" s="70">
        <f>SUM(F19:F20)</f>
        <v>5621</v>
      </c>
      <c r="G21" s="70">
        <f>SUM(G19:G20)</f>
        <v>15</v>
      </c>
      <c r="H21" s="72">
        <f>SUM(H19:H20)</f>
        <v>27261.85</v>
      </c>
      <c r="I21" s="72">
        <f t="shared" si="4"/>
        <v>2093.71008</v>
      </c>
      <c r="J21" s="72">
        <f t="shared" si="5"/>
        <v>9094.352512784</v>
      </c>
      <c r="K21" s="72">
        <f>SUM(H19:J20)</f>
        <v>38449.91259278399</v>
      </c>
      <c r="L21" s="72">
        <f>K21*40/100</f>
        <v>15379.965037113596</v>
      </c>
      <c r="M21" s="73">
        <f t="shared" si="2"/>
        <v>23069.947555670395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</row>
    <row r="22" spans="2:13" ht="54" customHeight="1">
      <c r="B22" s="156">
        <v>8</v>
      </c>
      <c r="C22" s="94" t="s">
        <v>170</v>
      </c>
      <c r="D22" s="85" t="s">
        <v>178</v>
      </c>
      <c r="E22" s="64" t="s">
        <v>198</v>
      </c>
      <c r="F22" s="86">
        <v>1025</v>
      </c>
      <c r="G22" s="65">
        <v>2</v>
      </c>
      <c r="H22" s="66">
        <f>F22*4.85</f>
        <v>4971.25</v>
      </c>
      <c r="I22" s="83">
        <f t="shared" si="4"/>
        <v>381.792</v>
      </c>
      <c r="J22" s="66">
        <f t="shared" si="5"/>
        <v>1658.3724116</v>
      </c>
      <c r="K22" s="66">
        <f t="shared" si="0"/>
        <v>7011.414411600001</v>
      </c>
      <c r="L22" s="66">
        <f t="shared" si="1"/>
        <v>2804.5657646400005</v>
      </c>
      <c r="M22" s="67">
        <f t="shared" si="2"/>
        <v>4206.84864696</v>
      </c>
    </row>
    <row r="23" spans="1:197" s="62" customFormat="1" ht="24" customHeight="1" thickBot="1">
      <c r="A23" s="78"/>
      <c r="B23" s="160"/>
      <c r="C23" s="84" t="s">
        <v>179</v>
      </c>
      <c r="D23" s="72"/>
      <c r="E23" s="69" t="s">
        <v>198</v>
      </c>
      <c r="F23" s="87">
        <f>SUM(F22:F22)</f>
        <v>1025</v>
      </c>
      <c r="G23" s="70">
        <f>SUM(G22:G22)</f>
        <v>2</v>
      </c>
      <c r="H23" s="72">
        <f>SUM(H22:H22)</f>
        <v>4971.25</v>
      </c>
      <c r="I23" s="72">
        <f t="shared" si="4"/>
        <v>381.792</v>
      </c>
      <c r="J23" s="72">
        <f t="shared" si="5"/>
        <v>1658.3724116</v>
      </c>
      <c r="K23" s="72">
        <f t="shared" si="0"/>
        <v>7011.414411600001</v>
      </c>
      <c r="L23" s="72">
        <f t="shared" si="1"/>
        <v>2804.5657646400005</v>
      </c>
      <c r="M23" s="73">
        <f t="shared" si="2"/>
        <v>4206.84864696</v>
      </c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</row>
    <row r="24" spans="1:13" ht="52.5" customHeight="1">
      <c r="A24" s="127"/>
      <c r="B24" s="156">
        <v>9</v>
      </c>
      <c r="C24" s="94" t="s">
        <v>168</v>
      </c>
      <c r="D24" s="85" t="s">
        <v>70</v>
      </c>
      <c r="E24" s="64" t="s">
        <v>198</v>
      </c>
      <c r="F24" s="65">
        <v>2044</v>
      </c>
      <c r="G24" s="65">
        <v>6</v>
      </c>
      <c r="H24" s="66">
        <f>F24*4.85</f>
        <v>9913.4</v>
      </c>
      <c r="I24" s="66">
        <f t="shared" si="4"/>
        <v>761.34912</v>
      </c>
      <c r="J24" s="66">
        <f t="shared" si="5"/>
        <v>3307.0372773760005</v>
      </c>
      <c r="K24" s="66">
        <f t="shared" si="0"/>
        <v>13981.786397376001</v>
      </c>
      <c r="L24" s="66">
        <f t="shared" si="1"/>
        <v>5592.714558950401</v>
      </c>
      <c r="M24" s="67">
        <f t="shared" si="2"/>
        <v>8389.0718384256</v>
      </c>
    </row>
    <row r="25" spans="1:197" s="62" customFormat="1" ht="29.25" customHeight="1" thickBot="1">
      <c r="A25" s="128"/>
      <c r="B25" s="160"/>
      <c r="C25" s="84" t="s">
        <v>166</v>
      </c>
      <c r="D25" s="72"/>
      <c r="E25" s="69" t="s">
        <v>198</v>
      </c>
      <c r="F25" s="70">
        <f>SUM(F24)</f>
        <v>2044</v>
      </c>
      <c r="G25" s="70">
        <f>SUM(G24:G24)</f>
        <v>6</v>
      </c>
      <c r="H25" s="68">
        <f>SUM(H24:H24)</f>
        <v>9913.4</v>
      </c>
      <c r="I25" s="72">
        <f t="shared" si="4"/>
        <v>761.34912</v>
      </c>
      <c r="J25" s="72">
        <f t="shared" si="5"/>
        <v>3307.0372773760005</v>
      </c>
      <c r="K25" s="72">
        <f>SUM(H24:J24)</f>
        <v>13981.786397376001</v>
      </c>
      <c r="L25" s="72">
        <f t="shared" si="1"/>
        <v>5592.714558950401</v>
      </c>
      <c r="M25" s="73">
        <f t="shared" si="2"/>
        <v>8389.0718384256</v>
      </c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</row>
    <row r="26" spans="2:15" ht="49.5" customHeight="1">
      <c r="B26" s="156">
        <v>10</v>
      </c>
      <c r="C26" s="94" t="s">
        <v>170</v>
      </c>
      <c r="D26" s="85" t="s">
        <v>196</v>
      </c>
      <c r="E26" s="64" t="s">
        <v>198</v>
      </c>
      <c r="F26" s="65">
        <v>519</v>
      </c>
      <c r="G26" s="65">
        <v>1</v>
      </c>
      <c r="H26" s="66">
        <f>F26*4.85</f>
        <v>2517.1499999999996</v>
      </c>
      <c r="I26" s="66">
        <f t="shared" si="4"/>
        <v>193.31711999999996</v>
      </c>
      <c r="J26" s="66">
        <f t="shared" si="5"/>
        <v>839.702713776</v>
      </c>
      <c r="K26" s="66">
        <f t="shared" si="0"/>
        <v>3550.169833776</v>
      </c>
      <c r="L26" s="66">
        <f t="shared" si="1"/>
        <v>1420.0679335103998</v>
      </c>
      <c r="M26" s="67">
        <f t="shared" si="2"/>
        <v>2130.1019002656</v>
      </c>
      <c r="N26" s="80"/>
      <c r="O26" s="80"/>
    </row>
    <row r="27" spans="1:197" s="62" customFormat="1" ht="33.75" customHeight="1" thickBot="1">
      <c r="A27" s="78"/>
      <c r="B27" s="160"/>
      <c r="C27" s="84" t="s">
        <v>202</v>
      </c>
      <c r="D27" s="72"/>
      <c r="E27" s="69" t="s">
        <v>198</v>
      </c>
      <c r="F27" s="70">
        <f>SUM(F26:F26)</f>
        <v>519</v>
      </c>
      <c r="G27" s="70">
        <f>SUM(G26:G26)</f>
        <v>1</v>
      </c>
      <c r="H27" s="72">
        <f>SUM(H26:H26)</f>
        <v>2517.1499999999996</v>
      </c>
      <c r="I27" s="72">
        <f t="shared" si="4"/>
        <v>193.31711999999996</v>
      </c>
      <c r="J27" s="72">
        <f t="shared" si="5"/>
        <v>839.702713776</v>
      </c>
      <c r="K27" s="72">
        <f t="shared" si="0"/>
        <v>3550.169833776</v>
      </c>
      <c r="L27" s="72">
        <f t="shared" si="1"/>
        <v>1420.0679335103998</v>
      </c>
      <c r="M27" s="73">
        <f t="shared" si="2"/>
        <v>2130.1019002656</v>
      </c>
      <c r="N27" s="91"/>
      <c r="O27" s="91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</row>
    <row r="28" spans="1:13" ht="29.25" customHeight="1">
      <c r="A28" s="127"/>
      <c r="B28" s="156">
        <v>11</v>
      </c>
      <c r="C28" s="95" t="s">
        <v>190</v>
      </c>
      <c r="D28" s="85" t="s">
        <v>186</v>
      </c>
      <c r="E28" s="64" t="s">
        <v>198</v>
      </c>
      <c r="F28" s="65">
        <v>5640</v>
      </c>
      <c r="G28" s="86">
        <v>15</v>
      </c>
      <c r="H28" s="66">
        <f>F28*4.85</f>
        <v>27353.999999999996</v>
      </c>
      <c r="I28" s="66">
        <f t="shared" si="4"/>
        <v>2100.7871999999998</v>
      </c>
      <c r="J28" s="66">
        <f t="shared" si="5"/>
        <v>9125.093074559998</v>
      </c>
      <c r="K28" s="66">
        <f t="shared" si="0"/>
        <v>38579.88027456</v>
      </c>
      <c r="L28" s="66">
        <f t="shared" si="1"/>
        <v>15431.952109824</v>
      </c>
      <c r="M28" s="67">
        <f t="shared" si="2"/>
        <v>23147.928164736</v>
      </c>
    </row>
    <row r="29" spans="1:197" s="62" customFormat="1" ht="23.25" customHeight="1" thickBot="1">
      <c r="A29" s="128"/>
      <c r="B29" s="160"/>
      <c r="C29" s="96" t="s">
        <v>187</v>
      </c>
      <c r="D29" s="72"/>
      <c r="E29" s="69" t="s">
        <v>198</v>
      </c>
      <c r="F29" s="70">
        <f>SUM(F28:F28)</f>
        <v>5640</v>
      </c>
      <c r="G29" s="87">
        <f>SUM(G28:G28)</f>
        <v>15</v>
      </c>
      <c r="H29" s="72">
        <f>SUM(H28:H28)</f>
        <v>27353.999999999996</v>
      </c>
      <c r="I29" s="72">
        <f t="shared" si="4"/>
        <v>2100.7871999999998</v>
      </c>
      <c r="J29" s="72">
        <f t="shared" si="5"/>
        <v>9125.093074559998</v>
      </c>
      <c r="K29" s="72">
        <f t="shared" si="0"/>
        <v>38579.88027456</v>
      </c>
      <c r="L29" s="72">
        <f t="shared" si="1"/>
        <v>15431.952109824</v>
      </c>
      <c r="M29" s="73">
        <f t="shared" si="2"/>
        <v>23147.928164736</v>
      </c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</row>
    <row r="30" spans="2:13" ht="42" customHeight="1">
      <c r="B30" s="156">
        <v>12</v>
      </c>
      <c r="C30" s="124" t="s">
        <v>170</v>
      </c>
      <c r="D30" s="85" t="s">
        <v>180</v>
      </c>
      <c r="E30" s="64" t="s">
        <v>198</v>
      </c>
      <c r="F30" s="65">
        <v>7665</v>
      </c>
      <c r="G30" s="86">
        <v>21</v>
      </c>
      <c r="H30" s="66">
        <f>F30*4.85</f>
        <v>37175.25</v>
      </c>
      <c r="I30" s="66">
        <f t="shared" si="4"/>
        <v>2855.0591999999997</v>
      </c>
      <c r="J30" s="66">
        <f t="shared" si="5"/>
        <v>12401.389790160001</v>
      </c>
      <c r="K30" s="66">
        <f t="shared" si="0"/>
        <v>52431.69899016</v>
      </c>
      <c r="L30" s="66">
        <f t="shared" si="1"/>
        <v>20972.679596064</v>
      </c>
      <c r="M30" s="67">
        <f t="shared" si="2"/>
        <v>31459.019394096</v>
      </c>
    </row>
    <row r="31" spans="1:197" s="62" customFormat="1" ht="27.75" customHeight="1" thickBot="1">
      <c r="A31" s="78"/>
      <c r="B31" s="160"/>
      <c r="C31" s="96" t="s">
        <v>194</v>
      </c>
      <c r="D31" s="72"/>
      <c r="E31" s="69" t="s">
        <v>198</v>
      </c>
      <c r="F31" s="70">
        <f>SUM(F30)</f>
        <v>7665</v>
      </c>
      <c r="G31" s="87">
        <f>SUM(G30:G30)</f>
        <v>21</v>
      </c>
      <c r="H31" s="72">
        <f>SUM(H30:H30)</f>
        <v>37175.25</v>
      </c>
      <c r="I31" s="72">
        <f t="shared" si="4"/>
        <v>2855.0591999999997</v>
      </c>
      <c r="J31" s="72">
        <f t="shared" si="5"/>
        <v>12401.389790160001</v>
      </c>
      <c r="K31" s="72">
        <f t="shared" si="0"/>
        <v>52431.69899016</v>
      </c>
      <c r="L31" s="72">
        <f t="shared" si="1"/>
        <v>20972.679596064</v>
      </c>
      <c r="M31" s="73">
        <f t="shared" si="2"/>
        <v>31459.019394096</v>
      </c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</row>
    <row r="32" spans="1:13" ht="51.75" customHeight="1">
      <c r="A32" s="127"/>
      <c r="B32" s="156">
        <v>13</v>
      </c>
      <c r="C32" s="124" t="s">
        <v>189</v>
      </c>
      <c r="D32" s="85" t="s">
        <v>182</v>
      </c>
      <c r="E32" s="64" t="s">
        <v>198</v>
      </c>
      <c r="F32" s="65">
        <v>1016</v>
      </c>
      <c r="G32" s="86">
        <v>2</v>
      </c>
      <c r="H32" s="66">
        <f>F32*4.85</f>
        <v>4927.599999999999</v>
      </c>
      <c r="I32" s="66">
        <f aca="true" t="shared" si="8" ref="I32:I49">H32*7.68/100</f>
        <v>378.43967999999995</v>
      </c>
      <c r="J32" s="66">
        <f t="shared" si="5"/>
        <v>1643.8110928639999</v>
      </c>
      <c r="K32" s="66">
        <f t="shared" si="0"/>
        <v>6949.850772864</v>
      </c>
      <c r="L32" s="66">
        <f t="shared" si="1"/>
        <v>2779.9403091455997</v>
      </c>
      <c r="M32" s="67">
        <f t="shared" si="2"/>
        <v>4169.9104637184</v>
      </c>
    </row>
    <row r="33" spans="1:197" s="62" customFormat="1" ht="24.75" thickBot="1">
      <c r="A33" s="128"/>
      <c r="B33" s="160"/>
      <c r="C33" s="97" t="s">
        <v>183</v>
      </c>
      <c r="D33" s="72"/>
      <c r="E33" s="69" t="s">
        <v>198</v>
      </c>
      <c r="F33" s="70">
        <f>SUM(F32:F32)</f>
        <v>1016</v>
      </c>
      <c r="G33" s="87">
        <f>SUM(G32:G32)</f>
        <v>2</v>
      </c>
      <c r="H33" s="72">
        <f>SUM(H32:H32)</f>
        <v>4927.599999999999</v>
      </c>
      <c r="I33" s="72">
        <f t="shared" si="8"/>
        <v>378.43967999999995</v>
      </c>
      <c r="J33" s="72">
        <f t="shared" si="5"/>
        <v>1643.8110928639999</v>
      </c>
      <c r="K33" s="72">
        <f t="shared" si="0"/>
        <v>6949.850772864</v>
      </c>
      <c r="L33" s="72">
        <f t="shared" si="1"/>
        <v>2779.9403091455997</v>
      </c>
      <c r="M33" s="73">
        <f t="shared" si="2"/>
        <v>4169.9104637184</v>
      </c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</row>
    <row r="34" spans="1:14" ht="42" customHeight="1">
      <c r="A34" s="127"/>
      <c r="B34" s="156">
        <v>14</v>
      </c>
      <c r="C34" s="124" t="s">
        <v>170</v>
      </c>
      <c r="D34" s="85" t="s">
        <v>199</v>
      </c>
      <c r="E34" s="64" t="s">
        <v>198</v>
      </c>
      <c r="F34" s="65">
        <v>512</v>
      </c>
      <c r="G34" s="86">
        <v>1</v>
      </c>
      <c r="H34" s="88">
        <f>F34*4.85</f>
        <v>2483.2</v>
      </c>
      <c r="I34" s="66">
        <f t="shared" si="8"/>
        <v>190.70976</v>
      </c>
      <c r="J34" s="66">
        <f>SUM(H34:I34)*30.98/100</f>
        <v>828.377243648</v>
      </c>
      <c r="K34" s="66">
        <f t="shared" si="0"/>
        <v>3502.287003648</v>
      </c>
      <c r="L34" s="66">
        <f t="shared" si="1"/>
        <v>1400.9148014592001</v>
      </c>
      <c r="M34" s="67">
        <f t="shared" si="2"/>
        <v>2101.3722021887997</v>
      </c>
      <c r="N34" s="80"/>
    </row>
    <row r="35" spans="1:197" s="62" customFormat="1" ht="27.75" customHeight="1" thickBot="1">
      <c r="A35" s="128"/>
      <c r="B35" s="160"/>
      <c r="C35" s="97" t="s">
        <v>200</v>
      </c>
      <c r="D35" s="72"/>
      <c r="E35" s="69" t="s">
        <v>198</v>
      </c>
      <c r="F35" s="70">
        <f>SUM(F34)</f>
        <v>512</v>
      </c>
      <c r="G35" s="70">
        <f>SUM(G34:G34)</f>
        <v>1</v>
      </c>
      <c r="H35" s="71">
        <f>SUM(H34:H34)</f>
        <v>2483.2</v>
      </c>
      <c r="I35" s="71">
        <f>SUM(I34:I34)</f>
        <v>190.70976</v>
      </c>
      <c r="J35" s="71">
        <f>SUM(J34:J34)</f>
        <v>828.377243648</v>
      </c>
      <c r="K35" s="68">
        <f>SUM(K34:K34)</f>
        <v>3502.287003648</v>
      </c>
      <c r="L35" s="72">
        <f t="shared" si="1"/>
        <v>1400.9148014592001</v>
      </c>
      <c r="M35" s="73">
        <f t="shared" si="2"/>
        <v>2101.3722021887997</v>
      </c>
      <c r="N35" s="91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</row>
    <row r="36" spans="2:14" ht="41.25" customHeight="1">
      <c r="B36" s="156">
        <v>15</v>
      </c>
      <c r="C36" s="124" t="s">
        <v>169</v>
      </c>
      <c r="D36" s="85" t="s">
        <v>192</v>
      </c>
      <c r="E36" s="64" t="s">
        <v>198</v>
      </c>
      <c r="F36" s="65">
        <v>511</v>
      </c>
      <c r="G36" s="86">
        <v>1</v>
      </c>
      <c r="H36" s="88">
        <f>F36*4.85</f>
        <v>2478.35</v>
      </c>
      <c r="I36" s="89">
        <f>H36*7.68/100</f>
        <v>190.33728</v>
      </c>
      <c r="J36" s="76">
        <f>SUM(H36:I36)*30.98/100</f>
        <v>826.7593193440001</v>
      </c>
      <c r="K36" s="76">
        <f>SUM(H36:J36)</f>
        <v>3495.4465993440003</v>
      </c>
      <c r="L36" s="66">
        <f t="shared" si="1"/>
        <v>1398.1786397376002</v>
      </c>
      <c r="M36" s="67">
        <f t="shared" si="2"/>
        <v>2097.2679596064</v>
      </c>
      <c r="N36" s="80"/>
    </row>
    <row r="37" spans="1:197" s="62" customFormat="1" ht="24.75" thickBot="1">
      <c r="A37" s="78"/>
      <c r="B37" s="160"/>
      <c r="C37" s="97" t="s">
        <v>201</v>
      </c>
      <c r="D37" s="72"/>
      <c r="E37" s="69" t="s">
        <v>198</v>
      </c>
      <c r="F37" s="70">
        <f>SUM(F36:F36)</f>
        <v>511</v>
      </c>
      <c r="G37" s="87">
        <f>SUM(G36)</f>
        <v>1</v>
      </c>
      <c r="H37" s="71">
        <f>SUM(H36:H36)</f>
        <v>2478.35</v>
      </c>
      <c r="I37" s="71">
        <f>SUM(I36:I36)</f>
        <v>190.33728</v>
      </c>
      <c r="J37" s="71">
        <f>SUM(J36:J36)</f>
        <v>826.7593193440001</v>
      </c>
      <c r="K37" s="68">
        <f>SUM(K36:K36)</f>
        <v>3495.4465993440003</v>
      </c>
      <c r="L37" s="72">
        <f t="shared" si="1"/>
        <v>1398.1786397376002</v>
      </c>
      <c r="M37" s="73">
        <f t="shared" si="2"/>
        <v>2097.2679596064</v>
      </c>
      <c r="N37" s="91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</row>
    <row r="38" spans="1:13" ht="51" customHeight="1">
      <c r="A38" s="127"/>
      <c r="B38" s="156">
        <v>16</v>
      </c>
      <c r="C38" s="124" t="s">
        <v>189</v>
      </c>
      <c r="D38" s="85" t="s">
        <v>188</v>
      </c>
      <c r="E38" s="64" t="s">
        <v>198</v>
      </c>
      <c r="F38" s="65">
        <v>1022</v>
      </c>
      <c r="G38" s="86">
        <v>2</v>
      </c>
      <c r="H38" s="66">
        <f aca="true" t="shared" si="9" ref="H38:H49">F38*4.85</f>
        <v>4956.7</v>
      </c>
      <c r="I38" s="66">
        <f t="shared" si="8"/>
        <v>380.67456</v>
      </c>
      <c r="J38" s="66">
        <f aca="true" t="shared" si="10" ref="J38:J49">SUM(H38:I38)*30.98/100</f>
        <v>1653.5186386880002</v>
      </c>
      <c r="K38" s="66">
        <f t="shared" si="0"/>
        <v>6990.893198688001</v>
      </c>
      <c r="L38" s="66">
        <f aca="true" t="shared" si="11" ref="L38:L49">K38*40/100</f>
        <v>2796.3572794752004</v>
      </c>
      <c r="M38" s="67">
        <f aca="true" t="shared" si="12" ref="M38:M49">K38*60/100</f>
        <v>4194.5359192128</v>
      </c>
    </row>
    <row r="39" spans="1:197" s="62" customFormat="1" ht="24.75" thickBot="1">
      <c r="A39" s="128"/>
      <c r="B39" s="157"/>
      <c r="C39" s="97" t="s">
        <v>203</v>
      </c>
      <c r="D39" s="72"/>
      <c r="E39" s="69" t="s">
        <v>198</v>
      </c>
      <c r="F39" s="70">
        <f>SUM(F38:F38)</f>
        <v>1022</v>
      </c>
      <c r="G39" s="87">
        <f>SUM(G38)</f>
        <v>2</v>
      </c>
      <c r="H39" s="71">
        <f>SUM(H38:H38)</f>
        <v>4956.7</v>
      </c>
      <c r="I39" s="71">
        <f>SUM(I38:I38)</f>
        <v>380.67456</v>
      </c>
      <c r="J39" s="71">
        <f>SUM(J38:J38)</f>
        <v>1653.5186386880002</v>
      </c>
      <c r="K39" s="68">
        <f>SUM(K38:K38)</f>
        <v>6990.893198688001</v>
      </c>
      <c r="L39" s="72">
        <f t="shared" si="11"/>
        <v>2796.3572794752004</v>
      </c>
      <c r="M39" s="73">
        <f t="shared" si="12"/>
        <v>4194.5359192128</v>
      </c>
      <c r="N39" s="91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</row>
    <row r="40" spans="1:13" ht="41.25" customHeight="1">
      <c r="A40" s="127"/>
      <c r="B40" s="156">
        <v>17</v>
      </c>
      <c r="C40" s="94" t="s">
        <v>168</v>
      </c>
      <c r="D40" s="172" t="s">
        <v>195</v>
      </c>
      <c r="E40" s="64" t="s">
        <v>198</v>
      </c>
      <c r="F40" s="65">
        <v>1022</v>
      </c>
      <c r="G40" s="86">
        <v>2</v>
      </c>
      <c r="H40" s="66">
        <f t="shared" si="9"/>
        <v>4956.7</v>
      </c>
      <c r="I40" s="66">
        <f t="shared" si="8"/>
        <v>380.67456</v>
      </c>
      <c r="J40" s="66">
        <f t="shared" si="10"/>
        <v>1653.5186386880002</v>
      </c>
      <c r="K40" s="66">
        <f t="shared" si="0"/>
        <v>6990.893198688001</v>
      </c>
      <c r="L40" s="66">
        <f t="shared" si="11"/>
        <v>2796.3572794752004</v>
      </c>
      <c r="M40" s="67">
        <f t="shared" si="12"/>
        <v>4194.5359192128</v>
      </c>
    </row>
    <row r="41" spans="1:13" ht="50.25" customHeight="1">
      <c r="A41" s="127"/>
      <c r="B41" s="158"/>
      <c r="C41" s="125" t="s">
        <v>189</v>
      </c>
      <c r="D41" s="173"/>
      <c r="E41" s="53" t="s">
        <v>198</v>
      </c>
      <c r="F41" s="56">
        <v>1022</v>
      </c>
      <c r="G41" s="54">
        <v>2</v>
      </c>
      <c r="H41" s="55">
        <f t="shared" si="9"/>
        <v>4956.7</v>
      </c>
      <c r="I41" s="55">
        <f t="shared" si="8"/>
        <v>380.67456</v>
      </c>
      <c r="J41" s="55">
        <f t="shared" si="10"/>
        <v>1653.5186386880002</v>
      </c>
      <c r="K41" s="55">
        <f t="shared" si="0"/>
        <v>6990.893198688001</v>
      </c>
      <c r="L41" s="55">
        <f t="shared" si="11"/>
        <v>2796.3572794752004</v>
      </c>
      <c r="M41" s="82">
        <f t="shared" si="12"/>
        <v>4194.5359192128</v>
      </c>
    </row>
    <row r="42" spans="1:197" s="62" customFormat="1" ht="24.75" customHeight="1" thickBot="1">
      <c r="A42" s="128"/>
      <c r="B42" s="157"/>
      <c r="C42" s="97" t="s">
        <v>204</v>
      </c>
      <c r="D42" s="90"/>
      <c r="E42" s="69" t="s">
        <v>198</v>
      </c>
      <c r="F42" s="70">
        <f aca="true" t="shared" si="13" ref="F42:K42">F40+F41</f>
        <v>2044</v>
      </c>
      <c r="G42" s="70">
        <f t="shared" si="13"/>
        <v>4</v>
      </c>
      <c r="H42" s="70">
        <f t="shared" si="13"/>
        <v>9913.4</v>
      </c>
      <c r="I42" s="71">
        <f t="shared" si="13"/>
        <v>761.34912</v>
      </c>
      <c r="J42" s="71">
        <f t="shared" si="13"/>
        <v>3307.0372773760005</v>
      </c>
      <c r="K42" s="68">
        <f t="shared" si="13"/>
        <v>13981.786397376001</v>
      </c>
      <c r="L42" s="72">
        <f t="shared" si="11"/>
        <v>5592.714558950401</v>
      </c>
      <c r="M42" s="73">
        <f t="shared" si="12"/>
        <v>8389.0718384256</v>
      </c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</row>
    <row r="43" spans="2:13" ht="37.5" customHeight="1">
      <c r="B43" s="156">
        <v>18</v>
      </c>
      <c r="C43" s="124" t="s">
        <v>169</v>
      </c>
      <c r="D43" s="85" t="s">
        <v>191</v>
      </c>
      <c r="E43" s="64" t="s">
        <v>198</v>
      </c>
      <c r="F43" s="65">
        <v>2045</v>
      </c>
      <c r="G43" s="86">
        <v>6</v>
      </c>
      <c r="H43" s="66">
        <f t="shared" si="9"/>
        <v>9918.25</v>
      </c>
      <c r="I43" s="66">
        <f t="shared" si="8"/>
        <v>761.7216000000001</v>
      </c>
      <c r="J43" s="66">
        <f t="shared" si="10"/>
        <v>3308.65520168</v>
      </c>
      <c r="K43" s="66">
        <f t="shared" si="0"/>
        <v>13988.62680168</v>
      </c>
      <c r="L43" s="66">
        <f t="shared" si="11"/>
        <v>5595.450720672</v>
      </c>
      <c r="M43" s="67">
        <f t="shared" si="12"/>
        <v>8393.176081008001</v>
      </c>
    </row>
    <row r="44" spans="1:197" s="62" customFormat="1" ht="24.75" thickBot="1">
      <c r="A44" s="78"/>
      <c r="B44" s="157"/>
      <c r="C44" s="97" t="s">
        <v>205</v>
      </c>
      <c r="D44" s="90"/>
      <c r="E44" s="69" t="s">
        <v>198</v>
      </c>
      <c r="F44" s="70">
        <f>SUM(F43:F43)</f>
        <v>2045</v>
      </c>
      <c r="G44" s="87">
        <f>SUM(G43)</f>
        <v>6</v>
      </c>
      <c r="H44" s="71">
        <f>SUM(H43:H43)</f>
        <v>9918.25</v>
      </c>
      <c r="I44" s="71">
        <f>SUM(I43:I43)</f>
        <v>761.7216000000001</v>
      </c>
      <c r="J44" s="71">
        <f>SUM(J43:J43)</f>
        <v>3308.65520168</v>
      </c>
      <c r="K44" s="68">
        <f>SUM(K43:K43)</f>
        <v>13988.62680168</v>
      </c>
      <c r="L44" s="72">
        <f>K44*40/100</f>
        <v>5595.450720672</v>
      </c>
      <c r="M44" s="73">
        <f>K44*60/100</f>
        <v>8393.176081008001</v>
      </c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</row>
    <row r="45" spans="1:13" ht="38.25" customHeight="1">
      <c r="A45" s="127"/>
      <c r="B45" s="156">
        <v>19</v>
      </c>
      <c r="C45" s="124" t="s">
        <v>169</v>
      </c>
      <c r="D45" s="85" t="s">
        <v>206</v>
      </c>
      <c r="E45" s="64" t="s">
        <v>198</v>
      </c>
      <c r="F45" s="65">
        <v>1533</v>
      </c>
      <c r="G45" s="86">
        <v>4</v>
      </c>
      <c r="H45" s="66">
        <f t="shared" si="9"/>
        <v>7435.049999999999</v>
      </c>
      <c r="I45" s="66">
        <f t="shared" si="8"/>
        <v>571.0118399999999</v>
      </c>
      <c r="J45" s="66">
        <f t="shared" si="10"/>
        <v>2480.277958032</v>
      </c>
      <c r="K45" s="66">
        <f t="shared" si="0"/>
        <v>10486.339798031999</v>
      </c>
      <c r="L45" s="66">
        <f t="shared" si="11"/>
        <v>4194.5359192128</v>
      </c>
      <c r="M45" s="67">
        <f t="shared" si="12"/>
        <v>6291.8038788192</v>
      </c>
    </row>
    <row r="46" spans="1:197" s="62" customFormat="1" ht="24.75" thickBot="1">
      <c r="A46" s="128"/>
      <c r="B46" s="157"/>
      <c r="C46" s="97" t="s">
        <v>207</v>
      </c>
      <c r="D46" s="90"/>
      <c r="E46" s="69" t="s">
        <v>198</v>
      </c>
      <c r="F46" s="70">
        <v>1533</v>
      </c>
      <c r="G46" s="70">
        <v>4</v>
      </c>
      <c r="H46" s="72">
        <f>F46*4.85</f>
        <v>7435.049999999999</v>
      </c>
      <c r="I46" s="72">
        <f>H46*7.68/100</f>
        <v>571.0118399999999</v>
      </c>
      <c r="J46" s="72">
        <f>SUM(H46:I46)*30.98/100</f>
        <v>2480.277958032</v>
      </c>
      <c r="K46" s="72">
        <f>SUM(H46:J46)</f>
        <v>10486.339798031999</v>
      </c>
      <c r="L46" s="72">
        <f>K46*40/100</f>
        <v>4194.5359192128</v>
      </c>
      <c r="M46" s="73">
        <f>K46*60/100</f>
        <v>6291.8038788192</v>
      </c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</row>
    <row r="47" spans="1:13" ht="52.5" customHeight="1">
      <c r="A47" s="127"/>
      <c r="B47" s="156">
        <v>20</v>
      </c>
      <c r="C47" s="124" t="s">
        <v>189</v>
      </c>
      <c r="D47" s="85" t="s">
        <v>193</v>
      </c>
      <c r="E47" s="64" t="s">
        <v>198</v>
      </c>
      <c r="F47" s="65">
        <v>453</v>
      </c>
      <c r="G47" s="86">
        <v>1</v>
      </c>
      <c r="H47" s="66">
        <f t="shared" si="9"/>
        <v>2197.0499999999997</v>
      </c>
      <c r="I47" s="66">
        <f t="shared" si="8"/>
        <v>168.73343999999997</v>
      </c>
      <c r="J47" s="66">
        <f t="shared" si="10"/>
        <v>732.9197097119999</v>
      </c>
      <c r="K47" s="66">
        <f t="shared" si="0"/>
        <v>3098.7031497119997</v>
      </c>
      <c r="L47" s="66">
        <f t="shared" si="11"/>
        <v>1239.4812598848</v>
      </c>
      <c r="M47" s="67">
        <f t="shared" si="12"/>
        <v>1859.2218898272</v>
      </c>
    </row>
    <row r="48" spans="1:197" s="62" customFormat="1" ht="24.75" thickBot="1">
      <c r="A48" s="128"/>
      <c r="B48" s="157"/>
      <c r="C48" s="97" t="s">
        <v>208</v>
      </c>
      <c r="D48" s="72"/>
      <c r="E48" s="69" t="s">
        <v>198</v>
      </c>
      <c r="F48" s="70">
        <f>SUM(F47:F47)</f>
        <v>453</v>
      </c>
      <c r="G48" s="87">
        <f>SUM(G47)</f>
        <v>1</v>
      </c>
      <c r="H48" s="71">
        <f>SUM(H47:H47)</f>
        <v>2197.0499999999997</v>
      </c>
      <c r="I48" s="71">
        <f>SUM(I47:I47)</f>
        <v>168.73343999999997</v>
      </c>
      <c r="J48" s="71">
        <f>SUM(J47:J47)</f>
        <v>732.9197097119999</v>
      </c>
      <c r="K48" s="68">
        <f>SUM(K47:K47)</f>
        <v>3098.7031497119997</v>
      </c>
      <c r="L48" s="72">
        <f>K48*40/100</f>
        <v>1239.4812598848</v>
      </c>
      <c r="M48" s="73">
        <f>K48*60/100</f>
        <v>1859.2218898272</v>
      </c>
      <c r="N48" s="91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</row>
    <row r="49" spans="1:13" ht="24.75">
      <c r="A49" s="127"/>
      <c r="B49" s="156">
        <v>21</v>
      </c>
      <c r="C49" s="94" t="s">
        <v>170</v>
      </c>
      <c r="D49" s="66" t="s">
        <v>210</v>
      </c>
      <c r="E49" s="64" t="s">
        <v>198</v>
      </c>
      <c r="F49" s="65">
        <v>875</v>
      </c>
      <c r="G49" s="86">
        <v>4</v>
      </c>
      <c r="H49" s="66">
        <f t="shared" si="9"/>
        <v>4243.75</v>
      </c>
      <c r="I49" s="66">
        <f t="shared" si="8"/>
        <v>325.92</v>
      </c>
      <c r="J49" s="66">
        <f t="shared" si="10"/>
        <v>1415.683766</v>
      </c>
      <c r="K49" s="66">
        <f t="shared" si="0"/>
        <v>5985.353766</v>
      </c>
      <c r="L49" s="66">
        <f t="shared" si="11"/>
        <v>2394.1415064000003</v>
      </c>
      <c r="M49" s="67">
        <f t="shared" si="12"/>
        <v>3591.2122596</v>
      </c>
    </row>
    <row r="50" spans="1:197" s="62" customFormat="1" ht="24.75" thickBot="1">
      <c r="A50" s="128"/>
      <c r="B50" s="157"/>
      <c r="C50" s="97" t="s">
        <v>209</v>
      </c>
      <c r="D50" s="72"/>
      <c r="E50" s="69" t="s">
        <v>198</v>
      </c>
      <c r="F50" s="70">
        <v>875</v>
      </c>
      <c r="G50" s="87">
        <v>4</v>
      </c>
      <c r="H50" s="72">
        <f>F50*4.85</f>
        <v>4243.75</v>
      </c>
      <c r="I50" s="72">
        <f>H50*7.68/100</f>
        <v>325.92</v>
      </c>
      <c r="J50" s="72">
        <f>SUM(H50:I50)*30.98/100</f>
        <v>1415.683766</v>
      </c>
      <c r="K50" s="72">
        <f>SUM(H50:J50)</f>
        <v>5985.353766</v>
      </c>
      <c r="L50" s="72">
        <f>K50*40/100</f>
        <v>2394.1415064000003</v>
      </c>
      <c r="M50" s="73">
        <f>K50*60/100</f>
        <v>3591.2122596</v>
      </c>
      <c r="N50" s="91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</row>
    <row r="51" spans="2:13" ht="24.75" customHeight="1" thickBot="1">
      <c r="B51" s="169" t="s">
        <v>181</v>
      </c>
      <c r="C51" s="170"/>
      <c r="D51" s="131"/>
      <c r="E51" s="132"/>
      <c r="F51" s="133">
        <f>SUM(F7,F9,F11,F13,F15,F18,F21,F23,F25,F27,F29,F31,F33,F35,F37,F39,F42,F44,F46,F48,F50)</f>
        <v>53104</v>
      </c>
      <c r="G51" s="133">
        <f>SUM(G7,G9,G11,G13,G15,G18,G21,G23,G25,G27,G29,G31,G33,G35,G37,G39,G42,G44,G46,G48,G50)</f>
        <v>142</v>
      </c>
      <c r="H51" s="134"/>
      <c r="I51" s="134"/>
      <c r="J51" s="134"/>
      <c r="K51" s="135">
        <f>SUM(K7,K9,K11,K13,K15,K18,K21,K23,K25,K27,K29,K31,K33,K35,K37,K39,K42,K44,K46,K48,K50)</f>
        <v>363252.8301596161</v>
      </c>
      <c r="L51" s="135">
        <f>SUM(L7,L9,L11,L13,L15,L18,L21,L23,L25,L27,L29,L31,L33,L35,L37,L39,L42,L44,L46,L48,L50)</f>
        <v>145301.1320638464</v>
      </c>
      <c r="M51" s="136">
        <f>SUM(M7,M9,M11,M13,M15,M18,M21,M23,M25,M27,M29,M31,M33,M35,M37,M39,M42,M44,M46,M48,M50)</f>
        <v>217951.69809576956</v>
      </c>
    </row>
    <row r="52" spans="1:197" s="92" customFormat="1" ht="15">
      <c r="A52" s="48"/>
      <c r="B52" s="48"/>
      <c r="C52" s="14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</row>
    <row r="53" spans="3:13" s="48" customFormat="1" ht="15">
      <c r="C53" s="49"/>
      <c r="D53" s="171"/>
      <c r="E53" s="171"/>
      <c r="F53" s="171"/>
      <c r="G53" s="171"/>
      <c r="H53" s="171"/>
      <c r="I53" s="171"/>
      <c r="J53" s="171"/>
      <c r="K53" s="171"/>
      <c r="L53" s="171"/>
      <c r="M53" s="171"/>
    </row>
    <row r="54" spans="3:13" s="48" customFormat="1" ht="15">
      <c r="C54" s="49"/>
      <c r="D54" s="57"/>
      <c r="E54" s="171"/>
      <c r="F54" s="174"/>
      <c r="G54" s="174"/>
      <c r="H54" s="174"/>
      <c r="I54" s="58"/>
      <c r="J54" s="58"/>
      <c r="K54" s="60"/>
      <c r="L54" s="59"/>
      <c r="M54" s="57"/>
    </row>
    <row r="55" spans="3:18" s="48" customFormat="1" ht="129" customHeight="1">
      <c r="C55" s="49"/>
      <c r="D55" s="102"/>
      <c r="E55" s="103"/>
      <c r="F55" s="104"/>
      <c r="G55" s="105"/>
      <c r="H55" s="106"/>
      <c r="I55" s="105"/>
      <c r="J55" s="103"/>
      <c r="K55" s="103"/>
      <c r="L55" s="103"/>
      <c r="M55" s="103"/>
      <c r="N55" s="50"/>
      <c r="O55" s="50"/>
      <c r="P55" s="50"/>
      <c r="Q55" s="49"/>
      <c r="R55" s="49"/>
    </row>
    <row r="56" spans="3:13" s="48" customFormat="1" ht="15.75">
      <c r="C56" s="49"/>
      <c r="D56" s="107"/>
      <c r="E56" s="108"/>
      <c r="F56" s="109"/>
      <c r="G56" s="110"/>
      <c r="H56" s="111"/>
      <c r="I56" s="110"/>
      <c r="J56" s="111"/>
      <c r="K56" s="60"/>
      <c r="L56" s="107"/>
      <c r="M56" s="112"/>
    </row>
    <row r="57" spans="3:13" s="48" customFormat="1" ht="15">
      <c r="C57" s="49"/>
      <c r="D57" s="57"/>
      <c r="E57" s="113"/>
      <c r="F57" s="57"/>
      <c r="G57" s="114"/>
      <c r="H57" s="60"/>
      <c r="I57" s="114"/>
      <c r="J57" s="60"/>
      <c r="K57" s="60"/>
      <c r="L57" s="108"/>
      <c r="M57" s="108"/>
    </row>
    <row r="58" spans="3:13" s="48" customFormat="1" ht="15">
      <c r="C58" s="49"/>
      <c r="D58" s="57"/>
      <c r="E58" s="113"/>
      <c r="F58" s="57"/>
      <c r="G58" s="114"/>
      <c r="H58" s="60"/>
      <c r="I58" s="114"/>
      <c r="J58" s="60"/>
      <c r="K58" s="60"/>
      <c r="L58" s="57"/>
      <c r="M58" s="113"/>
    </row>
    <row r="59" spans="3:13" s="48" customFormat="1" ht="15.75">
      <c r="C59" s="49"/>
      <c r="D59" s="115"/>
      <c r="E59" s="112"/>
      <c r="F59" s="57"/>
      <c r="G59" s="114"/>
      <c r="H59" s="60"/>
      <c r="I59" s="114"/>
      <c r="J59" s="111"/>
      <c r="K59" s="126"/>
      <c r="L59" s="57"/>
      <c r="M59" s="113"/>
    </row>
    <row r="60" spans="3:13" s="48" customFormat="1" ht="15">
      <c r="C60" s="49"/>
      <c r="D60" s="57"/>
      <c r="E60" s="113"/>
      <c r="F60" s="57"/>
      <c r="G60" s="114"/>
      <c r="H60" s="60"/>
      <c r="I60" s="114"/>
      <c r="J60" s="60"/>
      <c r="K60" s="60"/>
      <c r="L60" s="57"/>
      <c r="M60" s="113"/>
    </row>
    <row r="61" spans="3:13" s="48" customFormat="1" ht="15">
      <c r="C61" s="49"/>
      <c r="D61" s="57"/>
      <c r="E61" s="113"/>
      <c r="F61" s="57"/>
      <c r="G61" s="114"/>
      <c r="H61" s="60"/>
      <c r="I61" s="114"/>
      <c r="J61" s="60"/>
      <c r="K61" s="60"/>
      <c r="L61" s="57"/>
      <c r="M61" s="113"/>
    </row>
    <row r="62" spans="3:13" s="48" customFormat="1" ht="15">
      <c r="C62" s="49"/>
      <c r="D62" s="57"/>
      <c r="E62" s="113"/>
      <c r="F62" s="57"/>
      <c r="G62" s="114"/>
      <c r="H62" s="60"/>
      <c r="I62" s="114"/>
      <c r="J62" s="60"/>
      <c r="K62" s="60"/>
      <c r="L62" s="57"/>
      <c r="M62" s="113"/>
    </row>
    <row r="63" spans="3:14" s="48" customFormat="1" ht="15.75">
      <c r="C63" s="49"/>
      <c r="D63" s="57"/>
      <c r="E63" s="113"/>
      <c r="F63" s="57"/>
      <c r="G63" s="114"/>
      <c r="H63" s="60"/>
      <c r="I63" s="114"/>
      <c r="J63" s="60"/>
      <c r="K63" s="60"/>
      <c r="L63" s="107"/>
      <c r="M63" s="117"/>
      <c r="N63" s="52"/>
    </row>
    <row r="64" spans="3:13" s="48" customFormat="1" ht="15">
      <c r="C64" s="49"/>
      <c r="D64" s="57"/>
      <c r="E64" s="113"/>
      <c r="F64" s="57"/>
      <c r="G64" s="114"/>
      <c r="H64" s="60"/>
      <c r="I64" s="114"/>
      <c r="J64" s="60"/>
      <c r="K64" s="60"/>
      <c r="L64" s="57"/>
      <c r="M64" s="57"/>
    </row>
    <row r="65" spans="3:13" ht="15">
      <c r="C65" s="49"/>
      <c r="D65" s="57"/>
      <c r="E65" s="113"/>
      <c r="F65" s="57"/>
      <c r="G65" s="114"/>
      <c r="H65" s="60"/>
      <c r="I65" s="114"/>
      <c r="J65" s="60"/>
      <c r="K65" s="60"/>
      <c r="L65" s="57"/>
      <c r="M65" s="57"/>
    </row>
    <row r="66" spans="3:13" ht="15">
      <c r="C66" s="49"/>
      <c r="D66" s="57"/>
      <c r="E66" s="113"/>
      <c r="F66" s="57"/>
      <c r="G66" s="114"/>
      <c r="H66" s="60"/>
      <c r="I66" s="114"/>
      <c r="J66" s="60"/>
      <c r="K66" s="60"/>
      <c r="L66" s="57"/>
      <c r="M66" s="57"/>
    </row>
    <row r="67" spans="3:13" ht="15">
      <c r="C67" s="49"/>
      <c r="D67" s="57"/>
      <c r="E67" s="113"/>
      <c r="F67" s="57"/>
      <c r="G67" s="114"/>
      <c r="H67" s="60"/>
      <c r="I67" s="114"/>
      <c r="J67" s="60"/>
      <c r="K67" s="60"/>
      <c r="L67" s="57"/>
      <c r="M67" s="57"/>
    </row>
    <row r="68" spans="3:13" ht="15.75">
      <c r="C68" s="49"/>
      <c r="D68" s="57"/>
      <c r="E68" s="113"/>
      <c r="F68" s="118"/>
      <c r="G68" s="119"/>
      <c r="H68" s="111"/>
      <c r="I68" s="116"/>
      <c r="J68" s="60"/>
      <c r="K68" s="60"/>
      <c r="L68" s="57"/>
      <c r="M68" s="57"/>
    </row>
    <row r="69" spans="3:13" ht="15">
      <c r="C69" s="49"/>
      <c r="D69" s="57"/>
      <c r="E69" s="113"/>
      <c r="F69" s="109"/>
      <c r="G69" s="116"/>
      <c r="H69" s="60"/>
      <c r="I69" s="60"/>
      <c r="J69" s="60"/>
      <c r="K69" s="60"/>
      <c r="L69" s="57"/>
      <c r="M69" s="57"/>
    </row>
    <row r="70" spans="3:13" ht="15">
      <c r="C70" s="49"/>
      <c r="D70" s="60"/>
      <c r="E70" s="114"/>
      <c r="F70" s="60"/>
      <c r="G70" s="60"/>
      <c r="H70" s="60"/>
      <c r="I70" s="60"/>
      <c r="J70" s="60"/>
      <c r="K70" s="60"/>
      <c r="L70" s="60"/>
      <c r="M70" s="60"/>
    </row>
    <row r="71" spans="3:13" ht="15">
      <c r="C71" s="49"/>
      <c r="D71" s="60"/>
      <c r="E71" s="114"/>
      <c r="F71" s="60"/>
      <c r="G71" s="60"/>
      <c r="H71" s="60"/>
      <c r="I71" s="60"/>
      <c r="J71" s="60"/>
      <c r="K71" s="60"/>
      <c r="L71" s="60"/>
      <c r="M71" s="60"/>
    </row>
    <row r="72" spans="3:13" ht="15">
      <c r="C72" s="49"/>
      <c r="D72" s="60"/>
      <c r="E72" s="114"/>
      <c r="F72" s="60"/>
      <c r="G72" s="60"/>
      <c r="H72" s="60"/>
      <c r="I72" s="60"/>
      <c r="J72" s="60"/>
      <c r="K72" s="60"/>
      <c r="L72" s="60"/>
      <c r="M72" s="60"/>
    </row>
    <row r="73" spans="3:13" ht="15.75">
      <c r="C73" s="49"/>
      <c r="D73" s="60"/>
      <c r="E73" s="120"/>
      <c r="F73" s="60"/>
      <c r="G73" s="60"/>
      <c r="H73" s="60"/>
      <c r="I73" s="60"/>
      <c r="J73" s="60"/>
      <c r="K73" s="60"/>
      <c r="L73" s="60"/>
      <c r="M73" s="60"/>
    </row>
    <row r="74" spans="3:13" ht="15.75">
      <c r="C74" s="49"/>
      <c r="D74" s="111"/>
      <c r="E74" s="60"/>
      <c r="F74" s="60"/>
      <c r="G74" s="60"/>
      <c r="H74" s="60"/>
      <c r="I74" s="60"/>
      <c r="J74" s="60"/>
      <c r="K74" s="60"/>
      <c r="L74" s="60"/>
      <c r="M74" s="60"/>
    </row>
    <row r="75" spans="3:13" ht="15">
      <c r="C75" s="49"/>
      <c r="D75" s="121"/>
      <c r="E75" s="121"/>
      <c r="F75" s="121"/>
      <c r="G75" s="121"/>
      <c r="H75" s="121"/>
      <c r="I75" s="121"/>
      <c r="J75" s="121"/>
      <c r="K75" s="121"/>
      <c r="L75" s="121"/>
      <c r="M75" s="121"/>
    </row>
    <row r="76" spans="3:13" ht="15">
      <c r="C76" s="49"/>
      <c r="D76" s="121"/>
      <c r="E76" s="121"/>
      <c r="F76" s="121"/>
      <c r="G76" s="121"/>
      <c r="H76" s="121"/>
      <c r="I76" s="121"/>
      <c r="J76" s="121"/>
      <c r="K76" s="121"/>
      <c r="L76" s="121"/>
      <c r="M76" s="121"/>
    </row>
    <row r="77" spans="3:13" ht="15.75">
      <c r="C77" s="49"/>
      <c r="D77" s="122"/>
      <c r="E77" s="123"/>
      <c r="F77" s="121"/>
      <c r="G77" s="121"/>
      <c r="H77" s="121"/>
      <c r="I77" s="121"/>
      <c r="J77" s="121"/>
      <c r="K77" s="121"/>
      <c r="L77" s="121"/>
      <c r="M77" s="121"/>
    </row>
    <row r="78" spans="3:13" ht="15">
      <c r="C78" s="49"/>
      <c r="D78" s="121"/>
      <c r="E78" s="121"/>
      <c r="F78" s="121"/>
      <c r="G78" s="121"/>
      <c r="H78" s="121"/>
      <c r="I78" s="121"/>
      <c r="J78" s="121"/>
      <c r="K78" s="121"/>
      <c r="L78" s="121"/>
      <c r="M78" s="121"/>
    </row>
    <row r="79" spans="3:13" ht="15">
      <c r="C79" s="49"/>
      <c r="D79" s="121"/>
      <c r="E79" s="121"/>
      <c r="F79" s="121"/>
      <c r="G79" s="121"/>
      <c r="H79" s="121"/>
      <c r="I79" s="121"/>
      <c r="J79" s="121"/>
      <c r="K79" s="121"/>
      <c r="L79" s="121"/>
      <c r="M79" s="121"/>
    </row>
    <row r="80" spans="3:13" ht="15.75">
      <c r="C80" s="49"/>
      <c r="D80" s="122"/>
      <c r="E80" s="121"/>
      <c r="F80" s="121"/>
      <c r="G80" s="121"/>
      <c r="H80" s="121"/>
      <c r="I80" s="121"/>
      <c r="J80" s="121"/>
      <c r="K80" s="121"/>
      <c r="L80" s="121"/>
      <c r="M80" s="121"/>
    </row>
    <row r="81" spans="3:13" ht="15">
      <c r="C81" s="49"/>
      <c r="D81" s="121"/>
      <c r="E81" s="121"/>
      <c r="F81" s="121"/>
      <c r="G81" s="121"/>
      <c r="H81" s="121"/>
      <c r="I81" s="121"/>
      <c r="J81" s="121"/>
      <c r="K81" s="121"/>
      <c r="L81" s="121"/>
      <c r="M81" s="121"/>
    </row>
    <row r="82" spans="3:13" ht="15">
      <c r="C82" s="49"/>
      <c r="D82" s="121"/>
      <c r="E82" s="121"/>
      <c r="F82" s="121"/>
      <c r="G82" s="121"/>
      <c r="H82" s="121"/>
      <c r="I82" s="121"/>
      <c r="J82" s="121"/>
      <c r="K82" s="121"/>
      <c r="L82" s="121"/>
      <c r="M82" s="121"/>
    </row>
    <row r="83" spans="3:13" ht="15">
      <c r="C83" s="49"/>
      <c r="D83" s="121"/>
      <c r="E83" s="121"/>
      <c r="F83" s="121"/>
      <c r="G83" s="121"/>
      <c r="H83" s="121"/>
      <c r="I83" s="121"/>
      <c r="J83" s="121"/>
      <c r="K83" s="121"/>
      <c r="L83" s="121"/>
      <c r="M83" s="121"/>
    </row>
    <row r="84" spans="3:13" ht="15">
      <c r="C84" s="49"/>
      <c r="D84" s="121"/>
      <c r="E84" s="121"/>
      <c r="F84" s="121"/>
      <c r="G84" s="121"/>
      <c r="H84" s="121"/>
      <c r="I84" s="121"/>
      <c r="J84" s="121"/>
      <c r="K84" s="121"/>
      <c r="L84" s="121"/>
      <c r="M84" s="121"/>
    </row>
    <row r="85" spans="3:13" ht="15">
      <c r="C85" s="49"/>
      <c r="D85" s="121"/>
      <c r="E85" s="121"/>
      <c r="F85" s="121"/>
      <c r="G85" s="121"/>
      <c r="H85" s="121"/>
      <c r="I85" s="121"/>
      <c r="J85" s="121"/>
      <c r="K85" s="121"/>
      <c r="L85" s="121"/>
      <c r="M85" s="121"/>
    </row>
    <row r="86" spans="3:13" ht="15">
      <c r="C86" s="49"/>
      <c r="D86" s="121"/>
      <c r="E86" s="121"/>
      <c r="F86" s="121"/>
      <c r="G86" s="121"/>
      <c r="H86" s="121"/>
      <c r="I86" s="121"/>
      <c r="J86" s="121"/>
      <c r="K86" s="121"/>
      <c r="L86" s="121"/>
      <c r="M86" s="121"/>
    </row>
    <row r="87" spans="3:13" ht="15">
      <c r="C87" s="49"/>
      <c r="D87" s="121"/>
      <c r="E87" s="121"/>
      <c r="F87" s="121"/>
      <c r="G87" s="121"/>
      <c r="H87" s="121"/>
      <c r="I87" s="121"/>
      <c r="J87" s="121"/>
      <c r="K87" s="121"/>
      <c r="L87" s="121"/>
      <c r="M87" s="121"/>
    </row>
    <row r="88" spans="3:13" ht="15">
      <c r="C88" s="49"/>
      <c r="D88" s="121"/>
      <c r="E88" s="121"/>
      <c r="F88" s="121"/>
      <c r="G88" s="121"/>
      <c r="H88" s="121"/>
      <c r="I88" s="121"/>
      <c r="J88" s="121"/>
      <c r="K88" s="121"/>
      <c r="L88" s="121"/>
      <c r="M88" s="121"/>
    </row>
    <row r="89" spans="3:13" ht="15">
      <c r="C89" s="49"/>
      <c r="D89" s="121"/>
      <c r="E89" s="121"/>
      <c r="F89" s="121"/>
      <c r="G89" s="121"/>
      <c r="H89" s="121"/>
      <c r="I89" s="121"/>
      <c r="J89" s="121"/>
      <c r="K89" s="121"/>
      <c r="L89" s="121"/>
      <c r="M89" s="121"/>
    </row>
    <row r="90" spans="3:13" ht="15">
      <c r="C90" s="49"/>
      <c r="D90" s="121"/>
      <c r="E90" s="121"/>
      <c r="F90" s="121"/>
      <c r="G90" s="121"/>
      <c r="H90" s="121"/>
      <c r="I90" s="121"/>
      <c r="J90" s="121"/>
      <c r="K90" s="121"/>
      <c r="L90" s="121"/>
      <c r="M90" s="121"/>
    </row>
    <row r="91" spans="3:13" ht="15">
      <c r="C91" s="49"/>
      <c r="D91" s="121"/>
      <c r="E91" s="121"/>
      <c r="F91" s="121"/>
      <c r="G91" s="121"/>
      <c r="H91" s="121"/>
      <c r="I91" s="121"/>
      <c r="J91" s="121"/>
      <c r="K91" s="121"/>
      <c r="L91" s="121"/>
      <c r="M91" s="121"/>
    </row>
    <row r="92" spans="3:13" ht="15">
      <c r="C92" s="49"/>
      <c r="D92" s="121"/>
      <c r="E92" s="121"/>
      <c r="F92" s="121"/>
      <c r="G92" s="121"/>
      <c r="H92" s="121"/>
      <c r="I92" s="121"/>
      <c r="J92" s="121"/>
      <c r="K92" s="121"/>
      <c r="L92" s="121"/>
      <c r="M92" s="121"/>
    </row>
    <row r="93" spans="3:13" ht="15">
      <c r="C93" s="49"/>
      <c r="D93" s="121"/>
      <c r="E93" s="121"/>
      <c r="F93" s="121"/>
      <c r="G93" s="121"/>
      <c r="H93" s="121"/>
      <c r="I93" s="121"/>
      <c r="J93" s="121"/>
      <c r="K93" s="121"/>
      <c r="L93" s="121"/>
      <c r="M93" s="121"/>
    </row>
    <row r="94" spans="3:13" ht="15">
      <c r="C94" s="49"/>
      <c r="D94" s="121"/>
      <c r="E94" s="121"/>
      <c r="F94" s="121"/>
      <c r="G94" s="121"/>
      <c r="H94" s="121"/>
      <c r="I94" s="121"/>
      <c r="J94" s="121"/>
      <c r="K94" s="121"/>
      <c r="L94" s="121"/>
      <c r="M94" s="121"/>
    </row>
    <row r="95" spans="3:13" ht="15">
      <c r="C95" s="49"/>
      <c r="D95" s="121"/>
      <c r="E95" s="121"/>
      <c r="F95" s="121"/>
      <c r="G95" s="121"/>
      <c r="H95" s="121"/>
      <c r="I95" s="121"/>
      <c r="J95" s="121"/>
      <c r="K95" s="121"/>
      <c r="L95" s="121"/>
      <c r="M95" s="121"/>
    </row>
    <row r="96" spans="3:13" ht="15">
      <c r="C96" s="49"/>
      <c r="D96" s="121"/>
      <c r="E96" s="121"/>
      <c r="F96" s="121"/>
      <c r="G96" s="121"/>
      <c r="H96" s="121"/>
      <c r="I96" s="121"/>
      <c r="J96" s="121"/>
      <c r="K96" s="121"/>
      <c r="L96" s="121"/>
      <c r="M96" s="121"/>
    </row>
    <row r="97" spans="3:13" ht="15">
      <c r="C97" s="49"/>
      <c r="D97" s="121"/>
      <c r="E97" s="121"/>
      <c r="F97" s="121"/>
      <c r="G97" s="121"/>
      <c r="H97" s="121"/>
      <c r="I97" s="121"/>
      <c r="J97" s="121"/>
      <c r="K97" s="121"/>
      <c r="L97" s="121"/>
      <c r="M97" s="121"/>
    </row>
    <row r="98" spans="3:13" ht="15">
      <c r="C98" s="49"/>
      <c r="D98" s="121"/>
      <c r="E98" s="121"/>
      <c r="F98" s="121"/>
      <c r="G98" s="121"/>
      <c r="H98" s="121"/>
      <c r="I98" s="121"/>
      <c r="J98" s="121"/>
      <c r="K98" s="121"/>
      <c r="L98" s="121"/>
      <c r="M98" s="121"/>
    </row>
    <row r="99" spans="3:13" ht="15">
      <c r="C99" s="49"/>
      <c r="D99" s="121"/>
      <c r="E99" s="121"/>
      <c r="F99" s="121"/>
      <c r="G99" s="121"/>
      <c r="H99" s="121"/>
      <c r="I99" s="121"/>
      <c r="J99" s="121"/>
      <c r="K99" s="121"/>
      <c r="L99" s="121"/>
      <c r="M99" s="121"/>
    </row>
    <row r="100" spans="3:13" ht="15">
      <c r="C100" s="4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</row>
    <row r="101" spans="3:13" ht="15">
      <c r="C101" s="4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</row>
    <row r="102" spans="3:13" ht="15">
      <c r="C102" s="4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</row>
    <row r="103" spans="3:13" ht="15">
      <c r="C103" s="4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</row>
    <row r="104" spans="3:13" ht="15">
      <c r="C104" s="4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</row>
    <row r="105" spans="3:13" ht="15">
      <c r="C105" s="4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</row>
    <row r="106" spans="3:13" ht="15">
      <c r="C106" s="4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</row>
    <row r="107" spans="3:13" ht="15">
      <c r="C107" s="4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</row>
    <row r="108" spans="3:13" ht="15">
      <c r="C108" s="4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</row>
    <row r="109" spans="3:13" ht="15">
      <c r="C109" s="4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</row>
    <row r="110" spans="3:13" ht="15">
      <c r="C110" s="4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</row>
    <row r="111" spans="3:13" ht="15">
      <c r="C111" s="4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</row>
    <row r="112" spans="3:13" ht="15">
      <c r="C112" s="4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</row>
    <row r="113" spans="3:13" s="48" customFormat="1" ht="15">
      <c r="C113" s="4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</row>
    <row r="114" spans="3:13" s="48" customFormat="1" ht="15">
      <c r="C114" s="4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</row>
    <row r="115" spans="3:13" s="48" customFormat="1" ht="15">
      <c r="C115" s="4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</row>
    <row r="116" spans="3:13" s="48" customFormat="1" ht="15">
      <c r="C116" s="4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</row>
    <row r="117" spans="3:13" s="48" customFormat="1" ht="15">
      <c r="C117" s="4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</row>
    <row r="118" spans="3:13" s="48" customFormat="1" ht="15">
      <c r="C118" s="4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</row>
    <row r="119" spans="3:13" s="48" customFormat="1" ht="15">
      <c r="C119" s="4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</row>
    <row r="120" spans="3:13" s="48" customFormat="1" ht="15">
      <c r="C120" s="4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</row>
    <row r="121" spans="3:13" s="48" customFormat="1" ht="15">
      <c r="C121" s="4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</row>
    <row r="122" spans="1:197" s="51" customFormat="1" ht="15">
      <c r="A122" s="48"/>
      <c r="B122" s="48"/>
      <c r="C122" s="99"/>
      <c r="D122" s="100"/>
      <c r="E122" s="100"/>
      <c r="F122" s="100"/>
      <c r="G122" s="100"/>
      <c r="H122" s="100"/>
      <c r="I122" s="100"/>
      <c r="J122" s="100"/>
      <c r="K122" s="100"/>
      <c r="L122" s="100"/>
      <c r="M122" s="101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</row>
  </sheetData>
  <sheetProtection/>
  <mergeCells count="40">
    <mergeCell ref="B12:B13"/>
    <mergeCell ref="B14:B15"/>
    <mergeCell ref="B4:B5"/>
    <mergeCell ref="B6:B7"/>
    <mergeCell ref="B8:B9"/>
    <mergeCell ref="B10:B11"/>
    <mergeCell ref="D53:M53"/>
    <mergeCell ref="D40:D41"/>
    <mergeCell ref="E54:H54"/>
    <mergeCell ref="D19:D20"/>
    <mergeCell ref="J4:J5"/>
    <mergeCell ref="K4:K5"/>
    <mergeCell ref="H4:H5"/>
    <mergeCell ref="C52:M52"/>
    <mergeCell ref="D16:D17"/>
    <mergeCell ref="B51:C51"/>
    <mergeCell ref="B30:B31"/>
    <mergeCell ref="B32:B33"/>
    <mergeCell ref="B34:B35"/>
    <mergeCell ref="B36:B37"/>
    <mergeCell ref="B26:B27"/>
    <mergeCell ref="B28:B29"/>
    <mergeCell ref="C3:M3"/>
    <mergeCell ref="G4:G5"/>
    <mergeCell ref="F4:F5"/>
    <mergeCell ref="E4:E5"/>
    <mergeCell ref="D4:D5"/>
    <mergeCell ref="C4:C5"/>
    <mergeCell ref="L4:M4"/>
    <mergeCell ref="I4:I5"/>
    <mergeCell ref="B16:B18"/>
    <mergeCell ref="B19:B21"/>
    <mergeCell ref="B22:B23"/>
    <mergeCell ref="B24:B25"/>
    <mergeCell ref="B47:B48"/>
    <mergeCell ref="B49:B50"/>
    <mergeCell ref="B38:B39"/>
    <mergeCell ref="B40:B42"/>
    <mergeCell ref="B43:B44"/>
    <mergeCell ref="B45:B46"/>
  </mergeCells>
  <printOptions horizontalCentered="1" verticalCentered="1"/>
  <pageMargins left="0.1968503937007874" right="0.1968503937007874" top="0.6692913385826772" bottom="0" header="0.5118110236220472" footer="0.5118110236220472"/>
  <pageSetup fitToHeight="0" fitToWidth="1" horizontalDpi="600" verticalDpi="600" orientation="landscape" paperSize="9" scale="78" r:id="rId1"/>
  <headerFooter alignWithMargins="0">
    <oddHeader>&amp;RRokiškio rajono savivaldybės administracijos direktoriaus 2011 m. gruodžio 28 d. įsakymo Nr.AV 1048 priedas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Rokiskio rajono savivaldybe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Audrius Kublickas</dc:creator>
  <cp:keywords/>
  <dc:description/>
  <cp:lastModifiedBy>Genovaite Gaveniene</cp:lastModifiedBy>
  <cp:lastPrinted>2011-12-29T13:57:44Z</cp:lastPrinted>
  <dcterms:created xsi:type="dcterms:W3CDTF">1998-11-02T12:22:35Z</dcterms:created>
  <dcterms:modified xsi:type="dcterms:W3CDTF">2012-01-02T13:34:11Z</dcterms:modified>
  <cp:category/>
  <cp:version/>
  <cp:contentType/>
  <cp:contentStatus/>
</cp:coreProperties>
</file>