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892B508D-B25B-454E-8C42-0C30C9F368E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-išl.pagal programas " sheetId="15" state="hidden" r:id="rId1"/>
    <sheet name="1 priedas" sheetId="14" state="hidden" r:id="rId2"/>
    <sheet name="2 priedas" sheetId="20" r:id="rId3"/>
  </sheets>
  <definedNames>
    <definedName name="_xlnm.Print_Titles" localSheetId="1">'1 priedas'!$12:$13</definedName>
    <definedName name="_xlnm.Print_Titles" localSheetId="2">'2 priedas'!$13:$14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20" l="1"/>
  <c r="E68" i="20"/>
  <c r="A26" i="20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C26" i="20"/>
  <c r="E22" i="20" l="1"/>
  <c r="D22" i="20"/>
  <c r="D69" i="20"/>
  <c r="E24" i="20"/>
  <c r="E19" i="20"/>
  <c r="F36" i="20"/>
  <c r="F35" i="20"/>
  <c r="D35" i="20"/>
  <c r="F32" i="20"/>
  <c r="D32" i="20"/>
  <c r="D54" i="20"/>
  <c r="D40" i="20"/>
  <c r="F39" i="20"/>
  <c r="D39" i="20"/>
  <c r="D43" i="20"/>
  <c r="D42" i="20"/>
  <c r="F41" i="20"/>
  <c r="D41" i="20"/>
  <c r="E54" i="20"/>
  <c r="E29" i="20"/>
  <c r="E28" i="20"/>
  <c r="E27" i="20"/>
  <c r="E45" i="20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D68" i="20"/>
  <c r="G29" i="14"/>
  <c r="F29" i="14"/>
  <c r="F32" i="14" l="1"/>
  <c r="E32" i="14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G61" i="20"/>
  <c r="G56" i="20" s="1"/>
  <c r="C69" i="20"/>
  <c r="D19" i="20"/>
  <c r="G65" i="20"/>
  <c r="D65" i="20"/>
  <c r="H56" i="20"/>
  <c r="D56" i="20"/>
  <c r="C25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7" i="20"/>
  <c r="C58" i="20"/>
  <c r="C59" i="20"/>
  <c r="C60" i="20"/>
  <c r="C62" i="20"/>
  <c r="C63" i="20"/>
  <c r="C64" i="20"/>
  <c r="C67" i="20"/>
  <c r="C68" i="20"/>
  <c r="C70" i="20"/>
  <c r="C17" i="20"/>
  <c r="C19" i="20"/>
  <c r="C20" i="20"/>
  <c r="C21" i="20"/>
  <c r="C22" i="20"/>
  <c r="C61" i="20" l="1"/>
  <c r="C56" i="20"/>
  <c r="I31" i="14"/>
  <c r="F17" i="14"/>
  <c r="I33" i="14"/>
  <c r="E66" i="20" l="1"/>
  <c r="E65" i="20" l="1"/>
  <c r="C65" i="20" s="1"/>
  <c r="C66" i="20"/>
  <c r="F24" i="20"/>
  <c r="C24" i="20" s="1"/>
  <c r="H21" i="14"/>
  <c r="H33" i="14" s="1"/>
  <c r="G16" i="14" l="1"/>
  <c r="G33" i="14" s="1"/>
  <c r="C16" i="14" l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F16" i="14" l="1"/>
  <c r="D18" i="20"/>
  <c r="E18" i="20"/>
  <c r="E15" i="20" s="1"/>
  <c r="J33" i="14"/>
  <c r="C18" i="20" l="1"/>
  <c r="H71" i="20"/>
  <c r="J62" i="14"/>
  <c r="J63" i="14" l="1"/>
  <c r="D23" i="20" l="1"/>
  <c r="F62" i="14" l="1"/>
  <c r="D16" i="20" l="1"/>
  <c r="C16" i="20" l="1"/>
  <c r="D15" i="20"/>
  <c r="D71" i="20" s="1"/>
  <c r="F14" i="14"/>
  <c r="F33" i="14" l="1"/>
  <c r="E33" i="14" s="1"/>
  <c r="E14" i="14"/>
  <c r="G62" i="14"/>
  <c r="H62" i="14"/>
  <c r="I62" i="14"/>
  <c r="E62" i="14" s="1"/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G23" i="20" l="1"/>
  <c r="E23" i="20"/>
  <c r="E71" i="20" s="1"/>
  <c r="F23" i="20"/>
  <c r="F71" i="20" s="1"/>
  <c r="G71" i="20" l="1"/>
  <c r="C23" i="20"/>
  <c r="C15" i="20"/>
  <c r="C71" i="20" l="1"/>
  <c r="H63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3" i="14" l="1"/>
  <c r="G63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3" i="14" l="1"/>
  <c r="E63" i="14" s="1"/>
</calcChain>
</file>

<file path=xl/sharedStrings.xml><?xml version="1.0" encoding="utf-8"?>
<sst xmlns="http://schemas.openxmlformats.org/spreadsheetml/2006/main" count="376" uniqueCount="225">
  <si>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</si>
  <si>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</si>
  <si>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</si>
  <si>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</si>
  <si>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</si>
  <si>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</si>
  <si>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</si>
  <si>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</si>
  <si>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</si>
  <si>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</si>
  <si>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</si>
  <si>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</si>
  <si>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</si>
  <si>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</si>
  <si>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</si>
  <si>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</si>
  <si>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</si>
  <si>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</si>
  <si>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</si>
  <si>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</si>
  <si>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</si>
  <si>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</si>
  <si>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</si>
  <si>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</si>
  <si>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</si>
  <si>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</si>
  <si>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</si>
  <si>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</si>
  <si>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</si>
  <si>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</si>
  <si>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</si>
  <si>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</si>
  <si>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</si>
  <si>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</si>
  <si>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</si>
  <si>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</si>
  <si>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</si>
  <si>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</si>
  <si>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</si>
  <si>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</si>
  <si>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</si>
  <si>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</si>
  <si>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</si>
  <si>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</si>
  <si>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</si>
  <si>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</si>
  <si>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</si>
  <si>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</si>
  <si>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</si>
  <si>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</si>
  <si>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</si>
  <si>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</si>
  <si>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</si>
  <si>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</si>
  <si>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</si>
  <si>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</si>
  <si>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</si>
  <si>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</si>
  <si>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</si>
  <si>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</si>
  <si>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</si>
  <si>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</si>
  <si>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</si>
  <si>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</si>
  <si>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</si>
  <si>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</si>
  <si>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</si>
  <si>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</si>
  <si>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</si>
  <si>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</si>
  <si>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</si>
  <si>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</si>
  <si>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</si>
  <si>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</si>
  <si>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</si>
  <si>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</si>
  <si>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</si>
  <si>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</si>
  <si>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</si>
  <si>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</si>
  <si>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</si>
  <si>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</si>
  <si>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</si>
  <si>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</si>
  <si>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</si>
  <si>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</si>
  <si>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</si>
  <si>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</si>
  <si>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</si>
  <si>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</si>
  <si>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</si>
  <si>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</si>
  <si>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</si>
  <si>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</si>
  <si>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</si>
  <si>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</si>
  <si>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</si>
  <si>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</si>
  <si>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</si>
  <si>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</si>
  <si>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</si>
  <si>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</si>
  <si>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</si>
  <si>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</si>
  <si>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</si>
  <si>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</si>
  <si>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</si>
  <si>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</si>
  <si>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</si>
  <si>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</si>
  <si>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</si>
  <si>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</si>
  <si>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</si>
  <si>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</si>
  <si>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</si>
  <si>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</si>
  <si>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</si>
  <si>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</si>
  <si>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</si>
  <si>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</si>
  <si>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</si>
  <si>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</si>
  <si>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</si>
  <si>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</si>
  <si>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</si>
  <si>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</si>
  <si>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</si>
  <si>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</si>
  <si>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</si>
  <si>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</si>
  <si>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</si>
  <si>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</si>
  <si>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</si>
  <si>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</si>
  <si>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</si>
  <si>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</si>
  <si>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</si>
  <si>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</si>
  <si>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</si>
  <si>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</si>
  <si>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</si>
  <si>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</si>
  <si>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</si>
  <si>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</si>
  <si>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</si>
  <si>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</si>
  <si>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</si>
  <si>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</si>
  <si>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</si>
  <si>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</si>
  <si>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</si>
  <si>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</si>
  <si>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</si>
  <si>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</si>
  <si>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</si>
  <si>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</si>
  <si>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</si>
  <si>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</si>
  <si>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</si>
  <si>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</si>
  <si>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</si>
  <si>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</si>
  <si>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</si>
  <si>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</si>
  <si>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</si>
  <si>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</si>
  <si>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</si>
  <si>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</si>
  <si>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</si>
  <si>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</si>
  <si>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</si>
  <si>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</si>
  <si>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</si>
  <si>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</si>
  <si>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</si>
  <si>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</si>
  <si>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</si>
  <si>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</si>
  <si>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</si>
  <si>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</si>
  <si>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</si>
  <si>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</si>
  <si>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</si>
  <si>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</si>
  <si>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</si>
  <si>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</si>
  <si>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</si>
  <si>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</si>
  <si>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</si>
  <si>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</si>
  <si>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</si>
  <si>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</si>
  <si>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</si>
  <si>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</si>
  <si>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</si>
  <si>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</si>
  <si>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</si>
  <si>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</si>
  <si>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</si>
  <si>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</si>
  <si>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</si>
  <si>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</si>
  <si>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</si>
  <si>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</si>
  <si>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</si>
  <si>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</si>
  <si>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</si>
  <si>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</si>
  <si>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</si>
  <si>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</si>
  <si>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</si>
  <si>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</si>
  <si>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</si>
  <si>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</si>
  <si>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</si>
  <si>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</si>
  <si>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>ROKIŠKIO RAJONO SAVIVALDYBĖS 2024 METŲ MAKSIMALIOS DARBO UŽMOKESČIO SUMOS ASIGNAVIMŲ VALDYTOJAMS</t>
  </si>
  <si>
    <t xml:space="preserve"> ROKIŠKIO RAJONO SAVIVALDYBĖS 2024 METŲ MAKSIMALIOS DARBO UŽMOKESČIO SUMOS PROGRAMOMS</t>
  </si>
  <si>
    <t>2 priedas</t>
  </si>
  <si>
    <t xml:space="preserve">Rokiškio rajono savivaldybės mero </t>
  </si>
  <si>
    <t>Neformaliojo vaikų švietimo programoms</t>
  </si>
  <si>
    <t xml:space="preserve">(Rokiškio rajono savivaldybės mero </t>
  </si>
  <si>
    <t>redakcija)</t>
  </si>
  <si>
    <t>2024 m. vasario 20 d. potvarkio Nr. MV-91</t>
  </si>
  <si>
    <t xml:space="preserve">2024 m. balandžio 11 d. potvarkio Nr. MV-198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</si>
</sst>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21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right" vertical="top" wrapText="1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7" fillId="0" borderId="56" xfId="0" applyFont="1" applyBorder="1" applyAlignment="1">
      <alignment wrapText="1"/>
    </xf>
    <xf numFmtId="166" fontId="13" fillId="0" borderId="76" xfId="0" applyNumberFormat="1" applyFont="1" applyBorder="1"/>
    <xf numFmtId="166" fontId="13" fillId="0" borderId="102" xfId="0" applyNumberFormat="1" applyFont="1" applyBorder="1"/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82" t="s">
        <v>175</v>
      </c>
      <c r="D3" s="282"/>
      <c r="E3" s="282"/>
      <c r="F3" s="282"/>
      <c r="G3" s="282"/>
      <c r="H3" s="282"/>
      <c r="I3" s="282"/>
      <c r="J3" s="282"/>
      <c r="P3" s="7"/>
      <c r="R3" s="7" t="s">
        <v>176</v>
      </c>
      <c r="S3" s="2"/>
      <c r="T3" s="2"/>
      <c r="U3" s="3"/>
      <c r="V3" s="3"/>
    </row>
    <row r="4" spans="1:22" x14ac:dyDescent="0.2">
      <c r="B4" s="58"/>
      <c r="C4" s="282" t="s">
        <v>74</v>
      </c>
      <c r="D4" s="282"/>
      <c r="E4" s="282"/>
      <c r="F4" s="282"/>
      <c r="G4" s="282"/>
      <c r="H4" s="282"/>
      <c r="I4" s="282"/>
      <c r="P4" s="7"/>
      <c r="Q4" s="2"/>
      <c r="R4" s="7" t="s">
        <v>75</v>
      </c>
    </row>
    <row r="5" spans="1:22" ht="13.5" thickBot="1" x14ac:dyDescent="0.25">
      <c r="P5" s="7"/>
      <c r="T5" s="5" t="s">
        <v>76</v>
      </c>
    </row>
    <row r="6" spans="1:22" x14ac:dyDescent="0.2">
      <c r="A6" s="294"/>
      <c r="B6" s="296" t="s">
        <v>37</v>
      </c>
      <c r="C6" s="299" t="s">
        <v>38</v>
      </c>
      <c r="D6" s="289" t="s">
        <v>39</v>
      </c>
      <c r="E6" s="289"/>
      <c r="F6" s="290"/>
      <c r="G6" s="299" t="s">
        <v>40</v>
      </c>
      <c r="H6" s="289" t="s">
        <v>39</v>
      </c>
      <c r="I6" s="289"/>
      <c r="J6" s="291"/>
      <c r="K6" s="286" t="s">
        <v>177</v>
      </c>
      <c r="L6" s="289" t="s">
        <v>39</v>
      </c>
      <c r="M6" s="289"/>
      <c r="N6" s="290"/>
      <c r="O6" s="286" t="s">
        <v>41</v>
      </c>
      <c r="P6" s="289" t="s">
        <v>39</v>
      </c>
      <c r="Q6" s="289"/>
      <c r="R6" s="290"/>
      <c r="S6" s="286" t="s">
        <v>42</v>
      </c>
      <c r="T6" s="289" t="s">
        <v>39</v>
      </c>
      <c r="U6" s="289"/>
      <c r="V6" s="290"/>
    </row>
    <row r="7" spans="1:22" x14ac:dyDescent="0.2">
      <c r="A7" s="295"/>
      <c r="B7" s="297"/>
      <c r="C7" s="300"/>
      <c r="D7" s="283" t="s">
        <v>43</v>
      </c>
      <c r="E7" s="283"/>
      <c r="F7" s="292" t="s">
        <v>44</v>
      </c>
      <c r="G7" s="300"/>
      <c r="H7" s="283" t="s">
        <v>43</v>
      </c>
      <c r="I7" s="283"/>
      <c r="J7" s="284" t="s">
        <v>44</v>
      </c>
      <c r="K7" s="287"/>
      <c r="L7" s="283" t="s">
        <v>43</v>
      </c>
      <c r="M7" s="283"/>
      <c r="N7" s="292" t="s">
        <v>44</v>
      </c>
      <c r="O7" s="287"/>
      <c r="P7" s="283" t="s">
        <v>43</v>
      </c>
      <c r="Q7" s="283"/>
      <c r="R7" s="292" t="s">
        <v>44</v>
      </c>
      <c r="S7" s="287"/>
      <c r="T7" s="283" t="s">
        <v>43</v>
      </c>
      <c r="U7" s="283"/>
      <c r="V7" s="292" t="s">
        <v>44</v>
      </c>
    </row>
    <row r="8" spans="1:22" ht="48.75" thickBot="1" x14ac:dyDescent="0.25">
      <c r="A8" s="295"/>
      <c r="B8" s="298"/>
      <c r="C8" s="301"/>
      <c r="D8" s="59" t="s">
        <v>38</v>
      </c>
      <c r="E8" s="60" t="s">
        <v>45</v>
      </c>
      <c r="F8" s="293"/>
      <c r="G8" s="301"/>
      <c r="H8" s="59" t="s">
        <v>38</v>
      </c>
      <c r="I8" s="60" t="s">
        <v>45</v>
      </c>
      <c r="J8" s="285"/>
      <c r="K8" s="288"/>
      <c r="L8" s="59" t="s">
        <v>38</v>
      </c>
      <c r="M8" s="60" t="s">
        <v>45</v>
      </c>
      <c r="N8" s="293"/>
      <c r="O8" s="288"/>
      <c r="P8" s="59" t="s">
        <v>38</v>
      </c>
      <c r="Q8" s="60" t="s">
        <v>45</v>
      </c>
      <c r="R8" s="293"/>
      <c r="S8" s="288"/>
      <c r="T8" s="59" t="s">
        <v>38</v>
      </c>
      <c r="U8" s="60" t="s">
        <v>45</v>
      </c>
      <c r="V8" s="293"/>
    </row>
    <row r="9" spans="1:22" ht="30.75" thickBot="1" x14ac:dyDescent="0.3">
      <c r="A9" s="61">
        <v>1</v>
      </c>
      <c r="B9" s="62" t="s">
        <v>77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78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79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80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81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82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83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84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85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86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87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88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89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90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91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92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93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94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95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96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97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98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99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100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101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102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103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104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105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106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107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108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109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110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111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112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113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69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70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114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71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115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116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117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118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119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120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121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122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123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124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125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126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127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128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129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130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131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132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133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134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98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135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136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71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115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137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83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138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139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140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141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142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143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144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145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146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147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148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149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150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151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78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152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153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154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155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156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87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157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158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159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160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152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161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162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163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92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164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165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89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166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167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168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169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92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170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171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172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173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72</v>
      </c>
    </row>
    <row r="212" spans="2:2" x14ac:dyDescent="0.2">
      <c r="B212" s="4" t="s">
        <v>178</v>
      </c>
    </row>
    <row r="213" spans="2:2" x14ac:dyDescent="0.2">
      <c r="B213" s="4" t="s">
        <v>174</v>
      </c>
    </row>
    <row r="214" spans="2:2" x14ac:dyDescent="0.2">
      <c r="B214" s="4" t="s">
        <v>73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2"/>
  <sheetViews>
    <sheetView topLeftCell="C3" zoomScaleNormal="100" workbookViewId="0">
      <pane xSplit="2" ySplit="11" topLeftCell="E14" activePane="bottomRight" state="frozen"/>
      <selection activeCell="C4" sqref="C4"/>
      <selection pane="topRight" activeCell="E4" sqref="E4"/>
      <selection pane="bottomLeft" activeCell="C17" sqref="C17"/>
      <selection pane="bottomRight" activeCell="N29" sqref="N29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6"/>
      <c r="I4" s="196"/>
      <c r="J4" s="196"/>
    </row>
    <row r="5" spans="3:10" ht="15" x14ac:dyDescent="0.25">
      <c r="G5" s="167"/>
      <c r="H5" s="196"/>
      <c r="I5" s="196"/>
      <c r="J5" s="197"/>
    </row>
    <row r="6" spans="3:10" ht="15" x14ac:dyDescent="0.25">
      <c r="G6" s="167"/>
      <c r="H6" s="196"/>
      <c r="I6" s="196"/>
      <c r="J6" s="196"/>
    </row>
    <row r="7" spans="3:10" ht="15" x14ac:dyDescent="0.25">
      <c r="H7" s="5"/>
      <c r="I7" s="196"/>
      <c r="J7" s="200"/>
    </row>
    <row r="8" spans="3:10" ht="29.25" customHeight="1" x14ac:dyDescent="0.2">
      <c r="C8" s="4" t="s">
        <v>36</v>
      </c>
      <c r="D8" s="302" t="s">
        <v>216</v>
      </c>
      <c r="E8" s="303"/>
      <c r="F8" s="303"/>
      <c r="G8" s="303"/>
      <c r="H8" s="304"/>
      <c r="I8" s="304"/>
      <c r="J8" s="304"/>
    </row>
    <row r="9" spans="3:10" ht="15" x14ac:dyDescent="0.25">
      <c r="D9" s="167"/>
      <c r="E9" s="312"/>
      <c r="F9" s="312"/>
      <c r="G9" s="167"/>
      <c r="H9" s="167"/>
      <c r="I9" s="196"/>
      <c r="J9" s="196"/>
    </row>
    <row r="10" spans="3:10" x14ac:dyDescent="0.2">
      <c r="D10" s="167"/>
      <c r="E10" s="172"/>
      <c r="F10" s="172"/>
      <c r="G10" s="167"/>
      <c r="H10" s="167"/>
      <c r="I10" s="167"/>
      <c r="J10" s="167"/>
    </row>
    <row r="11" spans="3:10" ht="13.5" thickBot="1" x14ac:dyDescent="0.25">
      <c r="C11" s="178"/>
      <c r="D11" s="178"/>
      <c r="E11" s="178"/>
      <c r="F11" s="178"/>
      <c r="G11" s="178"/>
      <c r="H11" s="178"/>
      <c r="I11" s="178"/>
      <c r="J11" s="178" t="s">
        <v>215</v>
      </c>
    </row>
    <row r="12" spans="3:10" ht="12.75" customHeight="1" x14ac:dyDescent="0.2">
      <c r="C12" s="305" t="s">
        <v>0</v>
      </c>
      <c r="D12" s="310" t="s">
        <v>37</v>
      </c>
      <c r="E12" s="307" t="s">
        <v>38</v>
      </c>
      <c r="F12" s="305" t="s">
        <v>210</v>
      </c>
      <c r="G12" s="313" t="s">
        <v>211</v>
      </c>
      <c r="H12" s="305" t="s">
        <v>200</v>
      </c>
      <c r="I12" s="305" t="s">
        <v>212</v>
      </c>
      <c r="J12" s="305" t="s">
        <v>213</v>
      </c>
    </row>
    <row r="13" spans="3:10" ht="39.75" customHeight="1" thickBot="1" x14ac:dyDescent="0.25">
      <c r="C13" s="309"/>
      <c r="D13" s="311"/>
      <c r="E13" s="308"/>
      <c r="F13" s="306"/>
      <c r="G13" s="314"/>
      <c r="H13" s="306"/>
      <c r="I13" s="306"/>
      <c r="J13" s="306"/>
    </row>
    <row r="14" spans="3:10" x14ac:dyDescent="0.2">
      <c r="C14" s="190">
        <v>1</v>
      </c>
      <c r="D14" s="272" t="s">
        <v>46</v>
      </c>
      <c r="E14" s="204">
        <f>F14+G14+H14+I14+J14</f>
        <v>356.05</v>
      </c>
      <c r="F14" s="275">
        <f>F15</f>
        <v>356.05</v>
      </c>
      <c r="G14" s="233"/>
      <c r="H14" s="232"/>
      <c r="I14" s="232"/>
      <c r="J14" s="232"/>
    </row>
    <row r="15" spans="3:10" ht="12.75" customHeight="1" x14ac:dyDescent="0.2">
      <c r="C15" s="199">
        <v>2</v>
      </c>
      <c r="D15" s="261" t="s">
        <v>48</v>
      </c>
      <c r="E15" s="230">
        <f t="shared" ref="E15:E63" si="0">F15+G15+H15+I15+J15</f>
        <v>356.05</v>
      </c>
      <c r="F15" s="257">
        <v>356.05</v>
      </c>
      <c r="G15" s="238"/>
      <c r="H15" s="242"/>
      <c r="I15" s="242"/>
      <c r="J15" s="242"/>
    </row>
    <row r="16" spans="3:10" x14ac:dyDescent="0.2">
      <c r="C16" s="199">
        <f>C15+1</f>
        <v>3</v>
      </c>
      <c r="D16" s="262" t="s">
        <v>206</v>
      </c>
      <c r="E16" s="223">
        <f t="shared" si="0"/>
        <v>5442.2860000000001</v>
      </c>
      <c r="F16" s="258">
        <f>SUM(F17:F19)</f>
        <v>4835.723</v>
      </c>
      <c r="G16" s="239">
        <f>SUM(G17:G19)</f>
        <v>606.56299999999999</v>
      </c>
      <c r="H16" s="223"/>
      <c r="I16" s="223"/>
      <c r="J16" s="223"/>
    </row>
    <row r="17" spans="3:10" x14ac:dyDescent="0.2">
      <c r="C17" s="199">
        <f t="shared" ref="C17:C63" si="1">C16+1</f>
        <v>4</v>
      </c>
      <c r="D17" s="261" t="s">
        <v>23</v>
      </c>
      <c r="E17" s="223">
        <f t="shared" si="0"/>
        <v>5166.6850000000004</v>
      </c>
      <c r="F17" s="211">
        <f>5166.685-470.319</f>
        <v>4696.366</v>
      </c>
      <c r="G17" s="240">
        <v>470.31900000000002</v>
      </c>
      <c r="H17" s="230"/>
      <c r="I17" s="230"/>
      <c r="J17" s="230"/>
    </row>
    <row r="18" spans="3:10" x14ac:dyDescent="0.2">
      <c r="C18" s="199">
        <f t="shared" si="1"/>
        <v>5</v>
      </c>
      <c r="D18" s="263" t="s">
        <v>47</v>
      </c>
      <c r="E18" s="230">
        <f t="shared" si="0"/>
        <v>139.357</v>
      </c>
      <c r="F18" s="257">
        <v>139.357</v>
      </c>
      <c r="G18" s="240"/>
      <c r="H18" s="230"/>
      <c r="I18" s="230"/>
      <c r="J18" s="230"/>
    </row>
    <row r="19" spans="3:10" x14ac:dyDescent="0.2">
      <c r="C19" s="199">
        <f t="shared" si="1"/>
        <v>6</v>
      </c>
      <c r="D19" s="261" t="s">
        <v>49</v>
      </c>
      <c r="E19" s="230">
        <f t="shared" si="0"/>
        <v>136.244</v>
      </c>
      <c r="F19" s="229"/>
      <c r="G19" s="240">
        <v>136.244</v>
      </c>
      <c r="H19" s="230"/>
      <c r="I19" s="230"/>
      <c r="J19" s="230"/>
    </row>
    <row r="20" spans="3:10" x14ac:dyDescent="0.2">
      <c r="C20" s="199">
        <f t="shared" si="1"/>
        <v>7</v>
      </c>
      <c r="D20" s="262" t="s">
        <v>50</v>
      </c>
      <c r="E20" s="223">
        <f t="shared" si="0"/>
        <v>104.343</v>
      </c>
      <c r="F20" s="258">
        <v>104.343</v>
      </c>
      <c r="G20" s="239"/>
      <c r="H20" s="223"/>
      <c r="I20" s="223"/>
      <c r="J20" s="223"/>
    </row>
    <row r="21" spans="3:10" x14ac:dyDescent="0.2">
      <c r="C21" s="199">
        <f t="shared" si="1"/>
        <v>8</v>
      </c>
      <c r="D21" s="264" t="s">
        <v>207</v>
      </c>
      <c r="E21" s="223">
        <f t="shared" si="0"/>
        <v>9.8569999999999993</v>
      </c>
      <c r="F21" s="258"/>
      <c r="G21" s="241"/>
      <c r="H21" s="223">
        <f>SUM(H22:H22)</f>
        <v>9.8569999999999993</v>
      </c>
      <c r="I21" s="223"/>
      <c r="J21" s="223"/>
    </row>
    <row r="22" spans="3:10" ht="12.75" customHeight="1" x14ac:dyDescent="0.2">
      <c r="C22" s="199">
        <f t="shared" si="1"/>
        <v>9</v>
      </c>
      <c r="D22" s="265" t="s">
        <v>181</v>
      </c>
      <c r="E22" s="230">
        <f t="shared" si="0"/>
        <v>9.8569999999999993</v>
      </c>
      <c r="F22" s="229"/>
      <c r="G22" s="225"/>
      <c r="H22" s="230">
        <v>9.8569999999999993</v>
      </c>
      <c r="I22" s="230"/>
      <c r="J22" s="230"/>
    </row>
    <row r="23" spans="3:10" x14ac:dyDescent="0.2">
      <c r="C23" s="199">
        <f t="shared" si="1"/>
        <v>10</v>
      </c>
      <c r="D23" s="262" t="s">
        <v>1</v>
      </c>
      <c r="E23" s="223">
        <f t="shared" si="0"/>
        <v>1441.604</v>
      </c>
      <c r="F23" s="258">
        <v>66.603999999999999</v>
      </c>
      <c r="G23" s="239">
        <v>1375</v>
      </c>
      <c r="H23" s="223"/>
      <c r="I23" s="223"/>
      <c r="J23" s="223"/>
    </row>
    <row r="24" spans="3:10" x14ac:dyDescent="0.2">
      <c r="C24" s="199">
        <f t="shared" si="1"/>
        <v>11</v>
      </c>
      <c r="D24" s="262" t="s">
        <v>2</v>
      </c>
      <c r="E24" s="223">
        <f t="shared" si="0"/>
        <v>650.16000000000008</v>
      </c>
      <c r="F24" s="258">
        <v>642.42600000000004</v>
      </c>
      <c r="G24" s="239"/>
      <c r="H24" s="223"/>
      <c r="I24" s="223">
        <v>7.734</v>
      </c>
      <c r="J24" s="223"/>
    </row>
    <row r="25" spans="3:10" x14ac:dyDescent="0.2">
      <c r="C25" s="199">
        <f t="shared" si="1"/>
        <v>12</v>
      </c>
      <c r="D25" s="250" t="s">
        <v>3</v>
      </c>
      <c r="E25" s="223">
        <f t="shared" si="0"/>
        <v>796.27</v>
      </c>
      <c r="F25" s="208">
        <v>796.27</v>
      </c>
      <c r="G25" s="239"/>
      <c r="H25" s="223"/>
      <c r="I25" s="223"/>
      <c r="J25" s="223"/>
    </row>
    <row r="26" spans="3:10" x14ac:dyDescent="0.2">
      <c r="C26" s="199">
        <f t="shared" si="1"/>
        <v>13</v>
      </c>
      <c r="D26" s="192" t="s">
        <v>214</v>
      </c>
      <c r="E26" s="230">
        <f t="shared" si="0"/>
        <v>97.632999999999996</v>
      </c>
      <c r="F26" s="228">
        <v>97.632999999999996</v>
      </c>
      <c r="G26" s="239"/>
      <c r="H26" s="223"/>
      <c r="I26" s="230"/>
      <c r="J26" s="230"/>
    </row>
    <row r="27" spans="3:10" x14ac:dyDescent="0.2">
      <c r="C27" s="199">
        <f t="shared" si="1"/>
        <v>14</v>
      </c>
      <c r="D27" s="266" t="s">
        <v>195</v>
      </c>
      <c r="E27" s="223">
        <f t="shared" si="0"/>
        <v>1079.33</v>
      </c>
      <c r="F27" s="258">
        <v>1079.33</v>
      </c>
      <c r="G27" s="239"/>
      <c r="H27" s="223"/>
      <c r="I27" s="223"/>
      <c r="J27" s="223"/>
    </row>
    <row r="28" spans="3:10" x14ac:dyDescent="0.2">
      <c r="C28" s="199">
        <f t="shared" si="1"/>
        <v>15</v>
      </c>
      <c r="D28" s="262" t="s">
        <v>54</v>
      </c>
      <c r="E28" s="223">
        <f t="shared" si="0"/>
        <v>551.89499999999998</v>
      </c>
      <c r="F28" s="258">
        <v>548.346</v>
      </c>
      <c r="G28" s="239"/>
      <c r="H28" s="223"/>
      <c r="I28" s="223">
        <v>3.5489999999999999</v>
      </c>
      <c r="J28" s="223"/>
    </row>
    <row r="29" spans="3:10" x14ac:dyDescent="0.2">
      <c r="C29" s="199">
        <f t="shared" si="1"/>
        <v>16</v>
      </c>
      <c r="D29" s="267" t="s">
        <v>24</v>
      </c>
      <c r="E29" s="223">
        <f t="shared" si="0"/>
        <v>898.38499999999999</v>
      </c>
      <c r="F29" s="259">
        <f>769-43.075</f>
        <v>725.92499999999995</v>
      </c>
      <c r="G29" s="277">
        <f>18.854+43.075</f>
        <v>61.929000000000002</v>
      </c>
      <c r="H29" s="223"/>
      <c r="I29" s="223">
        <v>110.53100000000001</v>
      </c>
      <c r="J29" s="223"/>
    </row>
    <row r="30" spans="3:10" x14ac:dyDescent="0.2">
      <c r="C30" s="199">
        <f t="shared" si="1"/>
        <v>17</v>
      </c>
      <c r="D30" s="268" t="s">
        <v>5</v>
      </c>
      <c r="E30" s="223">
        <f t="shared" si="0"/>
        <v>382.32400000000001</v>
      </c>
      <c r="F30" s="258">
        <v>19.818999999999999</v>
      </c>
      <c r="G30" s="239">
        <v>216.8</v>
      </c>
      <c r="H30" s="223"/>
      <c r="I30" s="231">
        <v>145.70500000000001</v>
      </c>
      <c r="J30" s="223"/>
    </row>
    <row r="31" spans="3:10" x14ac:dyDescent="0.2">
      <c r="C31" s="199">
        <f t="shared" si="1"/>
        <v>18</v>
      </c>
      <c r="D31" s="268" t="s">
        <v>179</v>
      </c>
      <c r="E31" s="223">
        <f t="shared" si="0"/>
        <v>286.7</v>
      </c>
      <c r="F31" s="259">
        <v>61.171999999999997</v>
      </c>
      <c r="G31" s="244"/>
      <c r="H31" s="231"/>
      <c r="I31" s="231">
        <f>11.088-1.523</f>
        <v>9.5649999999999995</v>
      </c>
      <c r="J31" s="231">
        <v>215.96299999999999</v>
      </c>
    </row>
    <row r="32" spans="3:10" x14ac:dyDescent="0.2">
      <c r="C32" s="199">
        <f t="shared" si="1"/>
        <v>19</v>
      </c>
      <c r="D32" s="268" t="s">
        <v>186</v>
      </c>
      <c r="E32" s="223">
        <f t="shared" si="0"/>
        <v>1680.0520000000001</v>
      </c>
      <c r="F32" s="258">
        <f>1189.152-30.853</f>
        <v>1158.299</v>
      </c>
      <c r="G32" s="239">
        <v>521.75300000000004</v>
      </c>
      <c r="H32" s="223"/>
      <c r="I32" s="223"/>
      <c r="J32" s="231"/>
    </row>
    <row r="33" spans="3:13" ht="13.5" hidden="1" customHeight="1" x14ac:dyDescent="0.2">
      <c r="C33" s="199">
        <f t="shared" si="1"/>
        <v>20</v>
      </c>
      <c r="D33" s="264" t="s">
        <v>205</v>
      </c>
      <c r="E33" s="221">
        <f t="shared" si="0"/>
        <v>13679.255999999999</v>
      </c>
      <c r="F33" s="79">
        <f>F14+F16+F20+F21+SUM(F23:F32)-F26</f>
        <v>10394.306999999999</v>
      </c>
      <c r="G33" s="221">
        <f t="shared" ref="G33:J33" si="2">G14+G16+G20+G21+SUM(G23:G32)-G26</f>
        <v>2782.0450000000001</v>
      </c>
      <c r="H33" s="221">
        <f t="shared" si="2"/>
        <v>9.8569999999999993</v>
      </c>
      <c r="I33" s="221">
        <f t="shared" si="2"/>
        <v>277.084</v>
      </c>
      <c r="J33" s="221">
        <f t="shared" si="2"/>
        <v>215.96299999999999</v>
      </c>
    </row>
    <row r="34" spans="3:13" x14ac:dyDescent="0.2">
      <c r="C34" s="199">
        <f t="shared" si="1"/>
        <v>21</v>
      </c>
      <c r="D34" s="264" t="s">
        <v>188</v>
      </c>
      <c r="E34" s="207">
        <f t="shared" si="0"/>
        <v>657.58199999999999</v>
      </c>
      <c r="F34" s="79">
        <v>393.77800000000002</v>
      </c>
      <c r="G34" s="77">
        <v>6.7649999999999997</v>
      </c>
      <c r="H34" s="221">
        <v>257.03899999999999</v>
      </c>
      <c r="I34" s="77"/>
      <c r="J34" s="221"/>
    </row>
    <row r="35" spans="3:13" x14ac:dyDescent="0.2">
      <c r="C35" s="199">
        <f t="shared" si="1"/>
        <v>22</v>
      </c>
      <c r="D35" s="262" t="s">
        <v>189</v>
      </c>
      <c r="E35" s="223">
        <f t="shared" si="0"/>
        <v>1132.3409999999999</v>
      </c>
      <c r="F35" s="258">
        <v>673.16499999999996</v>
      </c>
      <c r="G35" s="210">
        <v>3.9430000000000001</v>
      </c>
      <c r="H35" s="208">
        <v>455.233</v>
      </c>
      <c r="I35" s="210"/>
      <c r="J35" s="208"/>
    </row>
    <row r="36" spans="3:13" x14ac:dyDescent="0.2">
      <c r="C36" s="199">
        <f t="shared" si="1"/>
        <v>23</v>
      </c>
      <c r="D36" s="262" t="s">
        <v>190</v>
      </c>
      <c r="E36" s="223">
        <f t="shared" si="0"/>
        <v>455.47299999999996</v>
      </c>
      <c r="F36" s="258">
        <v>263.55099999999999</v>
      </c>
      <c r="G36" s="210">
        <v>3.9430000000000001</v>
      </c>
      <c r="H36" s="208">
        <v>187.97900000000001</v>
      </c>
      <c r="I36" s="210"/>
      <c r="J36" s="208"/>
    </row>
    <row r="37" spans="3:13" ht="12" customHeight="1" x14ac:dyDescent="0.2">
      <c r="C37" s="199">
        <f t="shared" si="1"/>
        <v>24</v>
      </c>
      <c r="D37" s="262" t="s">
        <v>191</v>
      </c>
      <c r="E37" s="223">
        <f t="shared" si="0"/>
        <v>857.85500000000002</v>
      </c>
      <c r="F37" s="258">
        <v>447.86700000000002</v>
      </c>
      <c r="G37" s="210"/>
      <c r="H37" s="208">
        <v>409.988</v>
      </c>
      <c r="I37" s="210"/>
      <c r="J37" s="208"/>
    </row>
    <row r="38" spans="3:13" x14ac:dyDescent="0.2">
      <c r="C38" s="199">
        <f t="shared" si="1"/>
        <v>25</v>
      </c>
      <c r="D38" s="269" t="s">
        <v>192</v>
      </c>
      <c r="E38" s="223">
        <f t="shared" si="0"/>
        <v>398.529</v>
      </c>
      <c r="F38" s="258">
        <v>197.761</v>
      </c>
      <c r="G38" s="210"/>
      <c r="H38" s="208">
        <v>200.768</v>
      </c>
      <c r="I38" s="210"/>
      <c r="J38" s="208"/>
    </row>
    <row r="39" spans="3:13" x14ac:dyDescent="0.2">
      <c r="C39" s="199">
        <f t="shared" si="1"/>
        <v>26</v>
      </c>
      <c r="D39" s="262" t="s">
        <v>193</v>
      </c>
      <c r="E39" s="223">
        <f t="shared" si="0"/>
        <v>1107.587</v>
      </c>
      <c r="F39" s="258">
        <v>646.52</v>
      </c>
      <c r="G39" s="210"/>
      <c r="H39" s="208">
        <v>461.06700000000001</v>
      </c>
      <c r="I39" s="210"/>
      <c r="J39" s="208"/>
    </row>
    <row r="40" spans="3:13" x14ac:dyDescent="0.2">
      <c r="C40" s="199">
        <f t="shared" si="1"/>
        <v>27</v>
      </c>
      <c r="D40" s="262" t="s">
        <v>16</v>
      </c>
      <c r="E40" s="223">
        <f t="shared" si="0"/>
        <v>1256.3139999999999</v>
      </c>
      <c r="F40" s="258">
        <v>276.10199999999998</v>
      </c>
      <c r="G40" s="210"/>
      <c r="H40" s="208">
        <v>980.21199999999999</v>
      </c>
      <c r="I40" s="210"/>
      <c r="J40" s="208"/>
    </row>
    <row r="41" spans="3:13" ht="24" customHeight="1" x14ac:dyDescent="0.2">
      <c r="C41" s="199">
        <f t="shared" si="1"/>
        <v>28</v>
      </c>
      <c r="D41" s="270" t="s">
        <v>208</v>
      </c>
      <c r="E41" s="223">
        <f t="shared" si="0"/>
        <v>197.73000000000002</v>
      </c>
      <c r="F41" s="258">
        <v>86.878</v>
      </c>
      <c r="G41" s="210">
        <v>2.3519999999999999</v>
      </c>
      <c r="H41" s="208">
        <v>108.5</v>
      </c>
      <c r="I41" s="210"/>
      <c r="J41" s="208"/>
    </row>
    <row r="42" spans="3:13" ht="13.5" customHeight="1" x14ac:dyDescent="0.2">
      <c r="C42" s="199">
        <f t="shared" si="1"/>
        <v>29</v>
      </c>
      <c r="D42" s="262" t="s">
        <v>194</v>
      </c>
      <c r="E42" s="223">
        <f t="shared" si="0"/>
        <v>2258.9030000000002</v>
      </c>
      <c r="F42" s="258">
        <v>699.71600000000001</v>
      </c>
      <c r="G42" s="210">
        <v>22.074999999999999</v>
      </c>
      <c r="H42" s="208">
        <v>1537.1120000000001</v>
      </c>
      <c r="I42" s="210"/>
      <c r="J42" s="208"/>
    </row>
    <row r="43" spans="3:13" ht="25.5" x14ac:dyDescent="0.2">
      <c r="C43" s="199">
        <f t="shared" si="1"/>
        <v>30</v>
      </c>
      <c r="D43" s="268" t="s">
        <v>201</v>
      </c>
      <c r="E43" s="223">
        <f t="shared" si="0"/>
        <v>277.46799999999996</v>
      </c>
      <c r="F43" s="258">
        <v>12.938000000000001</v>
      </c>
      <c r="G43" s="210"/>
      <c r="H43" s="208">
        <v>264.52999999999997</v>
      </c>
      <c r="I43" s="210"/>
      <c r="J43" s="208"/>
    </row>
    <row r="44" spans="3:13" ht="24" customHeight="1" x14ac:dyDescent="0.2">
      <c r="C44" s="199">
        <f t="shared" si="1"/>
        <v>31</v>
      </c>
      <c r="D44" s="268" t="s">
        <v>202</v>
      </c>
      <c r="E44" s="223">
        <f t="shared" si="0"/>
        <v>17.315999999999999</v>
      </c>
      <c r="F44" s="258"/>
      <c r="G44" s="210"/>
      <c r="H44" s="208">
        <v>17.315999999999999</v>
      </c>
      <c r="I44" s="210"/>
      <c r="J44" s="208"/>
    </row>
    <row r="45" spans="3:13" x14ac:dyDescent="0.2">
      <c r="C45" s="199">
        <f t="shared" si="1"/>
        <v>32</v>
      </c>
      <c r="D45" s="262" t="s">
        <v>64</v>
      </c>
      <c r="E45" s="223">
        <f t="shared" si="0"/>
        <v>2024.6610000000001</v>
      </c>
      <c r="F45" s="258">
        <v>521.75300000000004</v>
      </c>
      <c r="G45" s="210">
        <v>14.404</v>
      </c>
      <c r="H45" s="208">
        <v>1488.5039999999999</v>
      </c>
      <c r="I45" s="210"/>
      <c r="J45" s="208"/>
    </row>
    <row r="46" spans="3:13" x14ac:dyDescent="0.2">
      <c r="C46" s="199">
        <f t="shared" si="1"/>
        <v>33</v>
      </c>
      <c r="D46" s="262" t="s">
        <v>18</v>
      </c>
      <c r="E46" s="223">
        <f t="shared" si="0"/>
        <v>1180.67</v>
      </c>
      <c r="F46" s="258">
        <v>395.07799999999997</v>
      </c>
      <c r="G46" s="210"/>
      <c r="H46" s="208">
        <v>785.59199999999998</v>
      </c>
      <c r="I46" s="210"/>
      <c r="J46" s="208"/>
      <c r="M46" s="193"/>
    </row>
    <row r="47" spans="3:13" x14ac:dyDescent="0.2">
      <c r="C47" s="199">
        <f t="shared" si="1"/>
        <v>34</v>
      </c>
      <c r="D47" s="262" t="s">
        <v>65</v>
      </c>
      <c r="E47" s="223">
        <f t="shared" si="0"/>
        <v>82.144999999999996</v>
      </c>
      <c r="F47" s="258">
        <v>80.765000000000001</v>
      </c>
      <c r="G47" s="210"/>
      <c r="H47" s="208">
        <v>0</v>
      </c>
      <c r="I47" s="210">
        <v>1.38</v>
      </c>
      <c r="J47" s="208"/>
    </row>
    <row r="48" spans="3:13" x14ac:dyDescent="0.2">
      <c r="C48" s="199">
        <f t="shared" si="1"/>
        <v>35</v>
      </c>
      <c r="D48" s="262" t="s">
        <v>196</v>
      </c>
      <c r="E48" s="223">
        <f t="shared" si="0"/>
        <v>1274.279</v>
      </c>
      <c r="F48" s="258">
        <v>430.37599999999998</v>
      </c>
      <c r="G48" s="210"/>
      <c r="H48" s="208">
        <v>843.90300000000002</v>
      </c>
      <c r="I48" s="210"/>
      <c r="J48" s="208"/>
    </row>
    <row r="49" spans="3:10" x14ac:dyDescent="0.2">
      <c r="C49" s="199">
        <f t="shared" si="1"/>
        <v>36</v>
      </c>
      <c r="D49" s="271" t="s">
        <v>203</v>
      </c>
      <c r="E49" s="223">
        <f t="shared" si="0"/>
        <v>286.41199999999998</v>
      </c>
      <c r="F49" s="258">
        <v>182.499</v>
      </c>
      <c r="G49" s="210"/>
      <c r="H49" s="208">
        <v>103.913</v>
      </c>
      <c r="I49" s="210"/>
      <c r="J49" s="208"/>
    </row>
    <row r="50" spans="3:10" x14ac:dyDescent="0.2">
      <c r="C50" s="199">
        <f t="shared" si="1"/>
        <v>37</v>
      </c>
      <c r="D50" s="262" t="s">
        <v>67</v>
      </c>
      <c r="E50" s="223">
        <f t="shared" si="0"/>
        <v>91.762</v>
      </c>
      <c r="F50" s="258">
        <v>90.875</v>
      </c>
      <c r="G50" s="210"/>
      <c r="H50" s="208">
        <v>0</v>
      </c>
      <c r="I50" s="210">
        <v>0.88700000000000001</v>
      </c>
      <c r="J50" s="208"/>
    </row>
    <row r="51" spans="3:10" x14ac:dyDescent="0.2">
      <c r="C51" s="199">
        <f t="shared" si="1"/>
        <v>38</v>
      </c>
      <c r="D51" s="262" t="s">
        <v>20</v>
      </c>
      <c r="E51" s="223">
        <f t="shared" si="0"/>
        <v>961.8130000000001</v>
      </c>
      <c r="F51" s="258">
        <v>262.41500000000002</v>
      </c>
      <c r="G51" s="210"/>
      <c r="H51" s="208">
        <v>699.39800000000002</v>
      </c>
      <c r="I51" s="210"/>
      <c r="J51" s="208"/>
    </row>
    <row r="52" spans="3:10" x14ac:dyDescent="0.2">
      <c r="C52" s="199">
        <f t="shared" si="1"/>
        <v>39</v>
      </c>
      <c r="D52" s="269" t="s">
        <v>204</v>
      </c>
      <c r="E52" s="223">
        <f t="shared" si="0"/>
        <v>319.89999999999998</v>
      </c>
      <c r="F52" s="258">
        <v>171.27799999999999</v>
      </c>
      <c r="G52" s="210"/>
      <c r="H52" s="208">
        <v>148.62200000000001</v>
      </c>
      <c r="I52" s="210"/>
      <c r="J52" s="208"/>
    </row>
    <row r="53" spans="3:10" x14ac:dyDescent="0.2">
      <c r="C53" s="199">
        <f t="shared" si="1"/>
        <v>40</v>
      </c>
      <c r="D53" s="262" t="s">
        <v>68</v>
      </c>
      <c r="E53" s="223">
        <f t="shared" si="0"/>
        <v>71.447000000000017</v>
      </c>
      <c r="F53" s="258">
        <v>66.424000000000007</v>
      </c>
      <c r="G53" s="210">
        <v>4.51</v>
      </c>
      <c r="H53" s="208">
        <v>0</v>
      </c>
      <c r="I53" s="210">
        <v>0.51300000000000001</v>
      </c>
      <c r="J53" s="208"/>
    </row>
    <row r="54" spans="3:10" x14ac:dyDescent="0.2">
      <c r="C54" s="199">
        <f t="shared" si="1"/>
        <v>41</v>
      </c>
      <c r="D54" s="262" t="s">
        <v>69</v>
      </c>
      <c r="E54" s="223">
        <f t="shared" si="0"/>
        <v>1195.8490000000002</v>
      </c>
      <c r="F54" s="258">
        <v>379.601</v>
      </c>
      <c r="G54" s="210"/>
      <c r="H54" s="208">
        <v>816.24800000000005</v>
      </c>
      <c r="I54" s="210"/>
      <c r="J54" s="208"/>
    </row>
    <row r="55" spans="3:10" s="168" customFormat="1" x14ac:dyDescent="0.2">
      <c r="C55" s="199">
        <f t="shared" si="1"/>
        <v>42</v>
      </c>
      <c r="D55" s="262" t="s">
        <v>31</v>
      </c>
      <c r="E55" s="223">
        <f t="shared" si="0"/>
        <v>526.13200000000006</v>
      </c>
      <c r="F55" s="258">
        <v>139.357</v>
      </c>
      <c r="G55" s="210">
        <v>87.704999999999998</v>
      </c>
      <c r="H55" s="208">
        <v>299.07</v>
      </c>
      <c r="I55" s="210"/>
      <c r="J55" s="208"/>
    </row>
    <row r="56" spans="3:10" x14ac:dyDescent="0.2">
      <c r="C56" s="199">
        <f t="shared" si="1"/>
        <v>43</v>
      </c>
      <c r="D56" s="262" t="s">
        <v>70</v>
      </c>
      <c r="E56" s="223">
        <f t="shared" si="0"/>
        <v>669.68200000000002</v>
      </c>
      <c r="F56" s="258">
        <v>633.40800000000002</v>
      </c>
      <c r="G56" s="210"/>
      <c r="H56" s="208">
        <v>30.556999999999999</v>
      </c>
      <c r="I56" s="210">
        <v>5.7169999999999996</v>
      </c>
      <c r="J56" s="208"/>
    </row>
    <row r="57" spans="3:10" x14ac:dyDescent="0.2">
      <c r="C57" s="199">
        <f t="shared" si="1"/>
        <v>44</v>
      </c>
      <c r="D57" s="262" t="s">
        <v>185</v>
      </c>
      <c r="E57" s="223">
        <f t="shared" si="0"/>
        <v>225.43600000000001</v>
      </c>
      <c r="F57" s="258">
        <v>206.31299999999999</v>
      </c>
      <c r="G57" s="210"/>
      <c r="H57" s="208">
        <v>16.757000000000001</v>
      </c>
      <c r="I57" s="210">
        <v>2.3660000000000001</v>
      </c>
      <c r="J57" s="208"/>
    </row>
    <row r="58" spans="3:10" x14ac:dyDescent="0.2">
      <c r="C58" s="199">
        <f t="shared" si="1"/>
        <v>45</v>
      </c>
      <c r="D58" s="269" t="s">
        <v>184</v>
      </c>
      <c r="E58" s="223">
        <f t="shared" si="0"/>
        <v>331.47699999999998</v>
      </c>
      <c r="F58" s="258">
        <v>318.70699999999999</v>
      </c>
      <c r="G58" s="210"/>
      <c r="H58" s="208">
        <v>11.37</v>
      </c>
      <c r="I58" s="210">
        <v>1.4</v>
      </c>
      <c r="J58" s="208"/>
    </row>
    <row r="59" spans="3:10" x14ac:dyDescent="0.2">
      <c r="C59" s="199">
        <f t="shared" si="1"/>
        <v>46</v>
      </c>
      <c r="D59" s="262" t="s">
        <v>21</v>
      </c>
      <c r="E59" s="223">
        <f t="shared" si="0"/>
        <v>366.04399999999998</v>
      </c>
      <c r="F59" s="258">
        <v>186.572</v>
      </c>
      <c r="G59" s="210">
        <v>25.838999999999999</v>
      </c>
      <c r="H59" s="208">
        <v>153.63300000000001</v>
      </c>
      <c r="I59" s="210"/>
      <c r="J59" s="208"/>
    </row>
    <row r="60" spans="3:10" x14ac:dyDescent="0.2">
      <c r="C60" s="199">
        <f t="shared" si="1"/>
        <v>47</v>
      </c>
      <c r="D60" s="266" t="s">
        <v>71</v>
      </c>
      <c r="E60" s="223">
        <f t="shared" si="0"/>
        <v>513.34299999999996</v>
      </c>
      <c r="F60" s="222">
        <v>402.86799999999999</v>
      </c>
      <c r="G60" s="210">
        <v>4.51</v>
      </c>
      <c r="H60" s="208">
        <v>104.979</v>
      </c>
      <c r="I60" s="210">
        <v>0.98599999999999999</v>
      </c>
      <c r="J60" s="208"/>
    </row>
    <row r="61" spans="3:10" ht="15" customHeight="1" thickBot="1" x14ac:dyDescent="0.25">
      <c r="C61" s="199">
        <f t="shared" si="1"/>
        <v>48</v>
      </c>
      <c r="D61" s="266" t="s">
        <v>115</v>
      </c>
      <c r="E61" s="207">
        <f t="shared" si="0"/>
        <v>378.31699999999995</v>
      </c>
      <c r="F61" s="222">
        <v>307.22699999999998</v>
      </c>
      <c r="G61" s="234">
        <v>4.51</v>
      </c>
      <c r="H61" s="227">
        <v>66.58</v>
      </c>
      <c r="I61" s="235"/>
      <c r="J61" s="236"/>
    </row>
    <row r="62" spans="3:10" ht="13.5" hidden="1" customHeight="1" thickBot="1" x14ac:dyDescent="0.25">
      <c r="C62" s="198">
        <f t="shared" si="1"/>
        <v>49</v>
      </c>
      <c r="D62" s="274" t="s">
        <v>197</v>
      </c>
      <c r="E62" s="204">
        <f t="shared" si="0"/>
        <v>19116.467000000001</v>
      </c>
      <c r="F62" s="276">
        <f t="shared" ref="F62:J62" si="3">SUM(F34:F61)</f>
        <v>8473.7920000000013</v>
      </c>
      <c r="G62" s="237">
        <f t="shared" si="3"/>
        <v>180.55599999999998</v>
      </c>
      <c r="H62" s="204">
        <f t="shared" si="3"/>
        <v>10448.869999999997</v>
      </c>
      <c r="I62" s="237">
        <f t="shared" si="3"/>
        <v>13.249000000000001</v>
      </c>
      <c r="J62" s="204">
        <f t="shared" si="3"/>
        <v>0</v>
      </c>
    </row>
    <row r="63" spans="3:10" ht="13.5" thickBot="1" x14ac:dyDescent="0.25">
      <c r="C63" s="201">
        <f t="shared" si="1"/>
        <v>50</v>
      </c>
      <c r="D63" s="273" t="s">
        <v>35</v>
      </c>
      <c r="E63" s="202">
        <f t="shared" si="0"/>
        <v>32795.722999999998</v>
      </c>
      <c r="F63" s="65">
        <f>F33+F62</f>
        <v>18868.099000000002</v>
      </c>
      <c r="G63" s="53">
        <f>G33+G62</f>
        <v>2962.6010000000001</v>
      </c>
      <c r="H63" s="202">
        <f>H62+H33</f>
        <v>10458.726999999997</v>
      </c>
      <c r="I63" s="53">
        <f>I33+I62</f>
        <v>290.33300000000003</v>
      </c>
      <c r="J63" s="202">
        <f>J33+J62</f>
        <v>215.96299999999999</v>
      </c>
    </row>
    <row r="64" spans="3:10" x14ac:dyDescent="0.2">
      <c r="C64" s="194"/>
      <c r="D64" s="167"/>
      <c r="E64" s="167"/>
      <c r="F64" s="167"/>
      <c r="G64" s="167"/>
      <c r="H64" s="167"/>
      <c r="I64" s="167"/>
      <c r="J64" s="167"/>
    </row>
    <row r="65" spans="3:10" x14ac:dyDescent="0.2">
      <c r="C65" s="177"/>
      <c r="D65" s="167"/>
      <c r="E65" s="173"/>
      <c r="F65" s="173"/>
      <c r="G65" s="174"/>
      <c r="H65" s="174"/>
      <c r="I65" s="167"/>
      <c r="J65" s="167"/>
    </row>
    <row r="66" spans="3:10" x14ac:dyDescent="0.2">
      <c r="C66" s="177"/>
      <c r="D66" s="171"/>
      <c r="E66" s="167"/>
      <c r="F66" s="167"/>
      <c r="G66" s="167"/>
      <c r="H66" s="167"/>
      <c r="I66" s="167"/>
      <c r="J66" s="167"/>
    </row>
    <row r="67" spans="3:10" x14ac:dyDescent="0.2">
      <c r="C67" s="170"/>
      <c r="D67" s="175"/>
      <c r="E67" s="174"/>
      <c r="F67" s="174"/>
      <c r="G67" s="167"/>
      <c r="H67" s="167"/>
      <c r="I67" s="167"/>
      <c r="J67" s="167"/>
    </row>
    <row r="68" spans="3:10" x14ac:dyDescent="0.2">
      <c r="C68" s="170"/>
      <c r="D68" s="176"/>
      <c r="E68" s="167"/>
      <c r="F68" s="167"/>
      <c r="G68" s="167"/>
      <c r="H68" s="174"/>
      <c r="I68" s="167"/>
      <c r="J68" s="167"/>
    </row>
    <row r="69" spans="3:10" x14ac:dyDescent="0.2">
      <c r="D69" s="171"/>
      <c r="E69" s="167"/>
      <c r="F69" s="167"/>
      <c r="G69" s="167"/>
      <c r="H69" s="167"/>
      <c r="I69" s="167"/>
      <c r="J69" s="167"/>
    </row>
    <row r="70" spans="3:10" x14ac:dyDescent="0.2">
      <c r="D70" s="171"/>
      <c r="E70" s="167"/>
      <c r="F70" s="167"/>
      <c r="G70" s="167"/>
      <c r="H70" s="167"/>
      <c r="I70" s="167"/>
      <c r="J70" s="167"/>
    </row>
    <row r="72" spans="3:10" x14ac:dyDescent="0.2">
      <c r="G72" s="169"/>
    </row>
  </sheetData>
  <mergeCells count="10">
    <mergeCell ref="C12:C13"/>
    <mergeCell ref="D12:D13"/>
    <mergeCell ref="E9:F9"/>
    <mergeCell ref="F12:F13"/>
    <mergeCell ref="G12:G13"/>
    <mergeCell ref="D8:J8"/>
    <mergeCell ref="H12:H13"/>
    <mergeCell ref="I12:I13"/>
    <mergeCell ref="J12:J13"/>
    <mergeCell ref="E12:E13"/>
  </mergeCells>
  <pageMargins left="0.43307086614173229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9"/>
  <sheetViews>
    <sheetView tabSelected="1" zoomScale="106" zoomScaleNormal="106" workbookViewId="0">
      <pane xSplit="2" ySplit="14" topLeftCell="C59" activePane="bottomRight" state="frozen"/>
      <selection pane="topRight" activeCell="C1" sqref="C1"/>
      <selection pane="bottomLeft" activeCell="A16" sqref="A16"/>
      <selection pane="bottomRight" activeCell="F7" sqref="F7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9" width="0.140625" style="167" customWidth="1"/>
    <col min="10" max="16384" width="9.140625" style="167"/>
  </cols>
  <sheetData>
    <row r="1" spans="1:10" ht="18.75" customHeight="1" x14ac:dyDescent="0.2"/>
    <row r="2" spans="1:10" ht="15" customHeight="1" x14ac:dyDescent="0.25">
      <c r="E2" s="196" t="s">
        <v>219</v>
      </c>
      <c r="F2" s="196"/>
      <c r="G2" s="196"/>
      <c r="H2" s="196"/>
    </row>
    <row r="3" spans="1:10" ht="15" customHeight="1" x14ac:dyDescent="0.25">
      <c r="E3" s="196" t="s">
        <v>223</v>
      </c>
      <c r="F3" s="197"/>
      <c r="G3" s="197"/>
      <c r="H3" s="197"/>
    </row>
    <row r="4" spans="1:10" ht="14.25" customHeight="1" x14ac:dyDescent="0.25">
      <c r="E4" s="196" t="s">
        <v>218</v>
      </c>
      <c r="F4" s="196"/>
      <c r="G4" s="197"/>
      <c r="H4" s="197"/>
    </row>
    <row r="5" spans="1:10" ht="14.25" customHeight="1" x14ac:dyDescent="0.25">
      <c r="E5" s="196" t="s">
        <v>221</v>
      </c>
      <c r="F5" s="196"/>
      <c r="G5" s="197"/>
      <c r="H5" s="197"/>
    </row>
    <row r="6" spans="1:10" ht="14.25" customHeight="1" x14ac:dyDescent="0.25">
      <c r="E6" s="196" t="s">
        <v>224</v>
      </c>
      <c r="F6" s="196"/>
      <c r="G6" s="197"/>
      <c r="H6" s="197"/>
    </row>
    <row r="7" spans="1:10" ht="14.25" customHeight="1" x14ac:dyDescent="0.25">
      <c r="E7" s="196" t="s">
        <v>222</v>
      </c>
      <c r="F7" s="196"/>
      <c r="G7" s="197"/>
      <c r="H7" s="197"/>
    </row>
    <row r="8" spans="1:10" ht="15" customHeight="1" x14ac:dyDescent="0.2">
      <c r="E8" s="167" t="s">
        <v>218</v>
      </c>
      <c r="F8" s="315"/>
      <c r="G8" s="315"/>
      <c r="H8" s="180"/>
    </row>
    <row r="9" spans="1:10" ht="16.5" customHeight="1" x14ac:dyDescent="0.2">
      <c r="A9" s="320" t="s">
        <v>217</v>
      </c>
      <c r="B9" s="320"/>
      <c r="C9" s="320"/>
      <c r="D9" s="320"/>
      <c r="E9" s="320"/>
      <c r="F9" s="320"/>
      <c r="G9" s="320"/>
      <c r="H9" s="320"/>
      <c r="I9" s="320"/>
    </row>
    <row r="10" spans="1:10" ht="15" customHeight="1" x14ac:dyDescent="0.25">
      <c r="B10" s="1"/>
      <c r="C10" s="1"/>
      <c r="D10" s="1"/>
      <c r="E10" s="1"/>
      <c r="J10" s="173"/>
    </row>
    <row r="12" spans="1:10" ht="15" customHeight="1" thickBot="1" x14ac:dyDescent="0.25">
      <c r="A12" s="179"/>
      <c r="B12" s="179"/>
      <c r="C12" s="179"/>
      <c r="D12" s="179"/>
      <c r="E12" s="179"/>
      <c r="F12" s="181"/>
      <c r="G12" s="179"/>
      <c r="H12" s="179" t="s">
        <v>215</v>
      </c>
    </row>
    <row r="13" spans="1:10" ht="15" customHeight="1" x14ac:dyDescent="0.2">
      <c r="A13" s="316" t="s">
        <v>209</v>
      </c>
      <c r="B13" s="318" t="s">
        <v>37</v>
      </c>
      <c r="C13" s="307" t="s">
        <v>38</v>
      </c>
      <c r="D13" s="305" t="s">
        <v>210</v>
      </c>
      <c r="E13" s="305" t="s">
        <v>211</v>
      </c>
      <c r="F13" s="305" t="s">
        <v>200</v>
      </c>
      <c r="G13" s="305" t="s">
        <v>212</v>
      </c>
      <c r="H13" s="305" t="s">
        <v>213</v>
      </c>
    </row>
    <row r="14" spans="1:10" ht="55.5" customHeight="1" thickBot="1" x14ac:dyDescent="0.25">
      <c r="A14" s="317"/>
      <c r="B14" s="319"/>
      <c r="C14" s="308"/>
      <c r="D14" s="306"/>
      <c r="E14" s="306"/>
      <c r="F14" s="306"/>
      <c r="G14" s="306"/>
      <c r="H14" s="306"/>
    </row>
    <row r="15" spans="1:10" ht="28.5" customHeight="1" thickBot="1" x14ac:dyDescent="0.25">
      <c r="A15" s="195">
        <v>1</v>
      </c>
      <c r="B15" s="182" t="s">
        <v>77</v>
      </c>
      <c r="C15" s="204">
        <f>D15+E15+F15+G15+H15</f>
        <v>7254.8810000000003</v>
      </c>
      <c r="D15" s="65">
        <f>D16++D18+D21+D22</f>
        <v>5362.22</v>
      </c>
      <c r="E15" s="202">
        <f t="shared" ref="E15" si="0">E16++E18+E21+E22</f>
        <v>1892.6610000000001</v>
      </c>
      <c r="F15" s="202"/>
      <c r="G15" s="202"/>
      <c r="H15" s="202"/>
    </row>
    <row r="16" spans="1:10" ht="15" customHeight="1" x14ac:dyDescent="0.2">
      <c r="A16" s="183">
        <f>A15+1</f>
        <v>2</v>
      </c>
      <c r="B16" s="191" t="s">
        <v>46</v>
      </c>
      <c r="C16" s="204">
        <f>D16+E16+F16+G16+H16</f>
        <v>356.05</v>
      </c>
      <c r="D16" s="205">
        <f>D17</f>
        <v>356.05</v>
      </c>
      <c r="E16" s="206"/>
      <c r="F16" s="206"/>
      <c r="G16" s="206"/>
      <c r="H16" s="207"/>
    </row>
    <row r="17" spans="1:9" ht="15" customHeight="1" x14ac:dyDescent="0.2">
      <c r="A17" s="183">
        <f t="shared" ref="A17:A71" si="1">A16+1</f>
        <v>3</v>
      </c>
      <c r="B17" s="248" t="s">
        <v>48</v>
      </c>
      <c r="C17" s="230">
        <f t="shared" ref="C17:C22" si="2">D17+E17+F17+G17+H17</f>
        <v>356.05</v>
      </c>
      <c r="D17" s="257">
        <v>356.05</v>
      </c>
      <c r="E17" s="206"/>
      <c r="F17" s="206"/>
      <c r="G17" s="206"/>
      <c r="H17" s="208"/>
      <c r="I17" s="173"/>
    </row>
    <row r="18" spans="1:9" ht="15" customHeight="1" x14ac:dyDescent="0.2">
      <c r="A18" s="183">
        <f t="shared" si="1"/>
        <v>4</v>
      </c>
      <c r="B18" s="185" t="s">
        <v>78</v>
      </c>
      <c r="C18" s="223">
        <f t="shared" si="2"/>
        <v>5355.384</v>
      </c>
      <c r="D18" s="209">
        <f>SUM(D19:D20)</f>
        <v>4835.723</v>
      </c>
      <c r="E18" s="209">
        <f>SUM(E19:E20)</f>
        <v>519.66100000000006</v>
      </c>
      <c r="F18" s="209"/>
      <c r="G18" s="209"/>
      <c r="H18" s="209"/>
      <c r="I18" s="173"/>
    </row>
    <row r="19" spans="1:9" ht="15" customHeight="1" x14ac:dyDescent="0.2">
      <c r="A19" s="183">
        <f t="shared" si="1"/>
        <v>5</v>
      </c>
      <c r="B19" s="248" t="s">
        <v>23</v>
      </c>
      <c r="C19" s="230">
        <f t="shared" si="2"/>
        <v>5216.027</v>
      </c>
      <c r="D19" s="245">
        <f>5166.685-470.319</f>
        <v>4696.366</v>
      </c>
      <c r="E19" s="240">
        <f>470.319+49.342</f>
        <v>519.66100000000006</v>
      </c>
      <c r="F19" s="212"/>
      <c r="G19" s="212"/>
      <c r="H19" s="213"/>
    </row>
    <row r="20" spans="1:9" ht="15" customHeight="1" x14ac:dyDescent="0.2">
      <c r="A20" s="183">
        <f t="shared" si="1"/>
        <v>6</v>
      </c>
      <c r="B20" s="249" t="s">
        <v>47</v>
      </c>
      <c r="C20" s="230">
        <f t="shared" si="2"/>
        <v>139.357</v>
      </c>
      <c r="D20" s="242">
        <v>139.357</v>
      </c>
      <c r="E20" s="240"/>
      <c r="F20" s="212"/>
      <c r="G20" s="212"/>
      <c r="H20" s="213"/>
      <c r="I20" s="173"/>
    </row>
    <row r="21" spans="1:9" ht="15" customHeight="1" x14ac:dyDescent="0.2">
      <c r="A21" s="183">
        <f t="shared" si="1"/>
        <v>7</v>
      </c>
      <c r="B21" s="250" t="s">
        <v>82</v>
      </c>
      <c r="C21" s="223">
        <f t="shared" si="2"/>
        <v>104.343</v>
      </c>
      <c r="D21" s="214">
        <v>104.343</v>
      </c>
      <c r="E21" s="212"/>
      <c r="F21" s="212"/>
      <c r="G21" s="212"/>
      <c r="H21" s="213"/>
      <c r="I21" s="173"/>
    </row>
    <row r="22" spans="1:9" ht="15" customHeight="1" thickBot="1" x14ac:dyDescent="0.25">
      <c r="A22" s="184">
        <f t="shared" si="1"/>
        <v>8</v>
      </c>
      <c r="B22" s="250" t="s">
        <v>1</v>
      </c>
      <c r="C22" s="207">
        <f t="shared" si="2"/>
        <v>1439.104</v>
      </c>
      <c r="D22" s="208">
        <f>66.604-0.5</f>
        <v>66.103999999999999</v>
      </c>
      <c r="E22" s="239">
        <f>1375-2</f>
        <v>1373</v>
      </c>
      <c r="F22" s="215"/>
      <c r="G22" s="215"/>
      <c r="H22" s="208"/>
      <c r="I22" s="173"/>
    </row>
    <row r="23" spans="1:9" ht="28.5" customHeight="1" thickBot="1" x14ac:dyDescent="0.25">
      <c r="A23" s="195">
        <f t="shared" si="1"/>
        <v>9</v>
      </c>
      <c r="B23" s="188" t="s">
        <v>97</v>
      </c>
      <c r="C23" s="203">
        <f>D23+E23+F23+G23+H23</f>
        <v>19513.643999999997</v>
      </c>
      <c r="D23" s="65">
        <f>D24+SUM(D27:D55)</f>
        <v>8819.8810000000012</v>
      </c>
      <c r="E23" s="202">
        <f>E24+SUM(E27:E55)</f>
        <v>223.37499999999997</v>
      </c>
      <c r="F23" s="202">
        <f>F24+SUM(F27:F55)</f>
        <v>10453.589999999998</v>
      </c>
      <c r="G23" s="202">
        <f>SUM(G27:G55)</f>
        <v>16.798000000000002</v>
      </c>
      <c r="H23" s="202"/>
    </row>
    <row r="24" spans="1:9" ht="15" customHeight="1" x14ac:dyDescent="0.2">
      <c r="A24" s="183">
        <f t="shared" si="1"/>
        <v>10</v>
      </c>
      <c r="B24" s="185" t="s">
        <v>187</v>
      </c>
      <c r="C24" s="204">
        <f>D24+E24+F24+G24+H24</f>
        <v>51.256999999999998</v>
      </c>
      <c r="D24" s="209"/>
      <c r="E24" s="209">
        <f>E25+E26</f>
        <v>41.4</v>
      </c>
      <c r="F24" s="209">
        <f>SUM(F25:F25)</f>
        <v>9.8569999999999993</v>
      </c>
      <c r="G24" s="209"/>
      <c r="H24" s="209"/>
    </row>
    <row r="25" spans="1:9" ht="15" customHeight="1" x14ac:dyDescent="0.2">
      <c r="A25" s="183">
        <f t="shared" si="1"/>
        <v>11</v>
      </c>
      <c r="B25" s="251" t="s">
        <v>181</v>
      </c>
      <c r="C25" s="230">
        <f t="shared" ref="C25:C71" si="3">D25+E25+F25+G25+H25</f>
        <v>9.8569999999999993</v>
      </c>
      <c r="D25" s="218"/>
      <c r="E25" s="212"/>
      <c r="F25" s="212">
        <v>9.8569999999999993</v>
      </c>
      <c r="G25" s="212"/>
      <c r="H25" s="213"/>
    </row>
    <row r="26" spans="1:9" ht="15" customHeight="1" x14ac:dyDescent="0.2">
      <c r="A26" s="183">
        <f t="shared" si="1"/>
        <v>12</v>
      </c>
      <c r="B26" s="279" t="s">
        <v>220</v>
      </c>
      <c r="C26" s="230">
        <f t="shared" si="3"/>
        <v>41.4</v>
      </c>
      <c r="D26" s="281"/>
      <c r="E26" s="280">
        <v>41.4</v>
      </c>
      <c r="F26" s="228"/>
      <c r="G26" s="280"/>
      <c r="H26" s="230"/>
    </row>
    <row r="27" spans="1:9" ht="15" customHeight="1" x14ac:dyDescent="0.2">
      <c r="A27" s="183">
        <f t="shared" si="1"/>
        <v>13</v>
      </c>
      <c r="B27" s="185" t="s">
        <v>188</v>
      </c>
      <c r="C27" s="223">
        <f t="shared" si="3"/>
        <v>657.81899999999996</v>
      </c>
      <c r="D27" s="79">
        <v>393.77800000000002</v>
      </c>
      <c r="E27" s="206">
        <f>6.765+0.237</f>
        <v>7.0019999999999998</v>
      </c>
      <c r="F27" s="221">
        <v>257.03899999999999</v>
      </c>
      <c r="G27" s="206"/>
      <c r="H27" s="208"/>
    </row>
    <row r="28" spans="1:9" ht="15" customHeight="1" x14ac:dyDescent="0.2">
      <c r="A28" s="183">
        <f t="shared" si="1"/>
        <v>14</v>
      </c>
      <c r="B28" s="250" t="s">
        <v>189</v>
      </c>
      <c r="C28" s="223">
        <f t="shared" si="3"/>
        <v>1132.6959999999999</v>
      </c>
      <c r="D28" s="258">
        <v>673.16499999999996</v>
      </c>
      <c r="E28" s="215">
        <f>3.943+0.355</f>
        <v>4.298</v>
      </c>
      <c r="F28" s="208">
        <v>455.233</v>
      </c>
      <c r="G28" s="215"/>
      <c r="H28" s="208"/>
    </row>
    <row r="29" spans="1:9" ht="15" customHeight="1" x14ac:dyDescent="0.2">
      <c r="A29" s="183">
        <f t="shared" si="1"/>
        <v>15</v>
      </c>
      <c r="B29" s="250" t="s">
        <v>190</v>
      </c>
      <c r="C29" s="223">
        <f t="shared" si="3"/>
        <v>455.59100000000001</v>
      </c>
      <c r="D29" s="217">
        <v>263.55099999999999</v>
      </c>
      <c r="E29" s="215">
        <f>3.943+0.118</f>
        <v>4.0609999999999999</v>
      </c>
      <c r="F29" s="208">
        <v>187.97900000000001</v>
      </c>
      <c r="G29" s="215"/>
      <c r="H29" s="208"/>
    </row>
    <row r="30" spans="1:9" ht="15" customHeight="1" x14ac:dyDescent="0.2">
      <c r="A30" s="183">
        <f t="shared" si="1"/>
        <v>16</v>
      </c>
      <c r="B30" s="250" t="s">
        <v>191</v>
      </c>
      <c r="C30" s="223">
        <f t="shared" si="3"/>
        <v>857.97299999999996</v>
      </c>
      <c r="D30" s="217">
        <v>447.86700000000002</v>
      </c>
      <c r="E30" s="208">
        <v>0.11799999999999999</v>
      </c>
      <c r="F30" s="208">
        <v>409.988</v>
      </c>
      <c r="G30" s="215"/>
      <c r="H30" s="208"/>
    </row>
    <row r="31" spans="1:9" ht="15" customHeight="1" x14ac:dyDescent="0.2">
      <c r="A31" s="183">
        <f t="shared" si="1"/>
        <v>17</v>
      </c>
      <c r="B31" s="250" t="s">
        <v>192</v>
      </c>
      <c r="C31" s="223">
        <f t="shared" si="3"/>
        <v>398.529</v>
      </c>
      <c r="D31" s="217">
        <v>197.761</v>
      </c>
      <c r="E31" s="215"/>
      <c r="F31" s="215">
        <v>200.768</v>
      </c>
      <c r="G31" s="215"/>
      <c r="H31" s="208"/>
    </row>
    <row r="32" spans="1:9" ht="15" customHeight="1" x14ac:dyDescent="0.2">
      <c r="A32" s="183">
        <f t="shared" si="1"/>
        <v>18</v>
      </c>
      <c r="B32" s="250" t="s">
        <v>193</v>
      </c>
      <c r="C32" s="223">
        <f t="shared" si="3"/>
        <v>1106.386</v>
      </c>
      <c r="D32" s="217">
        <f>646.52-1</f>
        <v>645.52</v>
      </c>
      <c r="E32" s="212"/>
      <c r="F32" s="215">
        <f>461.067-0.201</f>
        <v>460.86599999999999</v>
      </c>
      <c r="G32" s="215"/>
      <c r="H32" s="208"/>
    </row>
    <row r="33" spans="1:8" ht="15" customHeight="1" x14ac:dyDescent="0.2">
      <c r="A33" s="183">
        <f t="shared" si="1"/>
        <v>19</v>
      </c>
      <c r="B33" s="250" t="s">
        <v>16</v>
      </c>
      <c r="C33" s="223">
        <f t="shared" si="3"/>
        <v>1256.3139999999999</v>
      </c>
      <c r="D33" s="258">
        <v>276.10199999999998</v>
      </c>
      <c r="E33" s="215"/>
      <c r="F33" s="208">
        <v>980.21199999999999</v>
      </c>
      <c r="G33" s="215"/>
      <c r="H33" s="208"/>
    </row>
    <row r="34" spans="1:8" ht="15" customHeight="1" x14ac:dyDescent="0.2">
      <c r="A34" s="183">
        <f t="shared" si="1"/>
        <v>20</v>
      </c>
      <c r="B34" s="250" t="s">
        <v>182</v>
      </c>
      <c r="C34" s="223">
        <f t="shared" si="3"/>
        <v>197.73000000000002</v>
      </c>
      <c r="D34" s="217">
        <v>86.878</v>
      </c>
      <c r="E34" s="215">
        <v>2.3519999999999999</v>
      </c>
      <c r="F34" s="215">
        <v>108.5</v>
      </c>
      <c r="G34" s="215"/>
      <c r="H34" s="208"/>
    </row>
    <row r="35" spans="1:8" ht="15" customHeight="1" x14ac:dyDescent="0.2">
      <c r="A35" s="183">
        <f t="shared" si="1"/>
        <v>21</v>
      </c>
      <c r="B35" s="250" t="s">
        <v>194</v>
      </c>
      <c r="C35" s="223">
        <f t="shared" si="3"/>
        <v>2255.8710000000001</v>
      </c>
      <c r="D35" s="258">
        <f>699.716-1.443</f>
        <v>698.27300000000002</v>
      </c>
      <c r="E35" s="215">
        <v>22.074999999999999</v>
      </c>
      <c r="F35" s="208">
        <f>1537.112-1.589</f>
        <v>1535.5230000000001</v>
      </c>
      <c r="G35" s="215"/>
      <c r="H35" s="208"/>
    </row>
    <row r="36" spans="1:8" ht="15" customHeight="1" x14ac:dyDescent="0.2">
      <c r="A36" s="183">
        <f t="shared" si="1"/>
        <v>22</v>
      </c>
      <c r="B36" s="247" t="s">
        <v>199</v>
      </c>
      <c r="C36" s="223">
        <f t="shared" si="3"/>
        <v>277.38099999999997</v>
      </c>
      <c r="D36" s="217">
        <v>12.938000000000001</v>
      </c>
      <c r="E36" s="215"/>
      <c r="F36" s="215">
        <f>264.53-0.087</f>
        <v>264.44299999999998</v>
      </c>
      <c r="G36" s="215"/>
      <c r="H36" s="208"/>
    </row>
    <row r="37" spans="1:8" ht="27.75" customHeight="1" x14ac:dyDescent="0.2">
      <c r="A37" s="183">
        <f t="shared" si="1"/>
        <v>23</v>
      </c>
      <c r="B37" s="247" t="s">
        <v>198</v>
      </c>
      <c r="C37" s="223">
        <f t="shared" si="3"/>
        <v>17.315999999999999</v>
      </c>
      <c r="D37" s="217">
        <v>0</v>
      </c>
      <c r="E37" s="215"/>
      <c r="F37" s="215">
        <v>17.315999999999999</v>
      </c>
      <c r="G37" s="215"/>
      <c r="H37" s="208"/>
    </row>
    <row r="38" spans="1:8" ht="15" customHeight="1" x14ac:dyDescent="0.2">
      <c r="A38" s="183">
        <f t="shared" si="1"/>
        <v>24</v>
      </c>
      <c r="B38" s="250" t="s">
        <v>64</v>
      </c>
      <c r="C38" s="223">
        <f t="shared" si="3"/>
        <v>2024.6610000000001</v>
      </c>
      <c r="D38" s="217">
        <v>521.75300000000004</v>
      </c>
      <c r="E38" s="208">
        <v>14.404</v>
      </c>
      <c r="F38" s="208">
        <v>1488.5039999999999</v>
      </c>
      <c r="G38" s="215"/>
      <c r="H38" s="208"/>
    </row>
    <row r="39" spans="1:8" ht="15" customHeight="1" x14ac:dyDescent="0.2">
      <c r="A39" s="183">
        <f t="shared" si="1"/>
        <v>25</v>
      </c>
      <c r="B39" s="250" t="s">
        <v>18</v>
      </c>
      <c r="C39" s="223">
        <f t="shared" si="3"/>
        <v>1179.17</v>
      </c>
      <c r="D39" s="217">
        <f>395.078-0.35</f>
        <v>394.72799999999995</v>
      </c>
      <c r="E39" s="208"/>
      <c r="F39" s="208">
        <f>785.592-1.15</f>
        <v>784.44200000000001</v>
      </c>
      <c r="G39" s="215"/>
      <c r="H39" s="208"/>
    </row>
    <row r="40" spans="1:8" ht="15" customHeight="1" x14ac:dyDescent="0.2">
      <c r="A40" s="183">
        <f t="shared" si="1"/>
        <v>26</v>
      </c>
      <c r="B40" s="250" t="s">
        <v>110</v>
      </c>
      <c r="C40" s="223">
        <f t="shared" si="3"/>
        <v>81.844999999999999</v>
      </c>
      <c r="D40" s="217">
        <f>80.765-0.3</f>
        <v>80.465000000000003</v>
      </c>
      <c r="E40" s="215"/>
      <c r="F40" s="215">
        <v>0</v>
      </c>
      <c r="G40" s="215">
        <v>1.38</v>
      </c>
      <c r="H40" s="208"/>
    </row>
    <row r="41" spans="1:8" ht="15" customHeight="1" x14ac:dyDescent="0.2">
      <c r="A41" s="183">
        <f t="shared" si="1"/>
        <v>27</v>
      </c>
      <c r="B41" s="250" t="s">
        <v>19</v>
      </c>
      <c r="C41" s="223">
        <f t="shared" si="3"/>
        <v>1270.2449999999999</v>
      </c>
      <c r="D41" s="217">
        <f>430.376-1.924</f>
        <v>428.452</v>
      </c>
      <c r="E41" s="208"/>
      <c r="F41" s="215">
        <f>843.903-2.11</f>
        <v>841.79300000000001</v>
      </c>
      <c r="G41" s="215"/>
      <c r="H41" s="208"/>
    </row>
    <row r="42" spans="1:8" ht="15" customHeight="1" x14ac:dyDescent="0.2">
      <c r="A42" s="183">
        <f t="shared" si="1"/>
        <v>28</v>
      </c>
      <c r="B42" s="250" t="s">
        <v>111</v>
      </c>
      <c r="C42" s="223">
        <f t="shared" si="3"/>
        <v>286.33499999999998</v>
      </c>
      <c r="D42" s="217">
        <f>182.499-0.077</f>
        <v>182.422</v>
      </c>
      <c r="E42" s="215"/>
      <c r="F42" s="215">
        <v>103.913</v>
      </c>
      <c r="G42" s="215"/>
      <c r="H42" s="208"/>
    </row>
    <row r="43" spans="1:8" ht="15" customHeight="1" x14ac:dyDescent="0.2">
      <c r="A43" s="183">
        <f t="shared" si="1"/>
        <v>29</v>
      </c>
      <c r="B43" s="252" t="s">
        <v>67</v>
      </c>
      <c r="C43" s="223">
        <f t="shared" si="3"/>
        <v>91.602000000000004</v>
      </c>
      <c r="D43" s="217">
        <f>90.875-0.16</f>
        <v>90.715000000000003</v>
      </c>
      <c r="E43" s="215"/>
      <c r="F43" s="215">
        <v>0</v>
      </c>
      <c r="G43" s="215">
        <v>0.88700000000000001</v>
      </c>
      <c r="H43" s="208"/>
    </row>
    <row r="44" spans="1:8" ht="15" customHeight="1" x14ac:dyDescent="0.2">
      <c r="A44" s="183">
        <f t="shared" si="1"/>
        <v>30</v>
      </c>
      <c r="B44" s="250" t="s">
        <v>20</v>
      </c>
      <c r="C44" s="223">
        <f t="shared" si="3"/>
        <v>961.8130000000001</v>
      </c>
      <c r="D44" s="217">
        <v>262.41500000000002</v>
      </c>
      <c r="E44" s="213"/>
      <c r="F44" s="208">
        <v>699.39800000000002</v>
      </c>
      <c r="G44" s="215"/>
      <c r="H44" s="208"/>
    </row>
    <row r="45" spans="1:8" ht="15" customHeight="1" x14ac:dyDescent="0.2">
      <c r="A45" s="183">
        <f t="shared" si="1"/>
        <v>31</v>
      </c>
      <c r="B45" s="250" t="s">
        <v>183</v>
      </c>
      <c r="C45" s="223">
        <f t="shared" si="3"/>
        <v>324.76499999999999</v>
      </c>
      <c r="D45" s="217">
        <v>171.27799999999999</v>
      </c>
      <c r="E45" s="208">
        <f>4.51+0.355</f>
        <v>4.8650000000000002</v>
      </c>
      <c r="F45" s="208">
        <v>148.62200000000001</v>
      </c>
      <c r="G45" s="215"/>
      <c r="H45" s="208"/>
    </row>
    <row r="46" spans="1:8" ht="15" customHeight="1" x14ac:dyDescent="0.2">
      <c r="A46" s="183">
        <f t="shared" si="1"/>
        <v>32</v>
      </c>
      <c r="B46" s="250" t="s">
        <v>113</v>
      </c>
      <c r="C46" s="223">
        <f t="shared" si="3"/>
        <v>66.937000000000012</v>
      </c>
      <c r="D46" s="217">
        <v>66.424000000000007</v>
      </c>
      <c r="E46" s="213"/>
      <c r="F46" s="208">
        <v>0</v>
      </c>
      <c r="G46" s="215">
        <v>0.51300000000000001</v>
      </c>
      <c r="H46" s="208"/>
    </row>
    <row r="47" spans="1:8" ht="15" customHeight="1" x14ac:dyDescent="0.2">
      <c r="A47" s="183">
        <f t="shared" si="1"/>
        <v>33</v>
      </c>
      <c r="B47" s="250" t="s">
        <v>69</v>
      </c>
      <c r="C47" s="223">
        <f t="shared" si="3"/>
        <v>1195.9670000000001</v>
      </c>
      <c r="D47" s="217">
        <v>379.601</v>
      </c>
      <c r="E47" s="208">
        <v>0.11799999999999999</v>
      </c>
      <c r="F47" s="208">
        <v>816.24800000000005</v>
      </c>
      <c r="G47" s="215"/>
      <c r="H47" s="208"/>
    </row>
    <row r="48" spans="1:8" ht="15" customHeight="1" x14ac:dyDescent="0.2">
      <c r="A48" s="183">
        <f t="shared" si="1"/>
        <v>34</v>
      </c>
      <c r="B48" s="250" t="s">
        <v>31</v>
      </c>
      <c r="C48" s="223">
        <f t="shared" si="3"/>
        <v>526.13200000000006</v>
      </c>
      <c r="D48" s="217">
        <v>139.357</v>
      </c>
      <c r="E48" s="208">
        <v>87.704999999999998</v>
      </c>
      <c r="F48" s="215">
        <v>299.07</v>
      </c>
      <c r="G48" s="215"/>
      <c r="H48" s="208"/>
    </row>
    <row r="49" spans="1:8" ht="15" customHeight="1" x14ac:dyDescent="0.2">
      <c r="A49" s="183">
        <f t="shared" si="1"/>
        <v>35</v>
      </c>
      <c r="B49" s="250" t="s">
        <v>70</v>
      </c>
      <c r="C49" s="223">
        <f t="shared" si="3"/>
        <v>669.68200000000002</v>
      </c>
      <c r="D49" s="258">
        <v>633.40800000000002</v>
      </c>
      <c r="E49" s="215"/>
      <c r="F49" s="215">
        <v>30.556999999999999</v>
      </c>
      <c r="G49" s="215">
        <v>5.7169999999999996</v>
      </c>
      <c r="H49" s="208"/>
    </row>
    <row r="50" spans="1:8" ht="15" customHeight="1" x14ac:dyDescent="0.2">
      <c r="A50" s="183">
        <f t="shared" si="1"/>
        <v>36</v>
      </c>
      <c r="B50" s="250" t="s">
        <v>185</v>
      </c>
      <c r="C50" s="223">
        <f t="shared" si="3"/>
        <v>225.43600000000001</v>
      </c>
      <c r="D50" s="258">
        <v>206.31299999999999</v>
      </c>
      <c r="E50" s="212"/>
      <c r="F50" s="215">
        <v>16.757000000000001</v>
      </c>
      <c r="G50" s="215">
        <v>2.3660000000000001</v>
      </c>
      <c r="H50" s="208"/>
    </row>
    <row r="51" spans="1:8" ht="15" customHeight="1" x14ac:dyDescent="0.2">
      <c r="A51" s="183">
        <f t="shared" si="1"/>
        <v>37</v>
      </c>
      <c r="B51" s="250" t="s">
        <v>184</v>
      </c>
      <c r="C51" s="223">
        <f t="shared" si="3"/>
        <v>331.47699999999998</v>
      </c>
      <c r="D51" s="258">
        <v>318.70699999999999</v>
      </c>
      <c r="E51" s="215"/>
      <c r="F51" s="215">
        <v>11.37</v>
      </c>
      <c r="G51" s="215">
        <v>1.4</v>
      </c>
      <c r="H51" s="208"/>
    </row>
    <row r="52" spans="1:8" ht="15" customHeight="1" x14ac:dyDescent="0.2">
      <c r="A52" s="183">
        <f t="shared" si="1"/>
        <v>38</v>
      </c>
      <c r="B52" s="253" t="s">
        <v>21</v>
      </c>
      <c r="C52" s="223">
        <f t="shared" si="3"/>
        <v>366.04399999999998</v>
      </c>
      <c r="D52" s="258">
        <v>186.572</v>
      </c>
      <c r="E52" s="215">
        <v>25.838999999999999</v>
      </c>
      <c r="F52" s="215">
        <v>153.63300000000001</v>
      </c>
      <c r="G52" s="215"/>
      <c r="H52" s="208"/>
    </row>
    <row r="53" spans="1:8" ht="15" customHeight="1" x14ac:dyDescent="0.2">
      <c r="A53" s="183">
        <f t="shared" si="1"/>
        <v>39</v>
      </c>
      <c r="B53" s="250" t="s">
        <v>71</v>
      </c>
      <c r="C53" s="223">
        <f t="shared" si="3"/>
        <v>421.66699999999997</v>
      </c>
      <c r="D53" s="222">
        <v>311.19200000000001</v>
      </c>
      <c r="E53" s="208">
        <v>4.51</v>
      </c>
      <c r="F53" s="208">
        <v>104.979</v>
      </c>
      <c r="G53" s="215">
        <v>0.98599999999999999</v>
      </c>
      <c r="H53" s="208"/>
    </row>
    <row r="54" spans="1:8" ht="15" customHeight="1" x14ac:dyDescent="0.2">
      <c r="A54" s="183">
        <f t="shared" si="1"/>
        <v>40</v>
      </c>
      <c r="B54" s="250" t="s">
        <v>115</v>
      </c>
      <c r="C54" s="223">
        <f t="shared" si="3"/>
        <v>273.108</v>
      </c>
      <c r="D54" s="217">
        <f>202.4-0.5</f>
        <v>201.9</v>
      </c>
      <c r="E54" s="208">
        <f>4.51+0.118</f>
        <v>4.6280000000000001</v>
      </c>
      <c r="F54" s="208">
        <v>66.58</v>
      </c>
      <c r="G54" s="215"/>
      <c r="H54" s="208"/>
    </row>
    <row r="55" spans="1:8" ht="15" customHeight="1" thickBot="1" x14ac:dyDescent="0.25">
      <c r="A55" s="183">
        <f t="shared" si="1"/>
        <v>41</v>
      </c>
      <c r="B55" s="250" t="s">
        <v>4</v>
      </c>
      <c r="C55" s="207">
        <f t="shared" si="3"/>
        <v>551.89499999999998</v>
      </c>
      <c r="D55" s="258">
        <v>548.346</v>
      </c>
      <c r="E55" s="215"/>
      <c r="F55" s="206"/>
      <c r="G55" s="208">
        <v>3.5489999999999999</v>
      </c>
      <c r="H55" s="208"/>
    </row>
    <row r="56" spans="1:8" ht="30" customHeight="1" thickBot="1" x14ac:dyDescent="0.25">
      <c r="A56" s="195">
        <f t="shared" si="1"/>
        <v>42</v>
      </c>
      <c r="B56" s="188" t="s">
        <v>180</v>
      </c>
      <c r="C56" s="202">
        <f t="shared" si="3"/>
        <v>3100.9320000000002</v>
      </c>
      <c r="D56" s="65">
        <f>D57+D58+SUM(D60:D64)</f>
        <v>2867.67</v>
      </c>
      <c r="E56" s="65"/>
      <c r="F56" s="65"/>
      <c r="G56" s="65">
        <f>G57+G58+SUM(G60:G64)</f>
        <v>17.298999999999999</v>
      </c>
      <c r="H56" s="65">
        <f>H57+H58+SUM(H60:H64)</f>
        <v>215.96299999999999</v>
      </c>
    </row>
    <row r="57" spans="1:8" ht="15" customHeight="1" x14ac:dyDescent="0.2">
      <c r="A57" s="183">
        <f t="shared" si="1"/>
        <v>43</v>
      </c>
      <c r="B57" s="185" t="s">
        <v>2</v>
      </c>
      <c r="C57" s="221">
        <f t="shared" si="3"/>
        <v>650.16000000000008</v>
      </c>
      <c r="D57" s="208">
        <v>642.42600000000004</v>
      </c>
      <c r="E57" s="239"/>
      <c r="F57" s="223"/>
      <c r="G57" s="223">
        <v>7.734</v>
      </c>
      <c r="H57" s="154"/>
    </row>
    <row r="58" spans="1:8" ht="15" customHeight="1" x14ac:dyDescent="0.2">
      <c r="A58" s="183">
        <f t="shared" si="1"/>
        <v>44</v>
      </c>
      <c r="B58" s="250" t="s">
        <v>3</v>
      </c>
      <c r="C58" s="223">
        <f t="shared" si="3"/>
        <v>796.27</v>
      </c>
      <c r="D58" s="208">
        <v>796.27</v>
      </c>
      <c r="E58" s="239"/>
      <c r="F58" s="223"/>
      <c r="G58" s="223"/>
      <c r="H58" s="223"/>
    </row>
    <row r="59" spans="1:8" ht="15" customHeight="1" x14ac:dyDescent="0.2">
      <c r="A59" s="183">
        <f t="shared" si="1"/>
        <v>45</v>
      </c>
      <c r="B59" s="248" t="s">
        <v>214</v>
      </c>
      <c r="C59" s="230">
        <f t="shared" si="3"/>
        <v>97.632999999999996</v>
      </c>
      <c r="D59" s="228">
        <v>97.632999999999996</v>
      </c>
      <c r="E59" s="239"/>
      <c r="F59" s="223"/>
      <c r="G59" s="230"/>
      <c r="H59" s="230"/>
    </row>
    <row r="60" spans="1:8" ht="15" customHeight="1" x14ac:dyDescent="0.2">
      <c r="A60" s="183">
        <f t="shared" si="1"/>
        <v>46</v>
      </c>
      <c r="B60" s="250" t="s">
        <v>195</v>
      </c>
      <c r="C60" s="223">
        <f t="shared" si="3"/>
        <v>1079.33</v>
      </c>
      <c r="D60" s="208">
        <v>1079.33</v>
      </c>
      <c r="E60" s="239"/>
      <c r="F60" s="223"/>
      <c r="G60" s="223"/>
      <c r="H60" s="223"/>
    </row>
    <row r="61" spans="1:8" ht="15" customHeight="1" x14ac:dyDescent="0.2">
      <c r="A61" s="183">
        <f t="shared" si="1"/>
        <v>47</v>
      </c>
      <c r="B61" s="254" t="s">
        <v>179</v>
      </c>
      <c r="C61" s="223">
        <f t="shared" si="3"/>
        <v>286.7</v>
      </c>
      <c r="D61" s="231">
        <v>61.171999999999997</v>
      </c>
      <c r="E61" s="244"/>
      <c r="F61" s="231"/>
      <c r="G61" s="231">
        <f>11.088-1.523</f>
        <v>9.5649999999999995</v>
      </c>
      <c r="H61" s="231">
        <v>215.96299999999999</v>
      </c>
    </row>
    <row r="62" spans="1:8" ht="15" customHeight="1" x14ac:dyDescent="0.2">
      <c r="A62" s="183">
        <f t="shared" si="1"/>
        <v>48</v>
      </c>
      <c r="B62" s="247" t="s">
        <v>186</v>
      </c>
      <c r="C62" s="223">
        <f t="shared" si="3"/>
        <v>91.968999999999994</v>
      </c>
      <c r="D62" s="226">
        <v>91.968999999999994</v>
      </c>
      <c r="E62" s="212"/>
      <c r="F62" s="212"/>
      <c r="G62" s="215"/>
      <c r="H62" s="223"/>
    </row>
    <row r="63" spans="1:8" ht="15" customHeight="1" x14ac:dyDescent="0.2">
      <c r="A63" s="183">
        <f t="shared" si="1"/>
        <v>49</v>
      </c>
      <c r="B63" s="250" t="s">
        <v>71</v>
      </c>
      <c r="C63" s="223">
        <f t="shared" si="3"/>
        <v>91.676000000000002</v>
      </c>
      <c r="D63" s="217">
        <v>91.676000000000002</v>
      </c>
      <c r="E63" s="212"/>
      <c r="F63" s="212"/>
      <c r="G63" s="215"/>
      <c r="H63" s="223"/>
    </row>
    <row r="64" spans="1:8" ht="15" customHeight="1" thickBot="1" x14ac:dyDescent="0.25">
      <c r="A64" s="184">
        <f t="shared" si="1"/>
        <v>50</v>
      </c>
      <c r="B64" s="186" t="s">
        <v>115</v>
      </c>
      <c r="C64" s="207">
        <f t="shared" si="3"/>
        <v>104.827</v>
      </c>
      <c r="D64" s="214">
        <v>104.827</v>
      </c>
      <c r="E64" s="219"/>
      <c r="F64" s="216"/>
      <c r="G64" s="220"/>
      <c r="H64" s="243"/>
    </row>
    <row r="65" spans="1:8" ht="33" customHeight="1" thickBot="1" x14ac:dyDescent="0.25">
      <c r="A65" s="195">
        <f t="shared" si="1"/>
        <v>51</v>
      </c>
      <c r="B65" s="187" t="s">
        <v>137</v>
      </c>
      <c r="C65" s="204">
        <f t="shared" si="3"/>
        <v>3026.2419999999997</v>
      </c>
      <c r="D65" s="65">
        <f>D66+D68+D69+D70</f>
        <v>1784.0739999999998</v>
      </c>
      <c r="E65" s="65">
        <f t="shared" ref="E65:G65" si="4">E66+E68+E69+E70</f>
        <v>985.93200000000002</v>
      </c>
      <c r="F65" s="65"/>
      <c r="G65" s="65">
        <f t="shared" si="4"/>
        <v>256.23599999999999</v>
      </c>
      <c r="H65" s="65"/>
    </row>
    <row r="66" spans="1:8" ht="16.5" customHeight="1" x14ac:dyDescent="0.2">
      <c r="A66" s="183">
        <f t="shared" si="1"/>
        <v>52</v>
      </c>
      <c r="B66" s="255" t="s">
        <v>78</v>
      </c>
      <c r="C66" s="204">
        <f t="shared" si="3"/>
        <v>136.244</v>
      </c>
      <c r="D66" s="224"/>
      <c r="E66" s="231">
        <f>E67</f>
        <v>136.244</v>
      </c>
      <c r="F66" s="212"/>
      <c r="G66" s="212"/>
      <c r="H66" s="230"/>
    </row>
    <row r="67" spans="1:8" ht="15" customHeight="1" x14ac:dyDescent="0.2">
      <c r="A67" s="183">
        <f t="shared" si="1"/>
        <v>53</v>
      </c>
      <c r="B67" s="246" t="s">
        <v>49</v>
      </c>
      <c r="C67" s="230">
        <f t="shared" si="3"/>
        <v>136.244</v>
      </c>
      <c r="D67" s="224"/>
      <c r="E67" s="240">
        <v>136.244</v>
      </c>
      <c r="F67" s="212"/>
      <c r="G67" s="212"/>
      <c r="H67" s="230"/>
    </row>
    <row r="68" spans="1:8" ht="15" customHeight="1" x14ac:dyDescent="0.2">
      <c r="A68" s="183">
        <f t="shared" si="1"/>
        <v>54</v>
      </c>
      <c r="B68" s="185" t="s">
        <v>24</v>
      </c>
      <c r="C68" s="223">
        <f t="shared" si="3"/>
        <v>934.45799999999986</v>
      </c>
      <c r="D68" s="278">
        <f>769-43.075</f>
        <v>725.92499999999995</v>
      </c>
      <c r="E68" s="277">
        <f>18.854+43.075+36.073</f>
        <v>98.00200000000001</v>
      </c>
      <c r="F68" s="223"/>
      <c r="G68" s="223">
        <v>110.53100000000001</v>
      </c>
      <c r="H68" s="208"/>
    </row>
    <row r="69" spans="1:8" ht="15" customHeight="1" x14ac:dyDescent="0.2">
      <c r="A69" s="183">
        <f t="shared" si="1"/>
        <v>55</v>
      </c>
      <c r="B69" s="247" t="s">
        <v>186</v>
      </c>
      <c r="C69" s="223">
        <f t="shared" si="3"/>
        <v>1573.2159999999999</v>
      </c>
      <c r="D69" s="223">
        <f>1066.33-28</f>
        <v>1038.33</v>
      </c>
      <c r="E69" s="239">
        <f>521.753-2+15.133</f>
        <v>534.88600000000008</v>
      </c>
      <c r="F69" s="212"/>
      <c r="G69" s="215"/>
      <c r="H69" s="208"/>
    </row>
    <row r="70" spans="1:8" ht="15" customHeight="1" thickBot="1" x14ac:dyDescent="0.25">
      <c r="A70" s="184">
        <f t="shared" si="1"/>
        <v>56</v>
      </c>
      <c r="B70" s="256" t="s">
        <v>5</v>
      </c>
      <c r="C70" s="207">
        <f t="shared" si="3"/>
        <v>382.32400000000001</v>
      </c>
      <c r="D70" s="208">
        <v>19.818999999999999</v>
      </c>
      <c r="E70" s="239">
        <v>216.8</v>
      </c>
      <c r="F70" s="223"/>
      <c r="G70" s="231">
        <v>145.70500000000001</v>
      </c>
      <c r="H70" s="227"/>
    </row>
    <row r="71" spans="1:8" ht="15" customHeight="1" thickBot="1" x14ac:dyDescent="0.25">
      <c r="A71" s="195">
        <f t="shared" si="1"/>
        <v>57</v>
      </c>
      <c r="B71" s="189" t="s">
        <v>173</v>
      </c>
      <c r="C71" s="202">
        <f t="shared" si="3"/>
        <v>32895.699000000001</v>
      </c>
      <c r="D71" s="260">
        <f>D15+D23+D56+D65</f>
        <v>18833.845000000001</v>
      </c>
      <c r="E71" s="260">
        <f>E15+E23+E56+E65</f>
        <v>3101.9679999999998</v>
      </c>
      <c r="F71" s="260">
        <f>F15+F23+F56+F65</f>
        <v>10453.589999999998</v>
      </c>
      <c r="G71" s="260">
        <f>G15+G23+G56+G65</f>
        <v>290.33299999999997</v>
      </c>
      <c r="H71" s="260">
        <f>H15+H23+H56+H65</f>
        <v>215.96299999999999</v>
      </c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  <c r="E73" s="174"/>
    </row>
    <row r="74" spans="1:8" ht="15" customHeight="1" x14ac:dyDescent="0.2">
      <c r="A74" s="179"/>
      <c r="B74" s="175"/>
    </row>
    <row r="75" spans="1:8" ht="15" customHeight="1" x14ac:dyDescent="0.2">
      <c r="A75" s="179"/>
      <c r="B75" s="171"/>
    </row>
    <row r="76" spans="1:8" ht="15" customHeight="1" x14ac:dyDescent="0.2">
      <c r="A76" s="179"/>
      <c r="B76" s="171"/>
    </row>
    <row r="77" spans="1:8" ht="15" customHeight="1" x14ac:dyDescent="0.2">
      <c r="A77" s="179"/>
      <c r="B77" s="171"/>
    </row>
    <row r="79" spans="1:8" ht="15" customHeight="1" x14ac:dyDescent="0.2">
      <c r="E79" s="174"/>
    </row>
  </sheetData>
  <mergeCells count="10">
    <mergeCell ref="H13:H14"/>
    <mergeCell ref="F8:G8"/>
    <mergeCell ref="A13:A14"/>
    <mergeCell ref="B13:B14"/>
    <mergeCell ref="C13:C14"/>
    <mergeCell ref="D13:D14"/>
    <mergeCell ref="E13:E14"/>
    <mergeCell ref="F13:F14"/>
    <mergeCell ref="G13:G14"/>
    <mergeCell ref="A9:I9"/>
  </mergeCells>
  <printOptions gridLines="1"/>
  <pageMargins left="1.0236220472440944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2 priedas</vt:lpstr>
      <vt:lpstr>'1 priedas'!Print_Titles</vt:lpstr>
      <vt:lpstr>'2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2024-04-11T06:58:05Z</cp:lastPrinted>
  <dcterms:created xsi:type="dcterms:W3CDTF">2013-02-05T08:01:03Z</dcterms:created>
  <dcterms:modified xsi:type="dcterms:W3CDTF">2024-04-11T06:58:57Z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