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firstSheet="1" activeTab="7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</sheets>
  <definedNames>
    <definedName name="OLE_LINK2" localSheetId="0">'1-pajamos'!$A$1</definedName>
    <definedName name="_xlnm.Print_Titles" localSheetId="2">'3-įst.pajamos'!$7:$8</definedName>
    <definedName name="_xlnm.Print_Titles" localSheetId="3">'4-išl.asign.vald. '!$8:$10</definedName>
    <definedName name="_xlnm.Print_Titles" localSheetId="5">'5-programos'!$7:$9</definedName>
    <definedName name="_xlnm.Print_Titles" localSheetId="6">'6-valst.deleg.f-jų paskirst.'!$6:$7</definedName>
    <definedName name="_xlnm.Print_Titles" localSheetId="8">'8 -ES projektai'!$12:$14</definedName>
  </definedNames>
  <calcPr fullCalcOnLoad="1"/>
</workbook>
</file>

<file path=xl/sharedStrings.xml><?xml version="1.0" encoding="utf-8"?>
<sst xmlns="http://schemas.openxmlformats.org/spreadsheetml/2006/main" count="1275" uniqueCount="687">
  <si>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</si>
  <si>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</si>
  <si>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</si>
  <si>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</si>
  <si>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</si>
  <si>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</si>
  <si>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</si>
  <si>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</si>
  <si>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</si>
  <si>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</si>
  <si>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</si>
  <si>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</si>
  <si>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</si>
  <si>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</si>
  <si>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</si>
  <si>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</si>
  <si>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</si>
  <si>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</si>
  <si>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</si>
  <si>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</si>
  <si>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</si>
  <si>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</si>
  <si>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</si>
  <si>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</si>
  <si>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</si>
  <si>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</si>
  <si>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</si>
  <si>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</si>
  <si>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</si>
  <si>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</si>
  <si>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</si>
  <si>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</si>
  <si>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</si>
  <si>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</si>
  <si>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</si>
  <si>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</si>
  <si>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</si>
  <si>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</si>
  <si>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</si>
  <si>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</si>
  <si>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</si>
  <si>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</si>
  <si>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</si>
  <si>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</si>
  <si>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</si>
  <si>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</si>
  <si>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</si>
  <si>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</si>
  <si>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</si>
  <si>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</si>
  <si>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</si>
  <si>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</si>
  <si>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</si>
  <si>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</si>
  <si>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</si>
  <si>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</si>
  <si>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</si>
  <si>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</si>
  <si>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</si>
  <si>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</si>
  <si>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</si>
  <si>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</si>
  <si>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</si>
  <si>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</si>
  <si>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</si>
  <si>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</si>
  <si>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</si>
  <si>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</si>
  <si>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</si>
  <si>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</si>
  <si>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</si>
  <si>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</si>
  <si>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</si>
  <si>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</si>
  <si>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</si>
  <si>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</si>
  <si>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</si>
  <si>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</si>
  <si>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</si>
  <si>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</si>
  <si>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</si>
  <si>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</si>
  <si>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</si>
  <si>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</si>
  <si>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</si>
  <si>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</si>
  <si>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</si>
  <si>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</si>
  <si>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</si>
  <si>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</si>
  <si>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</si>
  <si>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</si>
  <si>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</si>
  <si>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</si>
  <si>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</si>
  <si>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</si>
  <si>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</si>
  <si>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</si>
  <si>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</si>
  <si>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</si>
  <si>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</si>
  <si>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</si>
  <si>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</si>
  <si>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</si>
  <si>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</si>
  <si>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 xml:space="preserve">                                                                                                  3 priedas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</si>
  <si>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</si>
  <si>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</si>
  <si>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</si>
  <si>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</si>
  <si>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</si>
  <si>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</si>
  <si>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</si>
  <si>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</si>
  <si>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</si>
  <si>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</si>
  <si>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</si>
  <si>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</si>
  <si>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</si>
  <si>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</si>
  <si>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</si>
  <si>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</si>
  <si>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</si>
  <si>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</si>
  <si>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</si>
  <si>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</si>
  <si>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</si>
  <si>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</si>
  <si>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</si>
  <si>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</si>
  <si>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</si>
  <si>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Senamiesčio progimn. Laibgalių sk.</t>
  </si>
  <si>
    <t>Kriaunų pagrindinė m-la</t>
  </si>
  <si>
    <t>Suaugusiųjų ir jaunimo  mokymo centras</t>
  </si>
  <si>
    <t>32.</t>
  </si>
  <si>
    <t>Panemunėlio pagrindinė m-la</t>
  </si>
  <si>
    <t>33.</t>
  </si>
  <si>
    <t>J.Tumo-Vaižganto gimnazija</t>
  </si>
  <si>
    <t>34.</t>
  </si>
  <si>
    <t>J.Tumo-Vaižganto gimnaz.  bendrabutis</t>
  </si>
  <si>
    <t>35.</t>
  </si>
  <si>
    <t>J.Tūbelio progimnazija</t>
  </si>
  <si>
    <t>36.</t>
  </si>
  <si>
    <t>Juodupės gimnazija</t>
  </si>
  <si>
    <t>37.</t>
  </si>
  <si>
    <t>Juodupės neformaliojo ugd.sk.</t>
  </si>
  <si>
    <t>38.</t>
  </si>
  <si>
    <t>Jūžintų J.O. Širvydo vid.m-la</t>
  </si>
  <si>
    <t>39.</t>
  </si>
  <si>
    <t>Kamajų A.Strazdo gimnazija</t>
  </si>
  <si>
    <t>40.</t>
  </si>
  <si>
    <t>Kamajų ikimokykl.ugdymo sk.</t>
  </si>
  <si>
    <t>41.</t>
  </si>
  <si>
    <t>42.</t>
  </si>
  <si>
    <t>Kamajų neformal.ugdymo sk.</t>
  </si>
  <si>
    <t>43.</t>
  </si>
  <si>
    <t>Obelių gimnazija</t>
  </si>
  <si>
    <t>44.</t>
  </si>
  <si>
    <t>Obelių neformal.ugdymo sk.</t>
  </si>
  <si>
    <t>45.</t>
  </si>
  <si>
    <t>Pandėlio gimnazija</t>
  </si>
  <si>
    <t>46.</t>
  </si>
  <si>
    <t>47.</t>
  </si>
  <si>
    <t>Muzikos mokykla</t>
  </si>
  <si>
    <t>48.</t>
  </si>
  <si>
    <t>Choreografijos m-la</t>
  </si>
  <si>
    <t>49.</t>
  </si>
  <si>
    <t>Švietimo centras</t>
  </si>
  <si>
    <t>50.</t>
  </si>
  <si>
    <t>Pedagoginė psichologinė tarnyba</t>
  </si>
  <si>
    <t>Pandėlio UDC</t>
  </si>
  <si>
    <t>Panemunėlio UDC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</si>
  <si>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</si>
  <si>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</si>
  <si>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</si>
  <si>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</si>
  <si>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</si>
  <si>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</si>
  <si>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</si>
  <si>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</si>
  <si>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Rokiškio rajono savivaldybės tarybos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</si>
  <si>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</si>
  <si>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</si>
  <si>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</si>
  <si>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</si>
  <si>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Kamajų A. Strazdo gimn. ikimok. ugd. sk.</t>
  </si>
  <si>
    <t>Kamajų neformaliojo ugdymo skyrius</t>
  </si>
  <si>
    <t>Asignavimų valdytojo pavadinimas</t>
  </si>
  <si>
    <t xml:space="preserve">   iš jų:</t>
  </si>
  <si>
    <t>už patalpų nuomą</t>
  </si>
  <si>
    <t>už atsitiktines paslaugas</t>
  </si>
  <si>
    <t>IŠ VISO</t>
  </si>
  <si>
    <t>Turizmo ir tradicinių amatų informacijos ir koordinavimo centras</t>
  </si>
  <si>
    <t>( eurai)</t>
  </si>
  <si>
    <t>eurai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</si>
  <si>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</si>
  <si>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</si>
  <si>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</si>
  <si>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</si>
  <si>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</si>
  <si>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</si>
  <si>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</si>
  <si>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</si>
  <si>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</si>
  <si>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</si>
  <si>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</si>
  <si>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</si>
  <si>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Vaikų teisių apsauga</t>
  </si>
  <si>
    <t>Jaunimo teisių apsauga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</si>
  <si>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</si>
  <si>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</si>
  <si>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</si>
  <si>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</si>
  <si>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</si>
  <si>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</si>
  <si>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</si>
  <si>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</si>
  <si>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</si>
  <si>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</si>
  <si>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</si>
  <si>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</si>
  <si>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iš jų: asmenų su sunkia negalia globa</t>
  </si>
  <si>
    <t xml:space="preserve">                soc.rizika iš viso 4 PR.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</si>
  <si>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</si>
  <si>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</si>
  <si>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</si>
  <si>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</si>
  <si>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</si>
  <si>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</si>
  <si>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</si>
  <si>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 xml:space="preserve"> Socialinės išmokos    iš viso</t>
  </si>
  <si>
    <t xml:space="preserve">     iš jų :  soc.išmokų administravimas 1 PR.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</si>
  <si>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</si>
  <si>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</si>
  <si>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</si>
  <si>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</si>
  <si>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 xml:space="preserve">  Administracija</t>
  </si>
  <si>
    <t>Visuomenės sveikatos priežiūros f-joms vykdyti</t>
  </si>
  <si>
    <t>6 priedas</t>
  </si>
  <si>
    <t>Architektūros ir paveldosaugos skyrius- aplinkos apsaugos rėmimo spec. programa</t>
  </si>
  <si>
    <t xml:space="preserve">pajamos už teikiamas paslaugas </t>
  </si>
  <si>
    <t>laisvas lėšų likutis</t>
  </si>
  <si>
    <t>7 priedas</t>
  </si>
  <si>
    <t>8 priedas</t>
  </si>
  <si>
    <t>ROKIŠKIO RAJONO SAVIVALDYBĖS APYVARTOS LĖŠOS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</si>
  <si>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</si>
  <si>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</si>
  <si>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</si>
  <si>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</si>
  <si>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</si>
  <si>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</si>
  <si>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</si>
  <si>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 xml:space="preserve">                      iš jų:</t>
  </si>
  <si>
    <t xml:space="preserve">                        iš jų:</t>
  </si>
  <si>
    <t xml:space="preserve">                  iš jų:</t>
  </si>
  <si>
    <t xml:space="preserve">                 iš jų:</t>
  </si>
  <si>
    <t>Turto valdymo ir viešųjų pirkimų skyrius</t>
  </si>
  <si>
    <t>J.Keliuočio viešoji biblioteka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</si>
  <si>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</si>
  <si>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</si>
  <si>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</si>
  <si>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</si>
  <si>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Panemunėlio seniūnija                      </t>
  </si>
  <si>
    <t>Eil. Nr.</t>
  </si>
  <si>
    <t>Projekto pavadinimas</t>
  </si>
  <si>
    <t>Projekto vadovas, finansininkas</t>
  </si>
  <si>
    <t>projekto vertė iš viso, tūkst. EUR</t>
  </si>
  <si>
    <t xml:space="preserve"> iš jų:</t>
  </si>
  <si>
    <t>Pastabos</t>
  </si>
  <si>
    <t>ES</t>
  </si>
  <si>
    <t>VB</t>
  </si>
  <si>
    <t>SB</t>
  </si>
  <si>
    <t xml:space="preserve">    iš jų :</t>
  </si>
  <si>
    <t xml:space="preserve">Iš viso </t>
  </si>
  <si>
    <t>Urbanistinės teritorijos Rokiškio mieste tarp Respublikos g-Aušros-Parko-Taikos-Vilties-P.Širvio-Jaunystės-Panevėžio-Perkūno-Kauno-J. Basanavičiaus-Ąžuolų-Tyzenhauzų-Pievų-Juodupės-Laisvės gatvių sutvarkymas ir plėtra, III etapas</t>
  </si>
  <si>
    <t>Socialinio būsto fondo plėtra Rokiškio rajono savivaldybėje</t>
  </si>
  <si>
    <t>Vida Gindvilienė, Rita Baltakienė</t>
  </si>
  <si>
    <t>Juodupės miestelio gyvenamosios vietovės atnaujinimas</t>
  </si>
  <si>
    <t>Obelių miesto gyvenamosios vietovės atnaujinimas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</si>
  <si>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</si>
  <si>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</si>
  <si>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</si>
  <si>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</si>
  <si>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</si>
  <si>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</si>
  <si>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</si>
  <si>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</si>
  <si>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</si>
  <si>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Panemunėlio pagrindinė mokykla</t>
  </si>
  <si>
    <t xml:space="preserve"> aplinkos apsaugos rėmimo spec. programa</t>
  </si>
  <si>
    <t xml:space="preserve">Finansų skyrius </t>
  </si>
  <si>
    <t>1.3.4.1.1.1.c</t>
  </si>
  <si>
    <t>Speciali tikslinė dotacija iš viso (15+16+17+18+19)</t>
  </si>
  <si>
    <t>DOTACIJOS (14+20+21)</t>
  </si>
  <si>
    <t>KITOS PAJAMOS (23+27+28+29)</t>
  </si>
  <si>
    <t>Turto pajamos(24+25+26)</t>
  </si>
  <si>
    <t>VISI MOKESČIAI, PAJAMOS IR DOTACIJOS(1+13+22)</t>
  </si>
  <si>
    <t xml:space="preserve">        kreditoriniam įsiskolinimui dengti</t>
  </si>
  <si>
    <t xml:space="preserve"> Iš to sk.:DUF</t>
  </si>
  <si>
    <t xml:space="preserve">               soc.išmokos ( laidojimo pašalpos)     iš  viso</t>
  </si>
  <si>
    <t>Visuomenės sveik.biuras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</si>
  <si>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</si>
  <si>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</si>
  <si>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</si>
  <si>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</si>
  <si>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</si>
  <si>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</si>
  <si>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</si>
  <si>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</si>
  <si>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</si>
  <si>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</si>
  <si>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</si>
  <si>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</si>
  <si>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</si>
  <si>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</si>
  <si>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</si>
  <si>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</si>
  <si>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</si>
  <si>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</si>
  <si>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</si>
  <si>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</si>
  <si>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</si>
  <si>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</si>
  <si>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</si>
  <si>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</si>
  <si>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</si>
  <si>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</si>
  <si>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</si>
  <si>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</si>
  <si>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</si>
  <si>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</si>
  <si>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</si>
  <si>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</si>
  <si>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rajono ligoninės dalininko kapitalui didinti (lizingas)</t>
  </si>
  <si>
    <t>Gydytojų rezidentūros studijų kompensavimas</t>
  </si>
  <si>
    <t>VšĮ Rokiškio PASPC moterų konsultacijos kabinetų įrangai</t>
  </si>
  <si>
    <t>Vaiko teisių apsaugos skyrius iš viso</t>
  </si>
  <si>
    <t>Vaikų dienos centrų dalinis finansavimas</t>
  </si>
  <si>
    <t>Kultūros,turizmo ir ryšių su užsienio šalimis skyrius iš viso</t>
  </si>
  <si>
    <t>Tarptautinis bendradarbiavimas</t>
  </si>
  <si>
    <t>Rajono renginių programa</t>
  </si>
  <si>
    <t>Nevyriausybinių organizac. projektų finansavimas</t>
  </si>
  <si>
    <t xml:space="preserve"> iš jų: jaunimo organizacijų projektų finansavimas</t>
  </si>
  <si>
    <t xml:space="preserve">         sporto  organizacijų projektų finansavimas</t>
  </si>
  <si>
    <t>Leidyba</t>
  </si>
  <si>
    <t>Pasiruošimas 2018 m. dainų šventei</t>
  </si>
  <si>
    <t>Turto valdymo ir viešųjų pirkimų skyrius                iš viso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</si>
  <si>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</si>
  <si>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</si>
  <si>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</si>
  <si>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</si>
  <si>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</si>
  <si>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Statybos ir infrastruktūros skyrius iš viso</t>
  </si>
  <si>
    <t>Kapitalo investicijos ir ilgalaikio turto remontas</t>
  </si>
  <si>
    <t>Subsidijos gamintojams už šiluminę energiją</t>
  </si>
  <si>
    <t>Projektų administravimas</t>
  </si>
  <si>
    <t>Įvykdytų projektų priežiūrai</t>
  </si>
  <si>
    <t>Strateginio planav. ir investicijų skyrius iš viso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</si>
  <si>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</si>
  <si>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</si>
  <si>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</si>
  <si>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</si>
  <si>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</si>
  <si>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</si>
  <si>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</si>
  <si>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</si>
  <si>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Švietimo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</si>
  <si>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</si>
  <si>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</si>
  <si>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</si>
  <si>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</si>
  <si>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</si>
  <si>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</si>
  <si>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</si>
  <si>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</si>
  <si>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</si>
  <si>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</si>
  <si>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</si>
  <si>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</si>
  <si>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 xml:space="preserve">              projektui ,,Lietuvos kultūros sostinė"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</si>
  <si>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</si>
  <si>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</si>
  <si>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</si>
  <si>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</si>
  <si>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</si>
  <si>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</si>
  <si>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</si>
  <si>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</si>
  <si>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</si>
  <si>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</si>
  <si>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</si>
  <si>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</si>
  <si>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</si>
  <si>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Pandėlio prad. m-klos Kazliškio skyrius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</si>
  <si>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</si>
  <si>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</si>
  <si>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</si>
  <si>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</si>
  <si>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</si>
  <si>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</si>
  <si>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</si>
  <si>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</si>
  <si>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</si>
  <si>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</si>
  <si>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</si>
  <si>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</si>
  <si>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</si>
  <si>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t>Panemunėlio universalus daugiafunkcis cent.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</si>
  <si>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</si>
  <si>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</si>
  <si>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</si>
  <si>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</si>
  <si>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</si>
  <si>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</si>
  <si>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</si>
  <si>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</si>
  <si>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</si>
  <si>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</si>
  <si>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</si>
  <si>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</si>
  <si>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</si>
  <si>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</si>
  <si>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</si>
  <si>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</si>
  <si>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</si>
  <si>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</si>
  <si>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</si>
  <si>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</si>
  <si>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</si>
  <si>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</si>
  <si>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</si>
  <si>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</si>
  <si>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</si>
  <si>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</si>
  <si>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</si>
  <si>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</si>
  <si>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</si>
  <si>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</si>
  <si>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</si>
  <si>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</si>
  <si>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</si>
  <si>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</si>
  <si>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</si>
  <si>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</si>
  <si>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</si>
  <si>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</si>
  <si>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</si>
  <si>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</si>
  <si>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</si>
  <si>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</si>
  <si>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</si>
  <si>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</si>
  <si>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</si>
  <si>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</si>
  <si>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</si>
  <si>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</si>
  <si>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</si>
  <si>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</si>
  <si>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</si>
  <si>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</si>
  <si>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</si>
  <si>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</si>
  <si>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</si>
  <si>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</si>
  <si>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</si>
  <si>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</si>
  <si>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</si>
  <si>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</si>
  <si>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</si>
  <si>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</si>
  <si>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</si>
  <si>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</si>
  <si>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</si>
  <si>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</si>
  <si>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</si>
  <si>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</si>
  <si>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</si>
  <si>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</si>
  <si>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</si>
  <si>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</si>
  <si>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</si>
  <si>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</si>
  <si>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</si>
  <si>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</si>
  <si>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</si>
  <si>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</si>
  <si>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</si>
  <si>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</si>
  <si>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</si>
  <si>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</si>
  <si>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</si>
  <si>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</si>
  <si>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</si>
  <si>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</si>
  <si>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</si>
  <si>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</si>
  <si>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</si>
  <si>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</si>
  <si>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</si>
  <si>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</si>
  <si>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</si>
  <si>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</si>
  <si>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</si>
  <si>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</si>
  <si>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</si>
  <si>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</si>
  <si>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</si>
  <si>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</si>
  <si>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</si>
  <si>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</si>
  <si>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</si>
  <si>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Eil.   Nr.</t>
  </si>
  <si>
    <t xml:space="preserve">     iš jų:  nekilnojamo turto nuomos specialioji programa</t>
  </si>
  <si>
    <t>Statybos ir infrastruktūros skyrius</t>
  </si>
  <si>
    <t>ES fondų/VIP ar kitų programų lėšos</t>
  </si>
  <si>
    <t>Valstybės kapitalo investicijų programa</t>
  </si>
  <si>
    <t>VšĮ Rokiškio psichikos sveikatos centro priestato statyba prie Psichikos dienos centro</t>
  </si>
  <si>
    <t>S. Jasiulevičius</t>
  </si>
  <si>
    <t>K. Gačionienė</t>
  </si>
  <si>
    <t>Rokiškio rajono teritorijų kraštovaizdžio formavimas ir ekologinės būklės gerinimas</t>
  </si>
  <si>
    <t>A. Blažys</t>
  </si>
  <si>
    <t>Rokiškio rajono Čedasų, Salų miestelių ir Lailūnų kaimo  vietovių paviršinio vandens sutvarkymas ir su juo susijusios infrastruktūros rekonstravimas</t>
  </si>
  <si>
    <t>Rokiškio rajono Panemunėlio gelž. stoties  gyvenvietės  paviršinio vandens sutvarkymas ir su juo susijusios infrastruktūros rekonstravimas</t>
  </si>
  <si>
    <t>Salų dvaro sodybos rūmų kapitalinis remontas</t>
  </si>
  <si>
    <t>„Biržų, Kupiškio, Pasvalio ir Rokiškio rajonų savivaldybes jungiančių turizmo trasų ir turizmo maršrutų informacinės infrastruktūros plėtra“ (pareiškėjas - Biržų r. savivaldybė)</t>
  </si>
  <si>
    <t>A. Gavėnienė</t>
  </si>
  <si>
    <t>L. Valotkienė</t>
  </si>
  <si>
    <t>„Darnaus turizmo paslaugų plėtra, priimant bendrus sprendimus“  (projekto vykdytojas - Rokiškio turizmo ir tradicinių amatų informacijos ir koordinavimo centras)</t>
  </si>
  <si>
    <t>N. Gužienė</t>
  </si>
  <si>
    <t>Versli biblioteka/Verslo rėmimo sistemų sukūrimas ir prienamumas (projekto vykdytojas - Rokiškio rajono savivaldybės Juozo Keliuočio viešoji biblioteka).</t>
  </si>
  <si>
    <t>A. Matiukienė</t>
  </si>
  <si>
    <t>E. Mikulėnienė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</si>
  <si>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</si>
  <si>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</si>
  <si>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</si>
  <si>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</si>
  <si>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</si>
  <si>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</si>
  <si>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</si>
  <si>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</si>
  <si>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</si>
  <si>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</si>
  <si>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</si>
  <si>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Turizmo ir amatų centras</t>
  </si>
  <si>
    <t>įmokos už  išlaikymą švietimo, socialinės apsaugos įstaigose</t>
  </si>
  <si>
    <t>ROKIŠKIO RAJONO SAVIVALDYBĖS BIUDŽETINIŲ ĮSTAIGŲ 2018 M. PAJAMOS</t>
  </si>
  <si>
    <r>
      <t xml:space="preserve">       </t>
    </r>
    <r>
      <rPr>
        <b/>
        <sz val="10"/>
        <rFont val="Arial"/>
        <family val="2"/>
      </rPr>
      <t>IŠ VISO:</t>
    </r>
  </si>
  <si>
    <t xml:space="preserve">  Obelių sen.</t>
  </si>
  <si>
    <t xml:space="preserve"> Administracija</t>
  </si>
  <si>
    <t xml:space="preserve">  Panemunėlio sen.</t>
  </si>
  <si>
    <t xml:space="preserve">  Rokiškio kaim. sen.</t>
  </si>
  <si>
    <t xml:space="preserve">  Soc. paramos sk.</t>
  </si>
  <si>
    <t xml:space="preserve">VALSTYBĖS DELEGUOTŲ  FUNKCIJŲ PASKIRSTYMAS   2018 M.  </t>
  </si>
  <si>
    <t>Būsto nuomos ar išperkamosios nuomos mokesčių dalies kompensavimas</t>
  </si>
  <si>
    <t>Seniūnaičių veiklos išlaidoms kompensuoti</t>
  </si>
  <si>
    <t>Internetinei svetainei ir programinei įrangai</t>
  </si>
  <si>
    <t>Parama šeimynoms, globėjams ir daugiavaikėms šeimoms</t>
  </si>
  <si>
    <t>Lietuvos šimtmečio programa</t>
  </si>
  <si>
    <t>ES projektų finansavimas</t>
  </si>
  <si>
    <t>Kelių  priežiūros programa</t>
  </si>
  <si>
    <t>Žemės sklypų formavimas, topograf. planų rengimas</t>
  </si>
  <si>
    <t>Detaliųjų planų rengimas ir korektūra</t>
  </si>
  <si>
    <t>Beglobių gyvūnų priežiūra</t>
  </si>
  <si>
    <t xml:space="preserve">             Kalėdų senelio rezidencijai</t>
  </si>
  <si>
    <t xml:space="preserve">              baseino įrangai ir išlaikymui</t>
  </si>
  <si>
    <t>iš to sk.: įrangos atnaujinimo programai</t>
  </si>
  <si>
    <t>PRACT už atliekų tvarkymą</t>
  </si>
  <si>
    <t xml:space="preserve">  Priešg. tarnyba</t>
  </si>
  <si>
    <t>Darbui su soc. rizikos šeimomis</t>
  </si>
  <si>
    <t>iš to sk.: miesto papuošimui - projektui ,,Lietuvos  kultūros sostinė"</t>
  </si>
  <si>
    <t>Jūžintų J.O.Širvydo vidurinė mokykla</t>
  </si>
  <si>
    <r>
      <t xml:space="preserve">   i</t>
    </r>
    <r>
      <rPr>
        <sz val="9"/>
        <rFont val="Arial"/>
        <family val="2"/>
      </rPr>
      <t>š jų: paskolų aptarnavimas</t>
    </r>
  </si>
  <si>
    <t xml:space="preserve">  iš jų: ES ir kitų fodų projektų finansavimas</t>
  </si>
  <si>
    <t xml:space="preserve">        (LĖŠŲ LIKUTIS 2017 M. GRUODŽIO 31 D.)</t>
  </si>
  <si>
    <t xml:space="preserve">Reikalinga 2018 metams </t>
  </si>
  <si>
    <t>savivaldybės dalis projekto prisidėjimas pri tinkamų finansuoti išlaidų</t>
  </si>
  <si>
    <t>SB lėšos projektų vykdymui (apyvartinės)</t>
  </si>
  <si>
    <t>netinkamos finansuoti , bet būtinos išlaidos</t>
  </si>
  <si>
    <t>Sveikatingumo, rekreacijos ir sporto komplekso statyba Rokiškio mieste</t>
  </si>
  <si>
    <t xml:space="preserve">Aušra Vingelienė </t>
  </si>
  <si>
    <t>VšĮ Rokiškio PASPC Rokiškio poliklinikos, esančios Juodupės g. 1A, Rokiškyje, renovacija</t>
  </si>
  <si>
    <t>Z. Kapušinskienė</t>
  </si>
  <si>
    <t>Vertikalios vonios įrengimas viešojoje įstaigoje Rokiškio rajono ligoninėje</t>
  </si>
  <si>
    <t>Kęstutis Kurklietis</t>
  </si>
  <si>
    <t xml:space="preserve">Rokiškio r. sav. Viešosios įstaigos Rokiškio rajono ligoninės pastatų, V.Lašo g.3, inžinierinių sistemų atnaujinimas </t>
  </si>
  <si>
    <t xml:space="preserve">Rokiškio r. sav. Viešosios įstaigos Rokiškio rajono ligoninės terapinio profilio skyrių patalpų remontas  </t>
  </si>
  <si>
    <t xml:space="preserve">„Ledo ritulio aikštelės stoginės M.Riomerio g. 1, Rokiškio mieste statyba“ </t>
  </si>
  <si>
    <t>A. Kriukelis</t>
  </si>
  <si>
    <t>Rokiškio rajono  Juodupės gimnazijos valgyklos ir senojo pastato bendrųjų erdvių kapitalinis remontas</t>
  </si>
  <si>
    <t xml:space="preserve">Rokiškio rajono savivaldybės Juozo Keliuočio viešosios bibliotekos pastato Rokiškyje, Nepriklausomybės a. 16 ir kiemo rekonstravimas bei modernizavimas ir priestato statyba </t>
  </si>
  <si>
    <t>VIP PROJEKTAMS REIKIAMAS PRISIDĖJIMAS IŠ VISO:</t>
  </si>
  <si>
    <t>Aušra Vingelienė, Irena Kiukienė</t>
  </si>
  <si>
    <t>1.9</t>
  </si>
  <si>
    <t>Projektas gali būti pratęstas 6 mėn.</t>
  </si>
  <si>
    <t>Dovilė Pučinskienė, Dalia Gargažinienė</t>
  </si>
  <si>
    <t>Popjekto pradžia -2018 m. I ketv.</t>
  </si>
  <si>
    <t>Dovilė Pučinskienė, Nijolė Prievelienė</t>
  </si>
  <si>
    <t>Projekto pradžia -2018 m. II ketv.</t>
  </si>
  <si>
    <t>Rokiškio miesto Kauno ir Perkūno gatvių dalių rekonstravimas</t>
  </si>
  <si>
    <t>D. Žeglaitienė</t>
  </si>
  <si>
    <t>projekto pradžia - 2018 - 01-01</t>
  </si>
  <si>
    <t>36, 56</t>
  </si>
  <si>
    <t xml:space="preserve">Dovilė Pučinskienė, Rimantė Kaminskienė </t>
  </si>
  <si>
    <t>projekto pradžia - 2018 m. I ketv.</t>
  </si>
  <si>
    <t>Vaikų ir jaunimo neformalaus ugdymosi galimybių plėtra Rokiškio rajone</t>
  </si>
  <si>
    <t>D. Kniazytė</t>
  </si>
  <si>
    <t>Projekto pradžia - 2018-01 mėn.</t>
  </si>
  <si>
    <t>Ugdymo aplinkos modernizavimas Rokiškio J. Tumo-Vaižganto gimnazijoje bei Rokiškio J. Tūbelio progimnazijoje</t>
  </si>
  <si>
    <t>J. Zizienė</t>
  </si>
  <si>
    <t>Projekto pradžia - 2018-01 mėn. Netinkamos finansuoti išlaidos- projekto vykdymo ir techninė priežiūra</t>
  </si>
  <si>
    <t>Rokiškio l/d „Pumpurėlis“ pastato vidaus patalpų  ir ugdymo aplinkos modernizavimas</t>
  </si>
  <si>
    <t>S. Krasauskaitė</t>
  </si>
  <si>
    <t>Projekto pradžia - 2018-I ketv.</t>
  </si>
  <si>
    <t>Pėsčiųjų ir dviračių takų plėtra Rokiškio miesto Vilties ir Aušros g.</t>
  </si>
  <si>
    <t>Projekto pradžia - 2018-06 mėn.</t>
  </si>
  <si>
    <t>Tradicinių amatų centro Rokiškyje plėtra</t>
  </si>
  <si>
    <t>L. Araminienė</t>
  </si>
  <si>
    <t>Finansuojama kompensavimo būdu. Iš savivaldybės lėšų reikės 23 tūkst. Eur projekto veikloms.</t>
  </si>
  <si>
    <t xml:space="preserve">IŠ VISO ES regioniniams projektams 2018 m. </t>
  </si>
  <si>
    <t xml:space="preserve">Rokiškio Juozo Tūbelio progimnazijos sporto aikštyno, P. Širvio g.2, Rokiškis, atnaujinimas  </t>
  </si>
  <si>
    <t>Švietimo įstaigų modernizavimo programos lėšos 2018 m., savivaldybės indėlis 58 tūkst. Eur turės būti apmokėtas pirma nei VIP lėšos.</t>
  </si>
  <si>
    <t>IŠ VISO Švietimo įstaigų sporto aikštynų modernizavimo projektui:</t>
  </si>
  <si>
    <t>Konkursiniai projektai</t>
  </si>
  <si>
    <t>„Tvarios, bendraujančios ir aktyvios Viesytės ir Rokiškio bendruomenės</t>
  </si>
  <si>
    <t>„Viešojo saugumo gerinimas ir apsauga pasienio regionuose Latvijoje ir Lietuvoje</t>
  </si>
  <si>
    <t xml:space="preserve">Interaktyvi edukacinė erdvė- efektyvus integracijos būdas socialiai remtinų šeimų vaikams
</t>
  </si>
  <si>
    <t>Dvarų ir pilių parkų išsaugojimas ir vystymas</t>
  </si>
  <si>
    <t>N. Šniokienė</t>
  </si>
  <si>
    <t>Socialinių paslaugų kokybės ir prieinamumo gerinimas Vidurio Baltijos regione</t>
  </si>
  <si>
    <t xml:space="preserve">Projektas atrinktas  INTERREG V-A Latvijos-Lietuvos 2014-2020 m. programos finansavimui gauti. Reikės 2018 m. apyvartinių lėšų projekto įgyvendinimui 37 000 eurų. </t>
  </si>
  <si>
    <t xml:space="preserve">Projektas vykdomas. Planuojamas lėšų gavimas iš programos 2018 balandyje.  Reikės 2018 m. apyvartinių lėšų projekto tęstinumui. </t>
  </si>
  <si>
    <t>Rokiškio rajono neformaliojo suaugusiųjų švietimo paslaugų teikėjų kompetencijų tobulinimas</t>
  </si>
  <si>
    <t>Savivaldybės prisidėjimas bus grąžintas 2019 m ERASMUS PROGRAMA</t>
  </si>
  <si>
    <t>„Nematerialios kultūros ir vietinio istorijos paveldo išsaugojimas, prieinamumas ir plėtra, gerinant darnų turizmo konkurencingumą Latvijoje, Lietuvoje ir Baltarusijoje“ (ENI-LLB-1-108): „Atrask savo krašto šaknis!"</t>
  </si>
  <si>
    <t>Dalia Kiukienė</t>
  </si>
  <si>
    <t>Vykdytojas - Žemgalės planavimo regionas, partneris - Rokiškio krašto muziejus. 2014-2020 metų Europos kaimynystės priemonės Latvijos, Lietuvos ir Baltarusijos bendradarbiavimo per sieną programa. Pradžia 2018-03</t>
  </si>
  <si>
    <t>VšĮ Rokiškio rajono ligoninės pastato pritaikymas neįgaliesiems</t>
  </si>
  <si>
    <t>R. Žaliukienė</t>
  </si>
  <si>
    <t>2017-10-06 pasirašyta projekto finansavimo ES ir VB lėšomis sutartis 115160,88 Eur. 2017-06-23 Rajono savivaldybės sprendimu Nr. TS-133 įsipareigota užtikrinti dalinį projekto finansavimą 2018-2019 metais, padengiant netinkamas, tačiau projektui įgyvendinti būtinas išlaidas ir tinkamas išlaidas, kurių nepadengia projekto finansavimas.</t>
  </si>
  <si>
    <t>IŠ viso konkursiniams projektams 2018 m.</t>
  </si>
  <si>
    <t>Valstybės kapitalo investicijų programa-</t>
  </si>
  <si>
    <t>EES lėšos - 286,88 tūkst. Eur,  VIP lėšos - 780,00 tūkst.Eur, savivaldybės lėšos -213,6 tūkst. Eur; 2018 m. planuojama panaudoti 107,00 VIP -o lėšų</t>
  </si>
  <si>
    <t xml:space="preserve">Pateikta paraiška INTERREG V-A programos finansavimui gauti. Projekto pradžia - 2018-03 mėn. </t>
  </si>
  <si>
    <t>Paraiška pateikta INTERREG V-A programos finansavimui gauti.  Projekto pradžia - 2018-03 mėn.</t>
  </si>
  <si>
    <t xml:space="preserve"> Latlit projektuose nėra avansinio mokėjimo</t>
  </si>
  <si>
    <t xml:space="preserve">Pateikta paraiška INTERREG V-A programos finansavimui gauti .  Projekto pradžia - 2018-03 mėn. </t>
  </si>
  <si>
    <r>
      <t xml:space="preserve">2018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</si>
  <si>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 xml:space="preserve">   iš to sk.: įrangos atnaujinimo programai</t>
  </si>
  <si>
    <t xml:space="preserve">              Kalėdų senelio rezidencijai</t>
  </si>
  <si>
    <t>iš to sk.: baseino įrangai ir išlaikymui</t>
  </si>
  <si>
    <t xml:space="preserve"> 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</si>
  <si>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</si>
  <si>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</si>
  <si>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Mero institucijos reprezentacinės išlaidos</t>
  </si>
  <si>
    <t>Įšorės auditams</t>
  </si>
  <si>
    <t>Automobiliams seniūnijų socialiniams darbuotojams</t>
  </si>
  <si>
    <t>Kriaunų kapinių sklypo melioracijai</t>
  </si>
  <si>
    <t>Išorės auditams</t>
  </si>
  <si>
    <t>Kaimo programa</t>
  </si>
  <si>
    <t>Melioracijos programa</t>
  </si>
  <si>
    <t>Nuostolingų maršrutų išlaidoms kompensuoti</t>
  </si>
  <si>
    <t>Nekilnojamojo turto įregistravimas</t>
  </si>
  <si>
    <t>Nekilnojamojo turto nuomos specialioji programa</t>
  </si>
  <si>
    <t>Investiciniams projektams,galimybių studijoms ir kitiems dokumentams rengti</t>
  </si>
  <si>
    <t>Lengvatinio moksleivių pervež. išlaidų kompensav.</t>
  </si>
  <si>
    <t>Nevyriausybinių organizacijų projektų finansavimas</t>
  </si>
  <si>
    <t>Talentingų žmonių rėmimo programa</t>
  </si>
  <si>
    <t>Kaimo materialinės bazės stiprinimo programa</t>
  </si>
  <si>
    <t>Vaikų ir jaunimo socializacija</t>
  </si>
  <si>
    <t>Asmenų patalpinimas į stacionarias globos įstaigas</t>
  </si>
  <si>
    <t>parama šeimynoms, globėjams ir daugiavaikėms šeimoms</t>
  </si>
  <si>
    <t>Darbo politikos formavavimas ir įgyvendinimas</t>
  </si>
  <si>
    <t>Žemės sklypų formavimas, topogr. planų rengimas</t>
  </si>
  <si>
    <t>Užimtumo didinimo programa</t>
  </si>
  <si>
    <t>Seniūnijų gatvių apšvietimo atnaujinimo programa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</si>
  <si>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</si>
  <si>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</si>
  <si>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>Administracijos automobilių palydovinei vietos nustatymo įrangai (GPS)</t>
  </si>
  <si>
    <t xml:space="preserve">  iš to sk.: ledo aikštelės šaldymui ir priežiūrai</t>
  </si>
  <si>
    <t>Rokiškio Rotary klubui parko Vilties gatvėje įrengimo projekui dalinai finansuoti</t>
  </si>
  <si>
    <t>Rajono reprezentacinių sporto renginių programa</t>
  </si>
  <si>
    <t>Savanorių karių kapų priežiūros Rokiškio bendrijai-savanorių kapų priežiūrai</t>
  </si>
  <si>
    <t xml:space="preserve">                        2018 m. kovo 5 d. sprendimo Nr. TS-35</t>
  </si>
  <si>
    <t xml:space="preserve">                                                            2018 m. kovo 5 d. sprendimo Nr.TS -35</t>
  </si>
  <si>
    <t xml:space="preserve">                                                            2018 m. kovo 5 d. sprendimo Nr. TS-35</t>
  </si>
  <si>
    <t>2018 m. kovo 5 d. sprendimo Nr. TS-35</t>
  </si>
  <si>
    <t>2018 m.kovo 5 d. sprendimo TS -35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</si>
</sst>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5" fillId="0" borderId="0">
      <alignment/>
      <protection/>
    </xf>
    <xf numFmtId="0" fontId="5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0" borderId="0">
      <alignment/>
      <protection/>
    </xf>
    <xf numFmtId="0" fontId="25" fillId="0" borderId="0">
      <alignment/>
      <protection/>
    </xf>
    <xf numFmtId="0" fontId="56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8" fillId="0" borderId="25" xfId="0" applyFont="1" applyFill="1" applyBorder="1" applyAlignment="1">
      <alignment/>
    </xf>
    <xf numFmtId="176" fontId="0" fillId="0" borderId="0" xfId="0" applyNumberForma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2" fillId="0" borderId="14" xfId="51" applyFont="1" applyBorder="1">
      <alignment/>
      <protection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24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3" fillId="0" borderId="26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178" fontId="3" fillId="0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178" fontId="3" fillId="0" borderId="16" xfId="0" applyNumberFormat="1" applyFont="1" applyBorder="1" applyAlignment="1">
      <alignment wrapText="1"/>
    </xf>
    <xf numFmtId="178" fontId="3" fillId="0" borderId="16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78" fontId="18" fillId="0" borderId="29" xfId="0" applyNumberFormat="1" applyFont="1" applyBorder="1" applyAlignment="1">
      <alignment horizontal="right"/>
    </xf>
    <xf numFmtId="0" fontId="12" fillId="0" borderId="14" xfId="51" applyFont="1" applyBorder="1" applyAlignment="1">
      <alignment vertical="top" wrapText="1"/>
      <protection/>
    </xf>
    <xf numFmtId="178" fontId="2" fillId="0" borderId="14" xfId="0" applyNumberFormat="1" applyFont="1" applyFill="1" applyBorder="1" applyAlignment="1">
      <alignment vertical="top" wrapText="1"/>
    </xf>
    <xf numFmtId="0" fontId="0" fillId="0" borderId="31" xfId="0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13" fillId="0" borderId="22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21" xfId="0" applyNumberFormat="1" applyFill="1" applyBorder="1" applyAlignment="1">
      <alignment/>
    </xf>
    <xf numFmtId="0" fontId="10" fillId="0" borderId="14" xfId="51" applyFont="1" applyBorder="1" applyAlignment="1">
      <alignment wrapText="1"/>
      <protection/>
    </xf>
    <xf numFmtId="0" fontId="20" fillId="0" borderId="14" xfId="51" applyFont="1" applyFill="1" applyBorder="1">
      <alignment/>
      <protection/>
    </xf>
    <xf numFmtId="0" fontId="20" fillId="0" borderId="14" xfId="51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38" xfId="0" applyFont="1" applyFill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178" fontId="3" fillId="0" borderId="28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178" fontId="8" fillId="0" borderId="44" xfId="0" applyNumberFormat="1" applyFont="1" applyFill="1" applyBorder="1" applyAlignment="1">
      <alignment/>
    </xf>
    <xf numFmtId="0" fontId="8" fillId="34" borderId="45" xfId="0" applyFont="1" applyFill="1" applyBorder="1" applyAlignment="1">
      <alignment/>
    </xf>
    <xf numFmtId="0" fontId="0" fillId="0" borderId="16" xfId="0" applyBorder="1" applyAlignment="1">
      <alignment/>
    </xf>
    <xf numFmtId="178" fontId="8" fillId="0" borderId="20" xfId="0" applyNumberFormat="1" applyFont="1" applyFill="1" applyBorder="1" applyAlignment="1">
      <alignment/>
    </xf>
    <xf numFmtId="178" fontId="8" fillId="34" borderId="21" xfId="0" applyNumberFormat="1" applyFont="1" applyFill="1" applyBorder="1" applyAlignment="1">
      <alignment/>
    </xf>
    <xf numFmtId="178" fontId="0" fillId="0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8" fillId="34" borderId="21" xfId="0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11" fillId="0" borderId="20" xfId="0" applyNumberFormat="1" applyFont="1" applyFill="1" applyBorder="1" applyAlignment="1">
      <alignment/>
    </xf>
    <xf numFmtId="178" fontId="11" fillId="34" borderId="21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8" fontId="8" fillId="34" borderId="45" xfId="0" applyNumberFormat="1" applyFont="1" applyFill="1" applyBorder="1" applyAlignment="1">
      <alignment/>
    </xf>
    <xf numFmtId="178" fontId="0" fillId="0" borderId="21" xfId="0" applyNumberForma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13" fillId="0" borderId="46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47" xfId="0" applyFont="1" applyFill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8" xfId="51" applyFont="1" applyBorder="1" applyAlignment="1">
      <alignment horizontal="center" vertical="center" wrapText="1"/>
      <protection/>
    </xf>
    <xf numFmtId="0" fontId="0" fillId="0" borderId="49" xfId="0" applyFont="1" applyBorder="1" applyAlignment="1">
      <alignment horizontal="right" vertical="center" wrapText="1"/>
    </xf>
    <xf numFmtId="178" fontId="8" fillId="0" borderId="34" xfId="0" applyNumberFormat="1" applyFont="1" applyBorder="1" applyAlignment="1">
      <alignment/>
    </xf>
    <xf numFmtId="178" fontId="8" fillId="0" borderId="26" xfId="51" applyNumberFormat="1" applyFont="1" applyBorder="1" applyAlignment="1">
      <alignment horizontal="right" vertical="center" wrapText="1"/>
      <protection/>
    </xf>
    <xf numFmtId="0" fontId="0" fillId="0" borderId="26" xfId="51" applyFont="1" applyBorder="1" applyAlignment="1">
      <alignment horizontal="center" vertical="center" wrapText="1"/>
      <protection/>
    </xf>
    <xf numFmtId="0" fontId="0" fillId="0" borderId="50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0" fillId="0" borderId="35" xfId="51" applyFont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right" vertical="center" wrapText="1"/>
    </xf>
    <xf numFmtId="0" fontId="0" fillId="0" borderId="52" xfId="51" applyFont="1" applyBorder="1" applyAlignment="1">
      <alignment horizontal="left" vertical="center" wrapText="1"/>
      <protection/>
    </xf>
    <xf numFmtId="178" fontId="0" fillId="0" borderId="24" xfId="0" applyNumberFormat="1" applyFont="1" applyBorder="1" applyAlignment="1">
      <alignment/>
    </xf>
    <xf numFmtId="0" fontId="0" fillId="0" borderId="20" xfId="51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21" xfId="51" applyFont="1" applyBorder="1" applyAlignment="1">
      <alignment horizontal="center" vertical="center" wrapText="1"/>
      <protection/>
    </xf>
    <xf numFmtId="0" fontId="8" fillId="0" borderId="24" xfId="5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center" vertical="center" wrapText="1"/>
      <protection/>
    </xf>
    <xf numFmtId="0" fontId="0" fillId="0" borderId="52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0" fillId="0" borderId="51" xfId="0" applyFont="1" applyBorder="1" applyAlignment="1">
      <alignment/>
    </xf>
    <xf numFmtId="0" fontId="8" fillId="0" borderId="52" xfId="0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14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/>
    </xf>
    <xf numFmtId="178" fontId="0" fillId="35" borderId="14" xfId="0" applyNumberFormat="1" applyFont="1" applyFill="1" applyBorder="1" applyAlignment="1">
      <alignment/>
    </xf>
    <xf numFmtId="178" fontId="0" fillId="0" borderId="21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51" xfId="0" applyFont="1" applyBorder="1" applyAlignment="1">
      <alignment vertical="top"/>
    </xf>
    <xf numFmtId="178" fontId="0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52" xfId="0" applyFont="1" applyBorder="1" applyAlignment="1">
      <alignment wrapText="1"/>
    </xf>
    <xf numFmtId="178" fontId="8" fillId="0" borderId="51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178" fontId="0" fillId="0" borderId="54" xfId="0" applyNumberFormat="1" applyFont="1" applyBorder="1" applyAlignment="1">
      <alignment/>
    </xf>
    <xf numFmtId="178" fontId="8" fillId="34" borderId="16" xfId="0" applyNumberFormat="1" applyFont="1" applyFill="1" applyBorder="1" applyAlignment="1">
      <alignment/>
    </xf>
    <xf numFmtId="0" fontId="11" fillId="35" borderId="52" xfId="0" applyFont="1" applyFill="1" applyBorder="1" applyAlignment="1">
      <alignment/>
    </xf>
    <xf numFmtId="0" fontId="11" fillId="0" borderId="52" xfId="0" applyFont="1" applyBorder="1" applyAlignment="1">
      <alignment/>
    </xf>
    <xf numFmtId="178" fontId="8" fillId="0" borderId="16" xfId="0" applyNumberFormat="1" applyFont="1" applyBorder="1" applyAlignment="1">
      <alignment vertical="top" wrapText="1"/>
    </xf>
    <xf numFmtId="0" fontId="8" fillId="0" borderId="55" xfId="0" applyFont="1" applyBorder="1" applyAlignment="1">
      <alignment/>
    </xf>
    <xf numFmtId="178" fontId="8" fillId="0" borderId="25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0" fillId="0" borderId="28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0" fillId="0" borderId="56" xfId="0" applyNumberFormat="1" applyFont="1" applyBorder="1" applyAlignment="1">
      <alignment/>
    </xf>
    <xf numFmtId="178" fontId="8" fillId="0" borderId="57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0" fontId="8" fillId="0" borderId="52" xfId="0" applyFont="1" applyBorder="1" applyAlignment="1">
      <alignment horizontal="left"/>
    </xf>
    <xf numFmtId="0" fontId="17" fillId="0" borderId="52" xfId="0" applyFont="1" applyBorder="1" applyAlignment="1">
      <alignment/>
    </xf>
    <xf numFmtId="178" fontId="17" fillId="0" borderId="21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0" fontId="8" fillId="0" borderId="38" xfId="0" applyFont="1" applyFill="1" applyBorder="1" applyAlignment="1">
      <alignment/>
    </xf>
    <xf numFmtId="0" fontId="8" fillId="35" borderId="52" xfId="0" applyFont="1" applyFill="1" applyBorder="1" applyAlignment="1">
      <alignment/>
    </xf>
    <xf numFmtId="0" fontId="8" fillId="0" borderId="60" xfId="0" applyFont="1" applyBorder="1" applyAlignment="1">
      <alignment/>
    </xf>
    <xf numFmtId="178" fontId="8" fillId="0" borderId="61" xfId="0" applyNumberFormat="1" applyFont="1" applyBorder="1" applyAlignment="1">
      <alignment/>
    </xf>
    <xf numFmtId="178" fontId="8" fillId="0" borderId="62" xfId="0" applyNumberFormat="1" applyFont="1" applyBorder="1" applyAlignment="1">
      <alignment/>
    </xf>
    <xf numFmtId="178" fontId="8" fillId="0" borderId="62" xfId="0" applyNumberFormat="1" applyFon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0" fillId="0" borderId="64" xfId="0" applyNumberFormat="1" applyFont="1" applyBorder="1" applyAlignment="1">
      <alignment/>
    </xf>
    <xf numFmtId="178" fontId="0" fillId="0" borderId="63" xfId="0" applyNumberFormat="1" applyFont="1" applyBorder="1" applyAlignment="1">
      <alignment/>
    </xf>
    <xf numFmtId="178" fontId="8" fillId="0" borderId="62" xfId="0" applyNumberFormat="1" applyFont="1" applyBorder="1" applyAlignment="1">
      <alignment horizontal="right" wrapText="1"/>
    </xf>
    <xf numFmtId="178" fontId="8" fillId="0" borderId="64" xfId="0" applyNumberFormat="1" applyFont="1" applyBorder="1" applyAlignment="1">
      <alignment/>
    </xf>
    <xf numFmtId="0" fontId="0" fillId="0" borderId="65" xfId="0" applyFont="1" applyBorder="1" applyAlignment="1">
      <alignment vertical="top"/>
    </xf>
    <xf numFmtId="0" fontId="8" fillId="0" borderId="66" xfId="0" applyFont="1" applyBorder="1" applyAlignment="1">
      <alignment horizontal="right"/>
    </xf>
    <xf numFmtId="178" fontId="8" fillId="0" borderId="67" xfId="0" applyNumberFormat="1" applyFont="1" applyFill="1" applyBorder="1" applyAlignment="1">
      <alignment/>
    </xf>
    <xf numFmtId="178" fontId="8" fillId="0" borderId="58" xfId="0" applyNumberFormat="1" applyFont="1" applyFill="1" applyBorder="1" applyAlignment="1">
      <alignment/>
    </xf>
    <xf numFmtId="178" fontId="8" fillId="0" borderId="68" xfId="0" applyNumberFormat="1" applyFont="1" applyFill="1" applyBorder="1" applyAlignment="1">
      <alignment/>
    </xf>
    <xf numFmtId="178" fontId="8" fillId="0" borderId="57" xfId="0" applyNumberFormat="1" applyFont="1" applyFill="1" applyBorder="1" applyAlignment="1">
      <alignment/>
    </xf>
    <xf numFmtId="178" fontId="8" fillId="0" borderId="59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8" fontId="8" fillId="34" borderId="69" xfId="0" applyNumberFormat="1" applyFont="1" applyFill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34" borderId="30" xfId="0" applyNumberFormat="1" applyFont="1" applyFill="1" applyBorder="1" applyAlignment="1">
      <alignment/>
    </xf>
    <xf numFmtId="178" fontId="8" fillId="0" borderId="29" xfId="0" applyNumberFormat="1" applyFont="1" applyFill="1" applyBorder="1" applyAlignment="1">
      <alignment/>
    </xf>
    <xf numFmtId="178" fontId="8" fillId="34" borderId="46" xfId="0" applyNumberFormat="1" applyFont="1" applyFill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70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34" borderId="7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71" xfId="51" applyFont="1" applyBorder="1" applyAlignment="1">
      <alignment horizontal="center" vertical="center" wrapText="1"/>
      <protection/>
    </xf>
    <xf numFmtId="0" fontId="10" fillId="0" borderId="71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2" fillId="0" borderId="10" xfId="0" applyFont="1" applyBorder="1" applyAlignment="1">
      <alignment wrapText="1"/>
    </xf>
    <xf numFmtId="178" fontId="8" fillId="0" borderId="29" xfId="0" applyNumberFormat="1" applyFont="1" applyBorder="1" applyAlignment="1">
      <alignment/>
    </xf>
    <xf numFmtId="178" fontId="8" fillId="0" borderId="69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72" xfId="0" applyBorder="1" applyAlignment="1">
      <alignment vertical="top"/>
    </xf>
    <xf numFmtId="0" fontId="8" fillId="0" borderId="72" xfId="51" applyFont="1" applyBorder="1" applyAlignment="1">
      <alignment horizontal="left" vertical="center" wrapText="1"/>
      <protection/>
    </xf>
    <xf numFmtId="178" fontId="8" fillId="0" borderId="23" xfId="0" applyNumberFormat="1" applyFont="1" applyBorder="1" applyAlignment="1">
      <alignment/>
    </xf>
    <xf numFmtId="0" fontId="0" fillId="0" borderId="44" xfId="51" applyFont="1" applyBorder="1" applyAlignment="1">
      <alignment horizontal="center" vertical="center" wrapText="1"/>
      <protection/>
    </xf>
    <xf numFmtId="178" fontId="8" fillId="0" borderId="43" xfId="51" applyNumberFormat="1" applyFont="1" applyBorder="1" applyAlignment="1">
      <alignment horizontal="right" vertical="center" wrapText="1"/>
      <protection/>
    </xf>
    <xf numFmtId="178" fontId="8" fillId="0" borderId="50" xfId="51" applyNumberFormat="1" applyFont="1" applyBorder="1" applyAlignment="1">
      <alignment horizontal="right" vertical="center" wrapText="1"/>
      <protection/>
    </xf>
    <xf numFmtId="178" fontId="8" fillId="0" borderId="45" xfId="51" applyNumberFormat="1" applyFont="1" applyBorder="1" applyAlignment="1">
      <alignment horizontal="right" vertical="center" wrapText="1"/>
      <protection/>
    </xf>
    <xf numFmtId="178" fontId="8" fillId="0" borderId="50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3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73" xfId="0" applyNumberFormat="1" applyFont="1" applyBorder="1" applyAlignment="1">
      <alignment/>
    </xf>
    <xf numFmtId="178" fontId="8" fillId="0" borderId="74" xfId="0" applyNumberFormat="1" applyFont="1" applyBorder="1" applyAlignment="1">
      <alignment/>
    </xf>
    <xf numFmtId="178" fontId="8" fillId="0" borderId="75" xfId="0" applyNumberFormat="1" applyFont="1" applyBorder="1" applyAlignment="1">
      <alignment/>
    </xf>
    <xf numFmtId="0" fontId="8" fillId="0" borderId="72" xfId="0" applyFont="1" applyBorder="1" applyAlignment="1">
      <alignment/>
    </xf>
    <xf numFmtId="0" fontId="0" fillId="0" borderId="52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8" fillId="0" borderId="54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13" fillId="0" borderId="16" xfId="0" applyNumberFormat="1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54" xfId="0" applyNumberFormat="1" applyBorder="1" applyAlignment="1">
      <alignment/>
    </xf>
    <xf numFmtId="0" fontId="23" fillId="0" borderId="52" xfId="0" applyFont="1" applyBorder="1" applyAlignment="1">
      <alignment wrapText="1"/>
    </xf>
    <xf numFmtId="178" fontId="0" fillId="0" borderId="51" xfId="0" applyNumberFormat="1" applyBorder="1" applyAlignment="1">
      <alignment/>
    </xf>
    <xf numFmtId="0" fontId="11" fillId="0" borderId="52" xfId="0" applyFont="1" applyBorder="1" applyAlignment="1">
      <alignment wrapText="1"/>
    </xf>
    <xf numFmtId="0" fontId="0" fillId="0" borderId="52" xfId="0" applyBorder="1" applyAlignment="1">
      <alignment/>
    </xf>
    <xf numFmtId="0" fontId="0" fillId="0" borderId="60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76" xfId="0" applyNumberFormat="1" applyFont="1" applyBorder="1" applyAlignment="1">
      <alignment/>
    </xf>
    <xf numFmtId="178" fontId="0" fillId="0" borderId="44" xfId="0" applyNumberForma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75" xfId="0" applyNumberForma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73" xfId="0" applyNumberForma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77" xfId="0" applyNumberFormat="1" applyBorder="1" applyAlignment="1">
      <alignment/>
    </xf>
    <xf numFmtId="0" fontId="23" fillId="0" borderId="52" xfId="0" applyFont="1" applyBorder="1" applyAlignment="1">
      <alignment/>
    </xf>
    <xf numFmtId="0" fontId="0" fillId="0" borderId="55" xfId="0" applyBorder="1" applyAlignment="1">
      <alignment vertical="top"/>
    </xf>
    <xf numFmtId="178" fontId="0" fillId="0" borderId="40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Font="1" applyBorder="1" applyAlignment="1">
      <alignment/>
    </xf>
    <xf numFmtId="178" fontId="8" fillId="34" borderId="29" xfId="0" applyNumberFormat="1" applyFont="1" applyFill="1" applyBorder="1" applyAlignment="1">
      <alignment/>
    </xf>
    <xf numFmtId="178" fontId="8" fillId="34" borderId="22" xfId="0" applyNumberFormat="1" applyFont="1" applyFill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8" fillId="0" borderId="38" xfId="0" applyFont="1" applyBorder="1" applyAlignment="1">
      <alignment wrapText="1"/>
    </xf>
    <xf numFmtId="178" fontId="8" fillId="0" borderId="15" xfId="0" applyNumberFormat="1" applyFont="1" applyBorder="1" applyAlignment="1">
      <alignment/>
    </xf>
    <xf numFmtId="178" fontId="0" fillId="0" borderId="74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16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55" xfId="0" applyFont="1" applyBorder="1" applyAlignment="1">
      <alignment/>
    </xf>
    <xf numFmtId="0" fontId="11" fillId="35" borderId="74" xfId="0" applyFont="1" applyFill="1" applyBorder="1" applyAlignment="1">
      <alignment/>
    </xf>
    <xf numFmtId="0" fontId="11" fillId="35" borderId="74" xfId="0" applyFont="1" applyFill="1" applyBorder="1" applyAlignment="1">
      <alignment vertical="top" wrapText="1"/>
    </xf>
    <xf numFmtId="0" fontId="12" fillId="0" borderId="52" xfId="0" applyFon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0" fillId="0" borderId="52" xfId="0" applyBorder="1" applyAlignment="1">
      <alignment vertical="top" wrapText="1"/>
    </xf>
    <xf numFmtId="0" fontId="11" fillId="35" borderId="52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21" xfId="0" applyNumberFormat="1" applyFont="1" applyBorder="1" applyAlignment="1">
      <alignment wrapText="1"/>
    </xf>
    <xf numFmtId="178" fontId="0" fillId="0" borderId="24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0" xfId="0" applyNumberFormat="1" applyBorder="1" applyAlignment="1">
      <alignment vertical="top" wrapText="1"/>
    </xf>
    <xf numFmtId="178" fontId="0" fillId="0" borderId="21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178" fontId="0" fillId="0" borderId="51" xfId="0" applyNumberFormat="1" applyFont="1" applyBorder="1" applyAlignment="1">
      <alignment/>
    </xf>
    <xf numFmtId="0" fontId="0" fillId="35" borderId="55" xfId="0" applyFont="1" applyFill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0" fillId="0" borderId="74" xfId="0" applyBorder="1" applyAlignment="1">
      <alignment vertical="top"/>
    </xf>
    <xf numFmtId="0" fontId="8" fillId="0" borderId="39" xfId="0" applyFont="1" applyBorder="1" applyAlignment="1">
      <alignment/>
    </xf>
    <xf numFmtId="178" fontId="8" fillId="0" borderId="33" xfId="0" applyNumberFormat="1" applyFont="1" applyBorder="1" applyAlignment="1">
      <alignment/>
    </xf>
    <xf numFmtId="178" fontId="8" fillId="0" borderId="39" xfId="0" applyNumberFormat="1" applyFont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0" fillId="0" borderId="51" xfId="0" applyBorder="1" applyAlignment="1">
      <alignment vertical="top"/>
    </xf>
    <xf numFmtId="0" fontId="11" fillId="0" borderId="51" xfId="0" applyFont="1" applyFill="1" applyBorder="1" applyAlignment="1">
      <alignment vertical="top" wrapText="1"/>
    </xf>
    <xf numFmtId="0" fontId="0" fillId="0" borderId="20" xfId="0" applyBorder="1" applyAlignment="1">
      <alignment vertical="top"/>
    </xf>
    <xf numFmtId="178" fontId="0" fillId="0" borderId="43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78" xfId="0" applyNumberFormat="1" applyBorder="1" applyAlignment="1">
      <alignment/>
    </xf>
    <xf numFmtId="178" fontId="0" fillId="0" borderId="79" xfId="0" applyNumberFormat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21" xfId="0" applyNumberFormat="1" applyFont="1" applyBorder="1" applyAlignment="1">
      <alignment/>
    </xf>
    <xf numFmtId="0" fontId="12" fillId="0" borderId="14" xfId="51" applyFont="1" applyBorder="1" applyAlignment="1">
      <alignment wrapText="1"/>
      <protection/>
    </xf>
    <xf numFmtId="0" fontId="12" fillId="0" borderId="14" xfId="51" applyFont="1" applyBorder="1" applyAlignment="1">
      <alignment/>
      <protection/>
    </xf>
    <xf numFmtId="0" fontId="12" fillId="0" borderId="14" xfId="0" applyFont="1" applyBorder="1" applyAlignment="1">
      <alignment wrapText="1"/>
    </xf>
    <xf numFmtId="2" fontId="8" fillId="0" borderId="2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2" fillId="0" borderId="47" xfId="51" applyFont="1" applyBorder="1" applyAlignment="1">
      <alignment vertical="top" wrapText="1"/>
      <protection/>
    </xf>
    <xf numFmtId="2" fontId="8" fillId="0" borderId="47" xfId="0" applyNumberFormat="1" applyFont="1" applyBorder="1" applyAlignment="1">
      <alignment/>
    </xf>
    <xf numFmtId="2" fontId="8" fillId="0" borderId="56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0" fontId="12" fillId="0" borderId="22" xfId="51" applyFont="1" applyBorder="1">
      <alignment/>
      <protection/>
    </xf>
    <xf numFmtId="2" fontId="8" fillId="0" borderId="22" xfId="0" applyNumberFormat="1" applyFont="1" applyBorder="1" applyAlignment="1">
      <alignment/>
    </xf>
    <xf numFmtId="2" fontId="8" fillId="0" borderId="46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176" fontId="3" fillId="0" borderId="14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21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/>
    </xf>
    <xf numFmtId="178" fontId="3" fillId="0" borderId="15" xfId="0" applyNumberFormat="1" applyFont="1" applyBorder="1" applyAlignment="1">
      <alignment wrapText="1"/>
    </xf>
    <xf numFmtId="178" fontId="3" fillId="0" borderId="35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center" wrapText="1"/>
    </xf>
    <xf numFmtId="178" fontId="3" fillId="0" borderId="28" xfId="0" applyNumberFormat="1" applyFont="1" applyBorder="1" applyAlignment="1">
      <alignment wrapText="1"/>
    </xf>
    <xf numFmtId="178" fontId="3" fillId="0" borderId="16" xfId="0" applyNumberFormat="1" applyFont="1" applyFill="1" applyBorder="1" applyAlignment="1">
      <alignment wrapText="1"/>
    </xf>
    <xf numFmtId="178" fontId="3" fillId="0" borderId="14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3" fillId="0" borderId="47" xfId="0" applyNumberFormat="1" applyFont="1" applyFill="1" applyBorder="1" applyAlignment="1">
      <alignment/>
    </xf>
    <xf numFmtId="178" fontId="3" fillId="0" borderId="56" xfId="0" applyNumberFormat="1" applyFont="1" applyFill="1" applyBorder="1" applyAlignment="1">
      <alignment/>
    </xf>
    <xf numFmtId="178" fontId="11" fillId="34" borderId="20" xfId="0" applyNumberFormat="1" applyFont="1" applyFill="1" applyBorder="1" applyAlignment="1">
      <alignment/>
    </xf>
    <xf numFmtId="178" fontId="11" fillId="34" borderId="44" xfId="0" applyNumberFormat="1" applyFont="1" applyFill="1" applyBorder="1" applyAlignment="1">
      <alignment/>
    </xf>
    <xf numFmtId="178" fontId="11" fillId="34" borderId="45" xfId="0" applyNumberFormat="1" applyFont="1" applyFill="1" applyBorder="1" applyAlignment="1">
      <alignment/>
    </xf>
    <xf numFmtId="178" fontId="3" fillId="0" borderId="21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47" xfId="0" applyNumberFormat="1" applyFont="1" applyBorder="1" applyAlignment="1">
      <alignment horizontal="right"/>
    </xf>
    <xf numFmtId="178" fontId="3" fillId="0" borderId="56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top" wrapText="1"/>
    </xf>
    <xf numFmtId="0" fontId="0" fillId="0" borderId="64" xfId="0" applyFont="1" applyBorder="1" applyAlignment="1">
      <alignment horizontal="center" vertical="top" wrapText="1"/>
    </xf>
    <xf numFmtId="178" fontId="3" fillId="0" borderId="52" xfId="0" applyNumberFormat="1" applyFont="1" applyFill="1" applyBorder="1" applyAlignment="1">
      <alignment horizontal="right"/>
    </xf>
    <xf numFmtId="178" fontId="3" fillId="0" borderId="55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34" borderId="50" xfId="0" applyFont="1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8" fillId="0" borderId="24" xfId="0" applyFont="1" applyFill="1" applyBorder="1" applyAlignment="1">
      <alignment vertical="top" wrapText="1"/>
    </xf>
    <xf numFmtId="0" fontId="0" fillId="0" borderId="74" xfId="0" applyFont="1" applyBorder="1" applyAlignment="1">
      <alignment vertical="top"/>
    </xf>
    <xf numFmtId="178" fontId="8" fillId="0" borderId="50" xfId="0" applyNumberFormat="1" applyFont="1" applyBorder="1" applyAlignment="1">
      <alignment/>
    </xf>
    <xf numFmtId="178" fontId="8" fillId="35" borderId="50" xfId="0" applyNumberFormat="1" applyFont="1" applyFill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0" borderId="44" xfId="0" applyNumberFormat="1" applyFont="1" applyBorder="1" applyAlignment="1">
      <alignment/>
    </xf>
    <xf numFmtId="178" fontId="0" fillId="34" borderId="56" xfId="0" applyNumberFormat="1" applyFill="1" applyBorder="1" applyAlignment="1">
      <alignment/>
    </xf>
    <xf numFmtId="178" fontId="2" fillId="0" borderId="66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80" xfId="0" applyFont="1" applyBorder="1" applyAlignment="1">
      <alignment vertical="top"/>
    </xf>
    <xf numFmtId="178" fontId="8" fillId="0" borderId="37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8" fillId="0" borderId="81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0" fontId="0" fillId="0" borderId="20" xfId="0" applyFont="1" applyBorder="1" applyAlignment="1">
      <alignment vertical="top"/>
    </xf>
    <xf numFmtId="0" fontId="8" fillId="0" borderId="39" xfId="51" applyFont="1" applyBorder="1" applyAlignment="1">
      <alignment horizontal="left" vertical="center" wrapText="1"/>
      <protection/>
    </xf>
    <xf numFmtId="0" fontId="0" fillId="0" borderId="52" xfId="0" applyFont="1" applyFill="1" applyBorder="1" applyAlignment="1">
      <alignment/>
    </xf>
    <xf numFmtId="0" fontId="8" fillId="0" borderId="52" xfId="0" applyFont="1" applyBorder="1" applyAlignment="1">
      <alignment horizontal="left" vertical="center" wrapText="1"/>
    </xf>
    <xf numFmtId="0" fontId="0" fillId="0" borderId="52" xfId="0" applyFont="1" applyBorder="1" applyAlignment="1">
      <alignment wrapText="1"/>
    </xf>
    <xf numFmtId="0" fontId="0" fillId="34" borderId="52" xfId="0" applyFont="1" applyFill="1" applyBorder="1" applyAlignment="1">
      <alignment wrapText="1"/>
    </xf>
    <xf numFmtId="0" fontId="0" fillId="0" borderId="52" xfId="0" applyFont="1" applyBorder="1" applyAlignment="1">
      <alignment vertical="top" wrapText="1"/>
    </xf>
    <xf numFmtId="0" fontId="0" fillId="0" borderId="52" xfId="0" applyBorder="1" applyAlignment="1">
      <alignment wrapText="1"/>
    </xf>
    <xf numFmtId="0" fontId="0" fillId="0" borderId="52" xfId="0" applyFont="1" applyBorder="1" applyAlignment="1">
      <alignment wrapText="1"/>
    </xf>
    <xf numFmtId="0" fontId="8" fillId="0" borderId="52" xfId="0" applyFont="1" applyBorder="1" applyAlignment="1">
      <alignment/>
    </xf>
    <xf numFmtId="0" fontId="0" fillId="0" borderId="52" xfId="0" applyFont="1" applyFill="1" applyBorder="1" applyAlignment="1">
      <alignment wrapText="1"/>
    </xf>
    <xf numFmtId="0" fontId="0" fillId="0" borderId="52" xfId="0" applyFont="1" applyBorder="1" applyAlignment="1">
      <alignment/>
    </xf>
    <xf numFmtId="0" fontId="11" fillId="35" borderId="55" xfId="0" applyFont="1" applyFill="1" applyBorder="1" applyAlignment="1">
      <alignment/>
    </xf>
    <xf numFmtId="0" fontId="8" fillId="0" borderId="55" xfId="0" applyFont="1" applyBorder="1" applyAlignment="1">
      <alignment/>
    </xf>
    <xf numFmtId="0" fontId="0" fillId="0" borderId="27" xfId="51" applyFont="1" applyBorder="1" applyAlignment="1">
      <alignment horizontal="center" vertical="center" wrapText="1"/>
      <protection/>
    </xf>
    <xf numFmtId="178" fontId="0" fillId="0" borderId="20" xfId="0" applyNumberFormat="1" applyFont="1" applyBorder="1" applyAlignment="1">
      <alignment/>
    </xf>
    <xf numFmtId="0" fontId="8" fillId="0" borderId="34" xfId="51" applyFont="1" applyBorder="1" applyAlignment="1">
      <alignment horizontal="center" vertical="center" wrapText="1"/>
      <protection/>
    </xf>
    <xf numFmtId="178" fontId="8" fillId="0" borderId="15" xfId="51" applyNumberFormat="1" applyFont="1" applyBorder="1" applyAlignment="1">
      <alignment horizontal="right" vertical="center" wrapText="1"/>
      <protection/>
    </xf>
    <xf numFmtId="178" fontId="8" fillId="0" borderId="35" xfId="51" applyNumberFormat="1" applyFont="1" applyBorder="1" applyAlignment="1">
      <alignment horizontal="center" vertical="center" wrapText="1"/>
      <protection/>
    </xf>
    <xf numFmtId="178" fontId="8" fillId="0" borderId="42" xfId="0" applyNumberFormat="1" applyFont="1" applyBorder="1" applyAlignment="1">
      <alignment/>
    </xf>
    <xf numFmtId="0" fontId="8" fillId="0" borderId="43" xfId="51" applyFont="1" applyBorder="1" applyAlignment="1">
      <alignment horizontal="center" vertical="center" wrapText="1"/>
      <protection/>
    </xf>
    <xf numFmtId="0" fontId="0" fillId="0" borderId="45" xfId="51" applyFont="1" applyBorder="1" applyAlignment="1">
      <alignment horizontal="center" vertical="center" wrapText="1"/>
      <protection/>
    </xf>
    <xf numFmtId="178" fontId="8" fillId="0" borderId="13" xfId="0" applyNumberFormat="1" applyFont="1" applyBorder="1" applyAlignment="1">
      <alignment/>
    </xf>
    <xf numFmtId="178" fontId="8" fillId="0" borderId="12" xfId="0" applyNumberFormat="1" applyFont="1" applyBorder="1" applyAlignment="1">
      <alignment/>
    </xf>
    <xf numFmtId="178" fontId="8" fillId="34" borderId="56" xfId="0" applyNumberFormat="1" applyFont="1" applyFill="1" applyBorder="1" applyAlignment="1">
      <alignment/>
    </xf>
    <xf numFmtId="0" fontId="11" fillId="34" borderId="52" xfId="0" applyFont="1" applyFill="1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82" xfId="0" applyFont="1" applyBorder="1" applyAlignment="1">
      <alignment horizontal="left"/>
    </xf>
    <xf numFmtId="0" fontId="12" fillId="0" borderId="83" xfId="51" applyFont="1" applyBorder="1" applyAlignment="1">
      <alignment vertical="top" wrapText="1"/>
      <protection/>
    </xf>
    <xf numFmtId="2" fontId="8" fillId="0" borderId="83" xfId="0" applyNumberFormat="1" applyFont="1" applyBorder="1" applyAlignment="1">
      <alignment/>
    </xf>
    <xf numFmtId="2" fontId="8" fillId="0" borderId="84" xfId="0" applyNumberFormat="1" applyFont="1" applyBorder="1" applyAlignment="1">
      <alignment/>
    </xf>
    <xf numFmtId="0" fontId="10" fillId="0" borderId="83" xfId="51" applyFont="1" applyBorder="1" applyAlignment="1">
      <alignment vertical="top" wrapText="1"/>
      <protection/>
    </xf>
    <xf numFmtId="0" fontId="0" fillId="0" borderId="6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3" fillId="0" borderId="82" xfId="0" applyFont="1" applyFill="1" applyBorder="1" applyAlignment="1">
      <alignment/>
    </xf>
    <xf numFmtId="0" fontId="3" fillId="0" borderId="83" xfId="0" applyFont="1" applyFill="1" applyBorder="1" applyAlignment="1">
      <alignment wrapText="1"/>
    </xf>
    <xf numFmtId="0" fontId="3" fillId="0" borderId="4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16" xfId="43" applyFont="1" applyFill="1" applyBorder="1" applyAlignment="1">
      <alignment horizontal="center"/>
      <protection/>
    </xf>
    <xf numFmtId="0" fontId="3" fillId="0" borderId="14" xfId="43" applyFont="1" applyFill="1" applyBorder="1" applyAlignment="1">
      <alignment horizontal="center"/>
      <protection/>
    </xf>
    <xf numFmtId="0" fontId="3" fillId="0" borderId="21" xfId="43" applyFont="1" applyFill="1" applyBorder="1" applyAlignment="1">
      <alignment horizontal="center" wrapText="1"/>
      <protection/>
    </xf>
    <xf numFmtId="0" fontId="3" fillId="0" borderId="14" xfId="0" applyFont="1" applyFill="1" applyBorder="1" applyAlignment="1">
      <alignment horizontal="left" vertical="top" wrapText="1"/>
    </xf>
    <xf numFmtId="177" fontId="3" fillId="0" borderId="16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177" fontId="3" fillId="0" borderId="21" xfId="0" applyNumberFormat="1" applyFont="1" applyFill="1" applyBorder="1" applyAlignment="1">
      <alignment horizontal="center" wrapText="1"/>
    </xf>
    <xf numFmtId="177" fontId="3" fillId="0" borderId="24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66" fillId="0" borderId="14" xfId="0" applyFont="1" applyFill="1" applyBorder="1" applyAlignment="1">
      <alignment wrapText="1"/>
    </xf>
    <xf numFmtId="0" fontId="6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177" fontId="19" fillId="0" borderId="14" xfId="0" applyNumberFormat="1" applyFont="1" applyFill="1" applyBorder="1" applyAlignment="1">
      <alignment horizontal="center"/>
    </xf>
    <xf numFmtId="0" fontId="3" fillId="0" borderId="85" xfId="40" applyFont="1" applyFill="1" applyBorder="1" applyAlignment="1">
      <alignment horizontal="center" wrapText="1"/>
      <protection/>
    </xf>
    <xf numFmtId="0" fontId="3" fillId="0" borderId="86" xfId="40" applyFont="1" applyFill="1" applyBorder="1" applyAlignment="1">
      <alignment horizontal="center" wrapText="1"/>
      <protection/>
    </xf>
    <xf numFmtId="0" fontId="3" fillId="0" borderId="86" xfId="44" applyFont="1" applyFill="1" applyBorder="1" applyAlignment="1">
      <alignment horizontal="center" wrapText="1"/>
      <protection/>
    </xf>
    <xf numFmtId="0" fontId="3" fillId="0" borderId="14" xfId="43" applyFont="1" applyFill="1" applyBorder="1" applyAlignment="1">
      <alignment horizontal="center" wrapText="1"/>
      <protection/>
    </xf>
    <xf numFmtId="0" fontId="3" fillId="0" borderId="24" xfId="43" applyFont="1" applyFill="1" applyBorder="1" applyAlignment="1">
      <alignment horizontal="center" wrapText="1"/>
      <protection/>
    </xf>
    <xf numFmtId="0" fontId="3" fillId="0" borderId="25" xfId="43" applyFont="1" applyFill="1" applyBorder="1" applyAlignment="1">
      <alignment horizontal="center" wrapText="1"/>
      <protection/>
    </xf>
    <xf numFmtId="0" fontId="3" fillId="0" borderId="47" xfId="43" applyFont="1" applyFill="1" applyBorder="1" applyAlignment="1">
      <alignment horizont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87" xfId="0" applyNumberFormat="1" applyFont="1" applyFill="1" applyBorder="1" applyAlignment="1" applyProtection="1">
      <alignment horizontal="center" vertical="center" wrapText="1"/>
      <protection/>
    </xf>
    <xf numFmtId="0" fontId="10" fillId="0" borderId="87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NumberFormat="1" applyFont="1" applyFill="1" applyBorder="1" applyAlignment="1" applyProtection="1">
      <alignment vertical="top"/>
      <protection/>
    </xf>
    <xf numFmtId="0" fontId="22" fillId="0" borderId="88" xfId="0" applyNumberFormat="1" applyFont="1" applyFill="1" applyBorder="1" applyAlignment="1" applyProtection="1">
      <alignment wrapText="1"/>
      <protection/>
    </xf>
    <xf numFmtId="178" fontId="8" fillId="0" borderId="89" xfId="0" applyNumberFormat="1" applyFont="1" applyFill="1" applyBorder="1" applyAlignment="1" applyProtection="1">
      <alignment/>
      <protection/>
    </xf>
    <xf numFmtId="178" fontId="8" fillId="0" borderId="90" xfId="0" applyNumberFormat="1" applyFont="1" applyFill="1" applyBorder="1" applyAlignment="1" applyProtection="1">
      <alignment/>
      <protection/>
    </xf>
    <xf numFmtId="178" fontId="8" fillId="0" borderId="91" xfId="0" applyNumberFormat="1" applyFont="1" applyFill="1" applyBorder="1" applyAlignment="1" applyProtection="1">
      <alignment/>
      <protection/>
    </xf>
    <xf numFmtId="178" fontId="8" fillId="0" borderId="92" xfId="0" applyNumberFormat="1" applyFont="1" applyFill="1" applyBorder="1" applyAlignment="1" applyProtection="1">
      <alignment/>
      <protection/>
    </xf>
    <xf numFmtId="178" fontId="8" fillId="0" borderId="93" xfId="0" applyNumberFormat="1" applyFont="1" applyFill="1" applyBorder="1" applyAlignment="1" applyProtection="1">
      <alignment/>
      <protection/>
    </xf>
    <xf numFmtId="178" fontId="8" fillId="0" borderId="94" xfId="0" applyNumberFormat="1" applyFont="1" applyFill="1" applyBorder="1" applyAlignment="1" applyProtection="1">
      <alignment/>
      <protection/>
    </xf>
    <xf numFmtId="178" fontId="8" fillId="0" borderId="95" xfId="0" applyNumberFormat="1" applyFont="1" applyFill="1" applyBorder="1" applyAlignment="1" applyProtection="1">
      <alignment/>
      <protection/>
    </xf>
    <xf numFmtId="0" fontId="0" fillId="0" borderId="96" xfId="0" applyNumberFormat="1" applyFont="1" applyFill="1" applyBorder="1" applyAlignment="1" applyProtection="1">
      <alignment vertical="top"/>
      <protection/>
    </xf>
    <xf numFmtId="0" fontId="8" fillId="0" borderId="96" xfId="0" applyNumberFormat="1" applyFont="1" applyFill="1" applyBorder="1" applyAlignment="1" applyProtection="1">
      <alignment horizontal="left" vertical="center" wrapText="1"/>
      <protection/>
    </xf>
    <xf numFmtId="178" fontId="8" fillId="0" borderId="97" xfId="0" applyNumberFormat="1" applyFont="1" applyFill="1" applyBorder="1" applyAlignment="1" applyProtection="1">
      <alignment/>
      <protection/>
    </xf>
    <xf numFmtId="0" fontId="0" fillId="0" borderId="98" xfId="0" applyNumberFormat="1" applyFont="1" applyFill="1" applyBorder="1" applyAlignment="1" applyProtection="1">
      <alignment horizontal="center" vertical="center" wrapText="1"/>
      <protection/>
    </xf>
    <xf numFmtId="178" fontId="8" fillId="0" borderId="99" xfId="0" applyNumberFormat="1" applyFont="1" applyFill="1" applyBorder="1" applyAlignment="1" applyProtection="1">
      <alignment horizontal="right" vertical="center" wrapText="1"/>
      <protection/>
    </xf>
    <xf numFmtId="178" fontId="8" fillId="0" borderId="100" xfId="0" applyNumberFormat="1" applyFont="1" applyFill="1" applyBorder="1" applyAlignment="1" applyProtection="1">
      <alignment horizontal="right" vertical="center" wrapText="1"/>
      <protection/>
    </xf>
    <xf numFmtId="178" fontId="8" fillId="0" borderId="101" xfId="0" applyNumberFormat="1" applyFont="1" applyFill="1" applyBorder="1" applyAlignment="1" applyProtection="1">
      <alignment horizontal="right" vertical="center" wrapText="1"/>
      <protection/>
    </xf>
    <xf numFmtId="178" fontId="8" fillId="0" borderId="100" xfId="0" applyNumberFormat="1" applyFont="1" applyFill="1" applyBorder="1" applyAlignment="1" applyProtection="1">
      <alignment/>
      <protection/>
    </xf>
    <xf numFmtId="178" fontId="8" fillId="0" borderId="98" xfId="0" applyNumberFormat="1" applyFont="1" applyFill="1" applyBorder="1" applyAlignment="1" applyProtection="1">
      <alignment/>
      <protection/>
    </xf>
    <xf numFmtId="178" fontId="8" fillId="0" borderId="99" xfId="0" applyNumberFormat="1" applyFont="1" applyFill="1" applyBorder="1" applyAlignment="1" applyProtection="1">
      <alignment/>
      <protection/>
    </xf>
    <xf numFmtId="178" fontId="8" fillId="0" borderId="101" xfId="0" applyNumberFormat="1" applyFont="1" applyFill="1" applyBorder="1" applyAlignment="1" applyProtection="1">
      <alignment/>
      <protection/>
    </xf>
    <xf numFmtId="178" fontId="0" fillId="0" borderId="102" xfId="0" applyNumberFormat="1" applyFont="1" applyFill="1" applyBorder="1" applyAlignment="1" applyProtection="1">
      <alignment/>
      <protection/>
    </xf>
    <xf numFmtId="0" fontId="0" fillId="0" borderId="103" xfId="0" applyNumberFormat="1" applyFont="1" applyFill="1" applyBorder="1" applyAlignment="1" applyProtection="1">
      <alignment horizontal="center" vertical="center" wrapText="1"/>
      <protection/>
    </xf>
    <xf numFmtId="178" fontId="0" fillId="0" borderId="104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 horizontal="right" vertical="center" wrapText="1"/>
      <protection/>
    </xf>
    <xf numFmtId="178" fontId="8" fillId="0" borderId="106" xfId="0" applyNumberFormat="1" applyFont="1" applyFill="1" applyBorder="1" applyAlignment="1" applyProtection="1">
      <alignment/>
      <protection/>
    </xf>
    <xf numFmtId="178" fontId="8" fillId="0" borderId="107" xfId="0" applyNumberFormat="1" applyFont="1" applyFill="1" applyBorder="1" applyAlignment="1" applyProtection="1">
      <alignment/>
      <protection/>
    </xf>
    <xf numFmtId="178" fontId="8" fillId="0" borderId="108" xfId="0" applyNumberFormat="1" applyFont="1" applyFill="1" applyBorder="1" applyAlignment="1" applyProtection="1">
      <alignment/>
      <protection/>
    </xf>
    <xf numFmtId="0" fontId="0" fillId="0" borderId="109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/>
      <protection/>
    </xf>
    <xf numFmtId="0" fontId="0" fillId="0" borderId="105" xfId="0" applyNumberFormat="1" applyFont="1" applyFill="1" applyBorder="1" applyAlignment="1" applyProtection="1">
      <alignment horizontal="right" vertical="center" wrapText="1"/>
      <protection/>
    </xf>
    <xf numFmtId="0" fontId="8" fillId="0" borderId="96" xfId="0" applyNumberFormat="1" applyFont="1" applyFill="1" applyBorder="1" applyAlignment="1" applyProtection="1">
      <alignment/>
      <protection/>
    </xf>
    <xf numFmtId="178" fontId="8" fillId="0" borderId="105" xfId="0" applyNumberFormat="1" applyFont="1" applyFill="1" applyBorder="1" applyAlignment="1" applyProtection="1">
      <alignment/>
      <protection/>
    </xf>
    <xf numFmtId="0" fontId="0" fillId="0" borderId="109" xfId="0" applyNumberFormat="1" applyFont="1" applyFill="1" applyBorder="1" applyAlignment="1" applyProtection="1">
      <alignment vertical="top"/>
      <protection/>
    </xf>
    <xf numFmtId="0" fontId="11" fillId="0" borderId="109" xfId="0" applyNumberFormat="1" applyFont="1" applyFill="1" applyBorder="1" applyAlignment="1" applyProtection="1">
      <alignment/>
      <protection/>
    </xf>
    <xf numFmtId="178" fontId="0" fillId="36" borderId="105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/>
      <protection/>
    </xf>
    <xf numFmtId="178" fontId="0" fillId="0" borderId="103" xfId="0" applyNumberFormat="1" applyFont="1" applyFill="1" applyBorder="1" applyAlignment="1" applyProtection="1">
      <alignment/>
      <protection/>
    </xf>
    <xf numFmtId="178" fontId="0" fillId="0" borderId="104" xfId="0" applyNumberFormat="1" applyFont="1" applyFill="1" applyBorder="1" applyAlignment="1" applyProtection="1">
      <alignment/>
      <protection/>
    </xf>
    <xf numFmtId="178" fontId="8" fillId="0" borderId="102" xfId="0" applyNumberFormat="1" applyFont="1" applyFill="1" applyBorder="1" applyAlignment="1" applyProtection="1">
      <alignment/>
      <protection/>
    </xf>
    <xf numFmtId="0" fontId="8" fillId="0" borderId="109" xfId="0" applyNumberFormat="1" applyFont="1" applyFill="1" applyBorder="1" applyAlignment="1" applyProtection="1">
      <alignment/>
      <protection/>
    </xf>
    <xf numFmtId="178" fontId="8" fillId="0" borderId="104" xfId="0" applyNumberFormat="1" applyFont="1" applyFill="1" applyBorder="1" applyAlignment="1" applyProtection="1">
      <alignment/>
      <protection/>
    </xf>
    <xf numFmtId="178" fontId="8" fillId="0" borderId="111" xfId="0" applyNumberFormat="1" applyFont="1" applyFill="1" applyBorder="1" applyAlignment="1" applyProtection="1">
      <alignment/>
      <protection/>
    </xf>
    <xf numFmtId="178" fontId="0" fillId="0" borderId="112" xfId="0" applyNumberFormat="1" applyFont="1" applyFill="1" applyBorder="1" applyAlignment="1" applyProtection="1">
      <alignment/>
      <protection/>
    </xf>
    <xf numFmtId="178" fontId="0" fillId="0" borderId="111" xfId="0" applyNumberFormat="1" applyFont="1" applyFill="1" applyBorder="1" applyAlignment="1" applyProtection="1">
      <alignment/>
      <protection/>
    </xf>
    <xf numFmtId="178" fontId="8" fillId="0" borderId="103" xfId="0" applyNumberFormat="1" applyFont="1" applyFill="1" applyBorder="1" applyAlignment="1" applyProtection="1">
      <alignment/>
      <protection/>
    </xf>
    <xf numFmtId="178" fontId="8" fillId="0" borderId="113" xfId="0" applyNumberFormat="1" applyFont="1" applyFill="1" applyBorder="1" applyAlignment="1" applyProtection="1">
      <alignment/>
      <protection/>
    </xf>
    <xf numFmtId="178" fontId="8" fillId="0" borderId="112" xfId="0" applyNumberFormat="1" applyFont="1" applyFill="1" applyBorder="1" applyAlignment="1" applyProtection="1">
      <alignment/>
      <protection/>
    </xf>
    <xf numFmtId="178" fontId="8" fillId="0" borderId="110" xfId="0" applyNumberFormat="1" applyFont="1" applyFill="1" applyBorder="1" applyAlignment="1" applyProtection="1">
      <alignment/>
      <protection/>
    </xf>
    <xf numFmtId="178" fontId="13" fillId="0" borderId="104" xfId="0" applyNumberFormat="1" applyFont="1" applyFill="1" applyBorder="1" applyAlignment="1" applyProtection="1">
      <alignment/>
      <protection/>
    </xf>
    <xf numFmtId="178" fontId="0" fillId="0" borderId="102" xfId="0" applyNumberFormat="1" applyFont="1" applyFill="1" applyBorder="1" applyAlignment="1" applyProtection="1">
      <alignment/>
      <protection/>
    </xf>
    <xf numFmtId="178" fontId="0" fillId="0" borderId="111" xfId="0" applyNumberFormat="1" applyFont="1" applyFill="1" applyBorder="1" applyAlignment="1" applyProtection="1">
      <alignment/>
      <protection/>
    </xf>
    <xf numFmtId="0" fontId="11" fillId="0" borderId="109" xfId="0" applyNumberFormat="1" applyFont="1" applyFill="1" applyBorder="1" applyAlignment="1" applyProtection="1">
      <alignment vertical="top" wrapText="1"/>
      <protection/>
    </xf>
    <xf numFmtId="178" fontId="0" fillId="0" borderId="113" xfId="0" applyNumberFormat="1" applyFont="1" applyFill="1" applyBorder="1" applyAlignment="1" applyProtection="1">
      <alignment/>
      <protection/>
    </xf>
    <xf numFmtId="0" fontId="11" fillId="0" borderId="109" xfId="0" applyNumberFormat="1" applyFont="1" applyFill="1" applyBorder="1" applyAlignment="1" applyProtection="1">
      <alignment wrapText="1"/>
      <protection/>
    </xf>
    <xf numFmtId="178" fontId="8" fillId="36" borderId="105" xfId="0" applyNumberFormat="1" applyFont="1" applyFill="1" applyBorder="1" applyAlignment="1" applyProtection="1">
      <alignment/>
      <protection/>
    </xf>
    <xf numFmtId="178" fontId="11" fillId="0" borderId="102" xfId="0" applyNumberFormat="1" applyFont="1" applyFill="1" applyBorder="1" applyAlignment="1" applyProtection="1">
      <alignment/>
      <protection/>
    </xf>
    <xf numFmtId="178" fontId="11" fillId="0" borderId="105" xfId="0" applyNumberFormat="1" applyFont="1" applyFill="1" applyBorder="1" applyAlignment="1" applyProtection="1">
      <alignment/>
      <protection/>
    </xf>
    <xf numFmtId="178" fontId="11" fillId="0" borderId="104" xfId="0" applyNumberFormat="1" applyFont="1" applyFill="1" applyBorder="1" applyAlignment="1" applyProtection="1">
      <alignment/>
      <protection/>
    </xf>
    <xf numFmtId="178" fontId="11" fillId="0" borderId="110" xfId="0" applyNumberFormat="1" applyFont="1" applyFill="1" applyBorder="1" applyAlignment="1" applyProtection="1">
      <alignment/>
      <protection/>
    </xf>
    <xf numFmtId="178" fontId="0" fillId="0" borderId="103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0" fontId="0" fillId="0" borderId="114" xfId="0" applyNumberFormat="1" applyFont="1" applyFill="1" applyBorder="1" applyAlignment="1" applyProtection="1">
      <alignment vertical="top"/>
      <protection/>
    </xf>
    <xf numFmtId="0" fontId="8" fillId="0" borderId="114" xfId="0" applyNumberFormat="1" applyFont="1" applyFill="1" applyBorder="1" applyAlignment="1" applyProtection="1">
      <alignment/>
      <protection/>
    </xf>
    <xf numFmtId="178" fontId="8" fillId="0" borderId="115" xfId="0" applyNumberFormat="1" applyFont="1" applyFill="1" applyBorder="1" applyAlignment="1" applyProtection="1">
      <alignment/>
      <protection/>
    </xf>
    <xf numFmtId="178" fontId="8" fillId="0" borderId="116" xfId="0" applyNumberFormat="1" applyFont="1" applyFill="1" applyBorder="1" applyAlignment="1" applyProtection="1">
      <alignment/>
      <protection/>
    </xf>
    <xf numFmtId="178" fontId="8" fillId="0" borderId="117" xfId="0" applyNumberFormat="1" applyFont="1" applyFill="1" applyBorder="1" applyAlignment="1" applyProtection="1">
      <alignment/>
      <protection/>
    </xf>
    <xf numFmtId="178" fontId="8" fillId="0" borderId="118" xfId="0" applyNumberFormat="1" applyFont="1" applyFill="1" applyBorder="1" applyAlignment="1" applyProtection="1">
      <alignment/>
      <protection/>
    </xf>
    <xf numFmtId="178" fontId="8" fillId="0" borderId="119" xfId="0" applyNumberFormat="1" applyFont="1" applyFill="1" applyBorder="1" applyAlignment="1" applyProtection="1">
      <alignment/>
      <protection/>
    </xf>
    <xf numFmtId="178" fontId="0" fillId="0" borderId="120" xfId="0" applyNumberFormat="1" applyFont="1" applyFill="1" applyBorder="1" applyAlignment="1" applyProtection="1">
      <alignment/>
      <protection/>
    </xf>
    <xf numFmtId="178" fontId="0" fillId="0" borderId="117" xfId="0" applyNumberFormat="1" applyFont="1" applyFill="1" applyBorder="1" applyAlignment="1" applyProtection="1">
      <alignment/>
      <protection/>
    </xf>
    <xf numFmtId="178" fontId="8" fillId="0" borderId="120" xfId="0" applyNumberFormat="1" applyFont="1" applyFill="1" applyBorder="1" applyAlignment="1" applyProtection="1">
      <alignment/>
      <protection/>
    </xf>
    <xf numFmtId="178" fontId="0" fillId="0" borderId="92" xfId="0" applyNumberFormat="1" applyFont="1" applyFill="1" applyBorder="1" applyAlignment="1" applyProtection="1">
      <alignment/>
      <protection/>
    </xf>
    <xf numFmtId="178" fontId="8" fillId="0" borderId="121" xfId="0" applyNumberFormat="1" applyFont="1" applyFill="1" applyBorder="1" applyAlignment="1" applyProtection="1">
      <alignment/>
      <protection/>
    </xf>
    <xf numFmtId="178" fontId="8" fillId="0" borderId="122" xfId="0" applyNumberFormat="1" applyFont="1" applyFill="1" applyBorder="1" applyAlignment="1" applyProtection="1">
      <alignment/>
      <protection/>
    </xf>
    <xf numFmtId="178" fontId="0" fillId="0" borderId="98" xfId="0" applyNumberFormat="1" applyFont="1" applyFill="1" applyBorder="1" applyAlignment="1" applyProtection="1">
      <alignment/>
      <protection/>
    </xf>
    <xf numFmtId="178" fontId="8" fillId="0" borderId="123" xfId="0" applyNumberFormat="1" applyFont="1" applyFill="1" applyBorder="1" applyAlignment="1" applyProtection="1">
      <alignment/>
      <protection/>
    </xf>
    <xf numFmtId="178" fontId="8" fillId="0" borderId="124" xfId="0" applyNumberFormat="1" applyFont="1" applyFill="1" applyBorder="1" applyAlignment="1" applyProtection="1">
      <alignment/>
      <protection/>
    </xf>
    <xf numFmtId="178" fontId="0" fillId="0" borderId="125" xfId="0" applyNumberFormat="1" applyFont="1" applyFill="1" applyBorder="1" applyAlignment="1" applyProtection="1">
      <alignment/>
      <protection/>
    </xf>
    <xf numFmtId="178" fontId="0" fillId="0" borderId="108" xfId="0" applyNumberFormat="1" applyFont="1" applyFill="1" applyBorder="1" applyAlignment="1" applyProtection="1">
      <alignment/>
      <protection/>
    </xf>
    <xf numFmtId="178" fontId="8" fillId="0" borderId="126" xfId="0" applyNumberFormat="1" applyFont="1" applyFill="1" applyBorder="1" applyAlignment="1" applyProtection="1">
      <alignment/>
      <protection/>
    </xf>
    <xf numFmtId="178" fontId="0" fillId="0" borderId="127" xfId="0" applyNumberFormat="1" applyFont="1" applyFill="1" applyBorder="1" applyAlignment="1" applyProtection="1">
      <alignment/>
      <protection/>
    </xf>
    <xf numFmtId="178" fontId="0" fillId="0" borderId="106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178" fontId="0" fillId="0" borderId="128" xfId="0" applyNumberFormat="1" applyFont="1" applyFill="1" applyBorder="1" applyAlignment="1" applyProtection="1">
      <alignment/>
      <protection/>
    </xf>
    <xf numFmtId="0" fontId="11" fillId="36" borderId="109" xfId="0" applyNumberFormat="1" applyFont="1" applyFill="1" applyBorder="1" applyAlignment="1" applyProtection="1">
      <alignment/>
      <protection/>
    </xf>
    <xf numFmtId="0" fontId="23" fillId="0" borderId="109" xfId="0" applyNumberFormat="1" applyFont="1" applyFill="1" applyBorder="1" applyAlignment="1" applyProtection="1">
      <alignment/>
      <protection/>
    </xf>
    <xf numFmtId="0" fontId="8" fillId="36" borderId="109" xfId="0" applyNumberFormat="1" applyFont="1" applyFill="1" applyBorder="1" applyAlignment="1" applyProtection="1">
      <alignment/>
      <protection/>
    </xf>
    <xf numFmtId="0" fontId="8" fillId="0" borderId="109" xfId="0" applyNumberFormat="1" applyFont="1" applyFill="1" applyBorder="1" applyAlignment="1" applyProtection="1">
      <alignment horizontal="left"/>
      <protection/>
    </xf>
    <xf numFmtId="0" fontId="11" fillId="36" borderId="107" xfId="0" applyNumberFormat="1" applyFont="1" applyFill="1" applyBorder="1" applyAlignment="1" applyProtection="1">
      <alignment/>
      <protection/>
    </xf>
    <xf numFmtId="0" fontId="0" fillId="0" borderId="129" xfId="0" applyNumberFormat="1" applyFont="1" applyFill="1" applyBorder="1" applyAlignment="1" applyProtection="1">
      <alignment vertical="top"/>
      <protection/>
    </xf>
    <xf numFmtId="0" fontId="8" fillId="0" borderId="129" xfId="0" applyNumberFormat="1" applyFont="1" applyFill="1" applyBorder="1" applyAlignment="1" applyProtection="1">
      <alignment/>
      <protection/>
    </xf>
    <xf numFmtId="178" fontId="8" fillId="0" borderId="130" xfId="0" applyNumberFormat="1" applyFont="1" applyFill="1" applyBorder="1" applyAlignment="1" applyProtection="1">
      <alignment/>
      <protection/>
    </xf>
    <xf numFmtId="178" fontId="0" fillId="0" borderId="131" xfId="0" applyNumberFormat="1" applyFont="1" applyFill="1" applyBorder="1" applyAlignment="1" applyProtection="1">
      <alignment/>
      <protection/>
    </xf>
    <xf numFmtId="178" fontId="0" fillId="0" borderId="118" xfId="0" applyNumberFormat="1" applyFont="1" applyFill="1" applyBorder="1" applyAlignment="1" applyProtection="1">
      <alignment/>
      <protection/>
    </xf>
    <xf numFmtId="178" fontId="0" fillId="0" borderId="119" xfId="0" applyNumberFormat="1" applyFont="1" applyFill="1" applyBorder="1" applyAlignment="1" applyProtection="1">
      <alignment/>
      <protection/>
    </xf>
    <xf numFmtId="178" fontId="0" fillId="0" borderId="120" xfId="0" applyNumberFormat="1" applyFont="1" applyFill="1" applyBorder="1" applyAlignment="1" applyProtection="1">
      <alignment/>
      <protection/>
    </xf>
    <xf numFmtId="178" fontId="0" fillId="0" borderId="132" xfId="0" applyNumberFormat="1" applyFont="1" applyFill="1" applyBorder="1" applyAlignment="1" applyProtection="1">
      <alignment/>
      <protection/>
    </xf>
    <xf numFmtId="178" fontId="0" fillId="0" borderId="119" xfId="0" applyNumberFormat="1" applyFont="1" applyFill="1" applyBorder="1" applyAlignment="1" applyProtection="1">
      <alignment/>
      <protection/>
    </xf>
    <xf numFmtId="178" fontId="8" fillId="36" borderId="95" xfId="0" applyNumberFormat="1" applyFont="1" applyFill="1" applyBorder="1" applyAlignment="1" applyProtection="1">
      <alignment/>
      <protection/>
    </xf>
    <xf numFmtId="178" fontId="8" fillId="36" borderId="90" xfId="0" applyNumberFormat="1" applyFont="1" applyFill="1" applyBorder="1" applyAlignment="1" applyProtection="1">
      <alignment/>
      <protection/>
    </xf>
    <xf numFmtId="178" fontId="0" fillId="0" borderId="91" xfId="0" applyNumberFormat="1" applyFont="1" applyFill="1" applyBorder="1" applyAlignment="1" applyProtection="1">
      <alignment/>
      <protection/>
    </xf>
    <xf numFmtId="178" fontId="0" fillId="0" borderId="90" xfId="0" applyNumberFormat="1" applyFont="1" applyFill="1" applyBorder="1" applyAlignment="1" applyProtection="1">
      <alignment/>
      <protection/>
    </xf>
    <xf numFmtId="178" fontId="8" fillId="36" borderId="91" xfId="0" applyNumberFormat="1" applyFont="1" applyFill="1" applyBorder="1" applyAlignment="1" applyProtection="1">
      <alignment/>
      <protection/>
    </xf>
    <xf numFmtId="0" fontId="8" fillId="0" borderId="133" xfId="0" applyNumberFormat="1" applyFont="1" applyFill="1" applyBorder="1" applyAlignment="1" applyProtection="1">
      <alignment wrapText="1"/>
      <protection/>
    </xf>
    <xf numFmtId="178" fontId="8" fillId="0" borderId="134" xfId="0" applyNumberFormat="1" applyFont="1" applyFill="1" applyBorder="1" applyAlignment="1" applyProtection="1">
      <alignment/>
      <protection/>
    </xf>
    <xf numFmtId="178" fontId="0" fillId="0" borderId="107" xfId="0" applyNumberFormat="1" applyFont="1" applyFill="1" applyBorder="1" applyAlignment="1" applyProtection="1">
      <alignment/>
      <protection/>
    </xf>
    <xf numFmtId="178" fontId="8" fillId="36" borderId="104" xfId="0" applyNumberFormat="1" applyFont="1" applyFill="1" applyBorder="1" applyAlignment="1" applyProtection="1">
      <alignment/>
      <protection/>
    </xf>
    <xf numFmtId="178" fontId="0" fillId="36" borderId="104" xfId="0" applyNumberFormat="1" applyFont="1" applyFill="1" applyBorder="1" applyAlignment="1" applyProtection="1">
      <alignment/>
      <protection/>
    </xf>
    <xf numFmtId="178" fontId="0" fillId="36" borderId="105" xfId="0" applyNumberFormat="1" applyFont="1" applyFill="1" applyBorder="1" applyAlignment="1" applyProtection="1">
      <alignment/>
      <protection/>
    </xf>
    <xf numFmtId="0" fontId="11" fillId="0" borderId="129" xfId="0" applyNumberFormat="1" applyFont="1" applyFill="1" applyBorder="1" applyAlignment="1" applyProtection="1">
      <alignment/>
      <protection/>
    </xf>
    <xf numFmtId="0" fontId="8" fillId="0" borderId="109" xfId="0" applyNumberFormat="1" applyFont="1" applyFill="1" applyBorder="1" applyAlignment="1" applyProtection="1">
      <alignment wrapText="1"/>
      <protection/>
    </xf>
    <xf numFmtId="178" fontId="0" fillId="0" borderId="130" xfId="0" applyNumberFormat="1" applyFont="1" applyFill="1" applyBorder="1" applyAlignment="1" applyProtection="1">
      <alignment/>
      <protection/>
    </xf>
    <xf numFmtId="178" fontId="0" fillId="0" borderId="116" xfId="0" applyNumberFormat="1" applyFont="1" applyFill="1" applyBorder="1" applyAlignment="1" applyProtection="1">
      <alignment/>
      <protection/>
    </xf>
    <xf numFmtId="178" fontId="0" fillId="0" borderId="131" xfId="0" applyNumberFormat="1" applyFont="1" applyFill="1" applyBorder="1" applyAlignment="1" applyProtection="1">
      <alignment/>
      <protection/>
    </xf>
    <xf numFmtId="178" fontId="8" fillId="0" borderId="131" xfId="0" applyNumberFormat="1" applyFont="1" applyFill="1" applyBorder="1" applyAlignment="1" applyProtection="1">
      <alignment/>
      <protection/>
    </xf>
    <xf numFmtId="0" fontId="22" fillId="0" borderId="88" xfId="0" applyNumberFormat="1" applyFont="1" applyFill="1" applyBorder="1" applyAlignment="1" applyProtection="1">
      <alignment horizontal="left" vertical="center" wrapText="1"/>
      <protection/>
    </xf>
    <xf numFmtId="178" fontId="8" fillId="0" borderId="135" xfId="0" applyNumberFormat="1" applyFont="1" applyFill="1" applyBorder="1" applyAlignment="1" applyProtection="1">
      <alignment/>
      <protection/>
    </xf>
    <xf numFmtId="178" fontId="0" fillId="0" borderId="113" xfId="0" applyNumberFormat="1" applyFont="1" applyFill="1" applyBorder="1" applyAlignment="1" applyProtection="1">
      <alignment/>
      <protection/>
    </xf>
    <xf numFmtId="0" fontId="0" fillId="0" borderId="109" xfId="0" applyNumberFormat="1" applyFont="1" applyFill="1" applyBorder="1" applyAlignment="1" applyProtection="1">
      <alignment vertical="top" wrapText="1"/>
      <protection/>
    </xf>
    <xf numFmtId="0" fontId="11" fillId="36" borderId="109" xfId="0" applyNumberFormat="1" applyFont="1" applyFill="1" applyBorder="1" applyAlignment="1" applyProtection="1">
      <alignment vertical="top" wrapText="1"/>
      <protection/>
    </xf>
    <xf numFmtId="178" fontId="0" fillId="0" borderId="104" xfId="0" applyNumberFormat="1" applyFont="1" applyFill="1" applyBorder="1" applyAlignment="1" applyProtection="1">
      <alignment wrapText="1"/>
      <protection/>
    </xf>
    <xf numFmtId="178" fontId="0" fillId="0" borderId="105" xfId="0" applyNumberFormat="1" applyFont="1" applyFill="1" applyBorder="1" applyAlignment="1" applyProtection="1">
      <alignment wrapText="1"/>
      <protection/>
    </xf>
    <xf numFmtId="178" fontId="8" fillId="0" borderId="105" xfId="0" applyNumberFormat="1" applyFont="1" applyFill="1" applyBorder="1" applyAlignment="1" applyProtection="1">
      <alignment wrapText="1"/>
      <protection/>
    </xf>
    <xf numFmtId="178" fontId="8" fillId="0" borderId="110" xfId="0" applyNumberFormat="1" applyFont="1" applyFill="1" applyBorder="1" applyAlignment="1" applyProtection="1">
      <alignment wrapText="1"/>
      <protection/>
    </xf>
    <xf numFmtId="178" fontId="0" fillId="0" borderId="102" xfId="0" applyNumberFormat="1" applyFont="1" applyFill="1" applyBorder="1" applyAlignment="1" applyProtection="1">
      <alignment wrapText="1"/>
      <protection/>
    </xf>
    <xf numFmtId="178" fontId="0" fillId="36" borderId="105" xfId="0" applyNumberFormat="1" applyFont="1" applyFill="1" applyBorder="1" applyAlignment="1" applyProtection="1">
      <alignment wrapText="1"/>
      <protection/>
    </xf>
    <xf numFmtId="178" fontId="0" fillId="0" borderId="105" xfId="0" applyNumberFormat="1" applyFont="1" applyFill="1" applyBorder="1" applyAlignment="1" applyProtection="1">
      <alignment vertical="top" wrapText="1"/>
      <protection/>
    </xf>
    <xf numFmtId="178" fontId="0" fillId="0" borderId="103" xfId="0" applyNumberFormat="1" applyFont="1" applyFill="1" applyBorder="1" applyAlignment="1" applyProtection="1">
      <alignment vertical="top" wrapText="1"/>
      <protection/>
    </xf>
    <xf numFmtId="178" fontId="0" fillId="0" borderId="110" xfId="0" applyNumberFormat="1" applyFont="1" applyFill="1" applyBorder="1" applyAlignment="1" applyProtection="1">
      <alignment vertical="top" wrapText="1"/>
      <protection/>
    </xf>
    <xf numFmtId="178" fontId="0" fillId="0" borderId="104" xfId="0" applyNumberFormat="1" applyFont="1" applyFill="1" applyBorder="1" applyAlignment="1" applyProtection="1">
      <alignment vertical="top" wrapText="1"/>
      <protection/>
    </xf>
    <xf numFmtId="178" fontId="8" fillId="0" borderId="104" xfId="0" applyNumberFormat="1" applyFont="1" applyFill="1" applyBorder="1" applyAlignment="1" applyProtection="1">
      <alignment vertical="top" wrapText="1"/>
      <protection/>
    </xf>
    <xf numFmtId="0" fontId="0" fillId="36" borderId="129" xfId="0" applyNumberFormat="1" applyFont="1" applyFill="1" applyBorder="1" applyAlignment="1" applyProtection="1">
      <alignment/>
      <protection/>
    </xf>
    <xf numFmtId="178" fontId="0" fillId="0" borderId="130" xfId="0" applyNumberFormat="1" applyFont="1" applyFill="1" applyBorder="1" applyAlignment="1" applyProtection="1">
      <alignment/>
      <protection/>
    </xf>
    <xf numFmtId="178" fontId="0" fillId="0" borderId="115" xfId="0" applyNumberFormat="1" applyFont="1" applyFill="1" applyBorder="1" applyAlignment="1" applyProtection="1">
      <alignment/>
      <protection/>
    </xf>
    <xf numFmtId="178" fontId="0" fillId="0" borderId="117" xfId="0" applyNumberFormat="1" applyFont="1" applyFill="1" applyBorder="1" applyAlignment="1" applyProtection="1">
      <alignment/>
      <protection/>
    </xf>
    <xf numFmtId="0" fontId="0" fillId="0" borderId="107" xfId="0" applyNumberFormat="1" applyFont="1" applyFill="1" applyBorder="1" applyAlignment="1" applyProtection="1">
      <alignment vertical="top"/>
      <protection/>
    </xf>
    <xf numFmtId="0" fontId="8" fillId="0" borderId="136" xfId="0" applyNumberFormat="1" applyFont="1" applyFill="1" applyBorder="1" applyAlignment="1" applyProtection="1">
      <alignment/>
      <protection/>
    </xf>
    <xf numFmtId="178" fontId="8" fillId="0" borderId="125" xfId="0" applyNumberFormat="1" applyFont="1" applyFill="1" applyBorder="1" applyAlignment="1" applyProtection="1">
      <alignment/>
      <protection/>
    </xf>
    <xf numFmtId="178" fontId="0" fillId="0" borderId="123" xfId="0" applyNumberFormat="1" applyFont="1" applyFill="1" applyBorder="1" applyAlignment="1" applyProtection="1">
      <alignment/>
      <protection/>
    </xf>
    <xf numFmtId="178" fontId="0" fillId="0" borderId="124" xfId="0" applyNumberFormat="1" applyFont="1" applyFill="1" applyBorder="1" applyAlignment="1" applyProtection="1">
      <alignment/>
      <protection/>
    </xf>
    <xf numFmtId="0" fontId="0" fillId="0" borderId="113" xfId="0" applyNumberFormat="1" applyFont="1" applyFill="1" applyBorder="1" applyAlignment="1" applyProtection="1">
      <alignment vertical="top"/>
      <protection/>
    </xf>
    <xf numFmtId="0" fontId="11" fillId="0" borderId="113" xfId="0" applyNumberFormat="1" applyFont="1" applyFill="1" applyBorder="1" applyAlignment="1" applyProtection="1">
      <alignment vertical="top" wrapText="1"/>
      <protection/>
    </xf>
    <xf numFmtId="178" fontId="0" fillId="36" borderId="110" xfId="0" applyNumberFormat="1" applyFont="1" applyFill="1" applyBorder="1" applyAlignment="1" applyProtection="1">
      <alignment/>
      <protection/>
    </xf>
    <xf numFmtId="0" fontId="0" fillId="0" borderId="103" xfId="0" applyNumberFormat="1" applyFont="1" applyFill="1" applyBorder="1" applyAlignment="1" applyProtection="1">
      <alignment vertical="top"/>
      <protection/>
    </xf>
    <xf numFmtId="178" fontId="0" fillId="0" borderId="99" xfId="0" applyNumberFormat="1" applyFont="1" applyFill="1" applyBorder="1" applyAlignment="1" applyProtection="1">
      <alignment/>
      <protection/>
    </xf>
    <xf numFmtId="178" fontId="0" fillId="0" borderId="101" xfId="0" applyNumberFormat="1" applyFont="1" applyFill="1" applyBorder="1" applyAlignment="1" applyProtection="1">
      <alignment/>
      <protection/>
    </xf>
    <xf numFmtId="178" fontId="0" fillId="0" borderId="116" xfId="0" applyNumberFormat="1" applyFont="1" applyFill="1" applyBorder="1" applyAlignment="1" applyProtection="1">
      <alignment/>
      <protection/>
    </xf>
    <xf numFmtId="178" fontId="0" fillId="0" borderId="137" xfId="0" applyNumberFormat="1" applyFont="1" applyFill="1" applyBorder="1" applyAlignment="1" applyProtection="1">
      <alignment/>
      <protection/>
    </xf>
    <xf numFmtId="178" fontId="0" fillId="0" borderId="137" xfId="0" applyNumberFormat="1" applyFont="1" applyFill="1" applyBorder="1" applyAlignment="1" applyProtection="1">
      <alignment/>
      <protection/>
    </xf>
    <xf numFmtId="178" fontId="0" fillId="0" borderId="138" xfId="0" applyNumberFormat="1" applyFont="1" applyFill="1" applyBorder="1" applyAlignment="1" applyProtection="1">
      <alignment/>
      <protection/>
    </xf>
    <xf numFmtId="178" fontId="0" fillId="0" borderId="139" xfId="0" applyNumberFormat="1" applyFont="1" applyFill="1" applyBorder="1" applyAlignment="1" applyProtection="1">
      <alignment/>
      <protection/>
    </xf>
    <xf numFmtId="0" fontId="8" fillId="0" borderId="88" xfId="0" applyNumberFormat="1" applyFont="1" applyFill="1" applyBorder="1" applyAlignment="1" applyProtection="1">
      <alignment/>
      <protection/>
    </xf>
    <xf numFmtId="178" fontId="8" fillId="36" borderId="9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51" xfId="0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 horizontal="right"/>
    </xf>
    <xf numFmtId="178" fontId="0" fillId="0" borderId="14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0" fontId="0" fillId="0" borderId="51" xfId="0" applyFont="1" applyFill="1" applyBorder="1" applyAlignment="1">
      <alignment vertical="top"/>
    </xf>
    <xf numFmtId="0" fontId="8" fillId="0" borderId="52" xfId="0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0" fontId="0" fillId="0" borderId="52" xfId="0" applyFont="1" applyFill="1" applyBorder="1" applyAlignment="1">
      <alignment wrapText="1"/>
    </xf>
    <xf numFmtId="178" fontId="0" fillId="0" borderId="14" xfId="0" applyNumberFormat="1" applyFont="1" applyFill="1" applyBorder="1" applyAlignment="1">
      <alignment/>
    </xf>
    <xf numFmtId="0" fontId="11" fillId="0" borderId="109" xfId="0" applyNumberFormat="1" applyFont="1" applyFill="1" applyBorder="1" applyAlignment="1" applyProtection="1">
      <alignment horizontal="left" vertical="center" wrapText="1"/>
      <protection/>
    </xf>
    <xf numFmtId="0" fontId="11" fillId="0" borderId="52" xfId="51" applyFont="1" applyFill="1" applyBorder="1" applyAlignment="1">
      <alignment horizontal="left" vertical="center" wrapText="1"/>
      <protection/>
    </xf>
    <xf numFmtId="0" fontId="11" fillId="0" borderId="52" xfId="0" applyFont="1" applyFill="1" applyBorder="1" applyAlignment="1">
      <alignment/>
    </xf>
    <xf numFmtId="0" fontId="11" fillId="0" borderId="52" xfId="0" applyFont="1" applyFill="1" applyBorder="1" applyAlignment="1">
      <alignment wrapText="1"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0" fontId="8" fillId="0" borderId="55" xfId="0" applyFont="1" applyFill="1" applyBorder="1" applyAlignment="1">
      <alignment/>
    </xf>
    <xf numFmtId="0" fontId="0" fillId="0" borderId="78" xfId="0" applyFont="1" applyFill="1" applyBorder="1" applyAlignment="1">
      <alignment vertical="top"/>
    </xf>
    <xf numFmtId="178" fontId="8" fillId="0" borderId="25" xfId="0" applyNumberFormat="1" applyFont="1" applyFill="1" applyBorder="1" applyAlignment="1">
      <alignment/>
    </xf>
    <xf numFmtId="178" fontId="8" fillId="0" borderId="47" xfId="0" applyNumberFormat="1" applyFont="1" applyFill="1" applyBorder="1" applyAlignment="1">
      <alignment/>
    </xf>
    <xf numFmtId="178" fontId="8" fillId="0" borderId="47" xfId="0" applyNumberFormat="1" applyFont="1" applyFill="1" applyBorder="1" applyAlignment="1">
      <alignment/>
    </xf>
    <xf numFmtId="178" fontId="8" fillId="0" borderId="28" xfId="0" applyNumberFormat="1" applyFont="1" applyFill="1" applyBorder="1" applyAlignment="1">
      <alignment/>
    </xf>
    <xf numFmtId="178" fontId="8" fillId="0" borderId="56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28" xfId="0" applyNumberFormat="1" applyFont="1" applyFill="1" applyBorder="1" applyAlignment="1">
      <alignment/>
    </xf>
    <xf numFmtId="178" fontId="0" fillId="0" borderId="47" xfId="0" applyNumberFormat="1" applyFont="1" applyFill="1" applyBorder="1" applyAlignment="1">
      <alignment/>
    </xf>
    <xf numFmtId="178" fontId="0" fillId="0" borderId="56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11" fillId="0" borderId="72" xfId="0" applyFont="1" applyFill="1" applyBorder="1" applyAlignment="1">
      <alignment/>
    </xf>
    <xf numFmtId="0" fontId="8" fillId="0" borderId="72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0" fontId="0" fillId="0" borderId="52" xfId="0" applyFont="1" applyFill="1" applyBorder="1" applyAlignment="1">
      <alignment vertical="top" wrapText="1"/>
    </xf>
    <xf numFmtId="178" fontId="0" fillId="0" borderId="54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right" vertical="center" wrapText="1"/>
    </xf>
    <xf numFmtId="0" fontId="0" fillId="0" borderId="52" xfId="51" applyFont="1" applyFill="1" applyBorder="1" applyAlignment="1">
      <alignment horizontal="left" vertical="center" wrapText="1"/>
      <protection/>
    </xf>
    <xf numFmtId="0" fontId="0" fillId="0" borderId="20" xfId="51" applyFont="1" applyFill="1" applyBorder="1" applyAlignment="1">
      <alignment horizontal="center" vertical="center" wrapText="1"/>
      <protection/>
    </xf>
    <xf numFmtId="178" fontId="0" fillId="0" borderId="14" xfId="51" applyNumberFormat="1" applyFont="1" applyFill="1" applyBorder="1" applyAlignment="1">
      <alignment horizontal="right" vertical="center" wrapText="1"/>
      <protection/>
    </xf>
    <xf numFmtId="0" fontId="0" fillId="0" borderId="21" xfId="51" applyFont="1" applyFill="1" applyBorder="1" applyAlignment="1">
      <alignment horizontal="center" vertical="center" wrapText="1"/>
      <protection/>
    </xf>
    <xf numFmtId="0" fontId="8" fillId="0" borderId="24" xfId="51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horizontal="center" vertical="center" wrapText="1"/>
      <protection/>
    </xf>
    <xf numFmtId="0" fontId="8" fillId="0" borderId="16" xfId="51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horizontal="right" vertical="center" wrapText="1"/>
      <protection/>
    </xf>
    <xf numFmtId="178" fontId="8" fillId="0" borderId="24" xfId="0" applyNumberFormat="1" applyFont="1" applyFill="1" applyBorder="1" applyAlignment="1">
      <alignment horizontal="right"/>
    </xf>
    <xf numFmtId="178" fontId="8" fillId="0" borderId="14" xfId="0" applyNumberFormat="1" applyFont="1" applyFill="1" applyBorder="1" applyAlignment="1">
      <alignment horizontal="right"/>
    </xf>
    <xf numFmtId="178" fontId="8" fillId="0" borderId="53" xfId="0" applyNumberFormat="1" applyFont="1" applyFill="1" applyBorder="1" applyAlignment="1">
      <alignment/>
    </xf>
    <xf numFmtId="0" fontId="0" fillId="0" borderId="109" xfId="0" applyNumberFormat="1" applyFont="1" applyFill="1" applyBorder="1" applyAlignment="1" applyProtection="1">
      <alignment wrapText="1"/>
      <protection/>
    </xf>
    <xf numFmtId="0" fontId="3" fillId="0" borderId="20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3" fillId="0" borderId="57" xfId="0" applyFont="1" applyBorder="1" applyAlignment="1">
      <alignment/>
    </xf>
    <xf numFmtId="0" fontId="0" fillId="0" borderId="0" xfId="0" applyFill="1" applyBorder="1" applyAlignment="1">
      <alignment/>
    </xf>
    <xf numFmtId="0" fontId="44" fillId="0" borderId="24" xfId="0" applyFont="1" applyFill="1" applyBorder="1" applyAlignment="1">
      <alignment horizontal="center"/>
    </xf>
    <xf numFmtId="0" fontId="67" fillId="0" borderId="20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 vertical="center"/>
    </xf>
    <xf numFmtId="0" fontId="66" fillId="0" borderId="81" xfId="0" applyFont="1" applyFill="1" applyBorder="1" applyAlignment="1">
      <alignment horizontal="center"/>
    </xf>
    <xf numFmtId="0" fontId="66" fillId="0" borderId="36" xfId="0" applyFont="1" applyFill="1" applyBorder="1" applyAlignment="1">
      <alignment horizontal="center"/>
    </xf>
    <xf numFmtId="0" fontId="66" fillId="0" borderId="42" xfId="0" applyFont="1" applyFill="1" applyBorder="1" applyAlignment="1">
      <alignment horizontal="center"/>
    </xf>
    <xf numFmtId="0" fontId="3" fillId="0" borderId="140" xfId="40" applyFont="1" applyFill="1" applyBorder="1" applyAlignment="1">
      <alignment horizontal="center" wrapText="1"/>
      <protection/>
    </xf>
    <xf numFmtId="0" fontId="3" fillId="0" borderId="20" xfId="43" applyFont="1" applyFill="1" applyBorder="1" applyAlignment="1">
      <alignment horizontal="center" wrapText="1"/>
      <protection/>
    </xf>
    <xf numFmtId="0" fontId="3" fillId="0" borderId="24" xfId="0" applyFont="1" applyFill="1" applyBorder="1" applyAlignment="1">
      <alignment/>
    </xf>
    <xf numFmtId="0" fontId="3" fillId="0" borderId="141" xfId="40" applyFont="1" applyFill="1" applyBorder="1" applyAlignment="1">
      <alignment horizontal="center" wrapText="1"/>
      <protection/>
    </xf>
    <xf numFmtId="0" fontId="3" fillId="0" borderId="142" xfId="40" applyFont="1" applyFill="1" applyBorder="1" applyAlignment="1">
      <alignment horizontal="center" wrapText="1"/>
      <protection/>
    </xf>
    <xf numFmtId="0" fontId="3" fillId="0" borderId="1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6" xfId="43" applyFont="1" applyFill="1" applyBorder="1" applyAlignment="1">
      <alignment horizontal="center" wrapText="1"/>
      <protection/>
    </xf>
    <xf numFmtId="4" fontId="3" fillId="0" borderId="16" xfId="43" applyNumberFormat="1" applyFont="1" applyFill="1" applyBorder="1" applyAlignment="1">
      <alignment horizontal="center" wrapText="1"/>
      <protection/>
    </xf>
    <xf numFmtId="0" fontId="3" fillId="0" borderId="53" xfId="43" applyFont="1" applyFill="1" applyBorder="1" applyAlignment="1">
      <alignment horizontal="center" wrapText="1"/>
      <protection/>
    </xf>
    <xf numFmtId="0" fontId="3" fillId="0" borderId="143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29" xfId="0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0" fontId="3" fillId="0" borderId="43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3" fontId="3" fillId="0" borderId="67" xfId="0" applyNumberFormat="1" applyFont="1" applyFill="1" applyBorder="1" applyAlignment="1">
      <alignment horizontal="center"/>
    </xf>
    <xf numFmtId="177" fontId="3" fillId="0" borderId="58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3" fontId="3" fillId="0" borderId="68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9" xfId="43" applyFont="1" applyFill="1" applyBorder="1" applyAlignment="1">
      <alignment horizontal="center" wrapText="1"/>
      <protection/>
    </xf>
    <xf numFmtId="0" fontId="3" fillId="0" borderId="28" xfId="43" applyFont="1" applyFill="1" applyBorder="1" applyAlignment="1">
      <alignment horizontal="center" wrapText="1"/>
      <protection/>
    </xf>
    <xf numFmtId="0" fontId="3" fillId="0" borderId="79" xfId="43" applyFont="1" applyFill="1" applyBorder="1" applyAlignment="1">
      <alignment horizontal="center" wrapText="1"/>
      <protection/>
    </xf>
    <xf numFmtId="0" fontId="0" fillId="0" borderId="29" xfId="0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65" xfId="0" applyFont="1" applyBorder="1" applyAlignment="1">
      <alignment vertical="top" wrapText="1"/>
    </xf>
    <xf numFmtId="0" fontId="0" fillId="0" borderId="38" xfId="0" applyFont="1" applyBorder="1" applyAlignment="1">
      <alignment/>
    </xf>
    <xf numFmtId="0" fontId="0" fillId="0" borderId="12" xfId="0" applyBorder="1" applyAlignment="1">
      <alignment/>
    </xf>
    <xf numFmtId="0" fontId="1" fillId="0" borderId="76" xfId="0" applyFont="1" applyBorder="1" applyAlignment="1">
      <alignment vertical="top" wrapText="1"/>
    </xf>
    <xf numFmtId="0" fontId="0" fillId="0" borderId="144" xfId="0" applyBorder="1" applyAlignment="1">
      <alignment/>
    </xf>
    <xf numFmtId="0" fontId="0" fillId="0" borderId="80" xfId="0" applyBorder="1" applyAlignment="1">
      <alignment/>
    </xf>
    <xf numFmtId="0" fontId="2" fillId="0" borderId="20" xfId="0" applyFont="1" applyBorder="1" applyAlignment="1">
      <alignment vertical="top" wrapText="1"/>
    </xf>
    <xf numFmtId="0" fontId="0" fillId="0" borderId="24" xfId="0" applyBorder="1" applyAlignment="1">
      <alignment/>
    </xf>
    <xf numFmtId="0" fontId="1" fillId="0" borderId="0" xfId="0" applyFont="1" applyAlignment="1">
      <alignment horizontal="left"/>
    </xf>
    <xf numFmtId="0" fontId="0" fillId="0" borderId="49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6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center" vertical="top" wrapText="1"/>
    </xf>
    <xf numFmtId="0" fontId="0" fillId="0" borderId="6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5" xfId="51" applyFont="1" applyBorder="1" applyAlignment="1">
      <alignment horizontal="center" vertical="center" wrapText="1"/>
      <protection/>
    </xf>
    <xf numFmtId="0" fontId="0" fillId="0" borderId="146" xfId="51" applyFont="1" applyBorder="1" applyAlignment="1">
      <alignment horizontal="center" vertical="center" wrapText="1"/>
      <protection/>
    </xf>
    <xf numFmtId="0" fontId="0" fillId="0" borderId="147" xfId="51" applyFont="1" applyBorder="1" applyAlignment="1">
      <alignment horizontal="center" vertical="center" wrapText="1"/>
      <protection/>
    </xf>
    <xf numFmtId="0" fontId="0" fillId="0" borderId="86" xfId="51" applyFont="1" applyBorder="1" applyAlignment="1">
      <alignment horizontal="center" vertical="center" wrapText="1"/>
      <protection/>
    </xf>
    <xf numFmtId="0" fontId="0" fillId="0" borderId="148" xfId="51" applyFont="1" applyBorder="1" applyAlignment="1">
      <alignment horizontal="center" vertical="center" wrapText="1"/>
      <protection/>
    </xf>
    <xf numFmtId="0" fontId="0" fillId="0" borderId="149" xfId="51" applyFont="1" applyBorder="1" applyAlignment="1">
      <alignment horizontal="center" vertical="center" wrapText="1"/>
      <protection/>
    </xf>
    <xf numFmtId="0" fontId="8" fillId="0" borderId="150" xfId="51" applyFont="1" applyBorder="1" applyAlignment="1">
      <alignment horizontal="center" vertical="center" wrapText="1"/>
      <protection/>
    </xf>
    <xf numFmtId="0" fontId="8" fillId="0" borderId="151" xfId="51" applyFont="1" applyBorder="1" applyAlignment="1">
      <alignment horizontal="center" vertical="center" wrapText="1"/>
      <protection/>
    </xf>
    <xf numFmtId="0" fontId="8" fillId="0" borderId="152" xfId="51" applyFont="1" applyBorder="1" applyAlignment="1">
      <alignment horizontal="center" vertical="center" wrapText="1"/>
      <protection/>
    </xf>
    <xf numFmtId="0" fontId="0" fillId="0" borderId="153" xfId="51" applyFont="1" applyBorder="1" applyAlignment="1">
      <alignment horizontal="center" vertical="center" wrapText="1"/>
      <protection/>
    </xf>
    <xf numFmtId="0" fontId="0" fillId="0" borderId="6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5" xfId="51" applyFont="1" applyBorder="1" applyAlignment="1">
      <alignment horizontal="center" vertical="center" wrapText="1"/>
      <protection/>
    </xf>
    <xf numFmtId="0" fontId="0" fillId="0" borderId="38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40" xfId="51" applyFont="1" applyBorder="1" applyAlignment="1">
      <alignment horizontal="center" vertical="center" wrapText="1"/>
      <protection/>
    </xf>
    <xf numFmtId="0" fontId="0" fillId="0" borderId="154" xfId="5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55" xfId="51" applyFont="1" applyBorder="1" applyAlignment="1">
      <alignment horizontal="center" vertical="center" wrapText="1"/>
      <protection/>
    </xf>
    <xf numFmtId="0" fontId="8" fillId="0" borderId="156" xfId="51" applyFont="1" applyBorder="1" applyAlignment="1">
      <alignment horizontal="center" vertical="center" wrapText="1"/>
      <protection/>
    </xf>
    <xf numFmtId="0" fontId="8" fillId="0" borderId="157" xfId="51" applyFont="1" applyBorder="1" applyAlignment="1">
      <alignment horizontal="center" vertical="center" wrapText="1"/>
      <protection/>
    </xf>
    <xf numFmtId="0" fontId="0" fillId="0" borderId="85" xfId="51" applyFont="1" applyBorder="1" applyAlignment="1">
      <alignment horizontal="center" vertical="center" wrapText="1"/>
      <protection/>
    </xf>
    <xf numFmtId="0" fontId="0" fillId="0" borderId="142" xfId="51" applyFont="1" applyBorder="1" applyAlignment="1">
      <alignment horizontal="center" vertical="center" wrapText="1"/>
      <protection/>
    </xf>
    <xf numFmtId="0" fontId="8" fillId="0" borderId="158" xfId="51" applyFont="1" applyBorder="1" applyAlignment="1">
      <alignment horizontal="center" vertical="center" wrapText="1"/>
      <protection/>
    </xf>
    <xf numFmtId="0" fontId="8" fillId="0" borderId="141" xfId="51" applyFont="1" applyBorder="1" applyAlignment="1">
      <alignment horizontal="center" vertical="center" wrapText="1"/>
      <protection/>
    </xf>
    <xf numFmtId="0" fontId="8" fillId="0" borderId="159" xfId="51" applyFont="1" applyBorder="1" applyAlignment="1">
      <alignment horizontal="center" vertical="center" wrapText="1"/>
      <protection/>
    </xf>
    <xf numFmtId="0" fontId="0" fillId="0" borderId="160" xfId="51" applyFont="1" applyBorder="1" applyAlignment="1">
      <alignment horizontal="center" vertical="center" wrapText="1"/>
      <protection/>
    </xf>
    <xf numFmtId="0" fontId="0" fillId="0" borderId="161" xfId="51" applyFont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0" fillId="0" borderId="162" xfId="51" applyFont="1" applyBorder="1" applyAlignment="1">
      <alignment horizontal="center" vertical="center" wrapText="1"/>
      <protection/>
    </xf>
    <xf numFmtId="0" fontId="0" fillId="0" borderId="163" xfId="51" applyFont="1" applyBorder="1" applyAlignment="1">
      <alignment horizontal="center" vertical="center" wrapText="1"/>
      <protection/>
    </xf>
    <xf numFmtId="0" fontId="0" fillId="0" borderId="164" xfId="51" applyFont="1" applyBorder="1" applyAlignment="1">
      <alignment horizontal="center" vertical="center" wrapText="1"/>
      <protection/>
    </xf>
    <xf numFmtId="0" fontId="8" fillId="0" borderId="165" xfId="51" applyFont="1" applyBorder="1" applyAlignment="1">
      <alignment horizontal="center" vertical="center" wrapText="1"/>
      <protection/>
    </xf>
    <xf numFmtId="0" fontId="8" fillId="0" borderId="86" xfId="51" applyFont="1" applyBorder="1" applyAlignment="1">
      <alignment horizontal="center" vertical="center" wrapText="1"/>
      <protection/>
    </xf>
    <xf numFmtId="0" fontId="8" fillId="0" borderId="166" xfId="51" applyFont="1" applyBorder="1" applyAlignment="1">
      <alignment horizontal="center" vertical="center" wrapText="1"/>
      <protection/>
    </xf>
    <xf numFmtId="0" fontId="0" fillId="0" borderId="121" xfId="0" applyNumberFormat="1" applyFont="1" applyFill="1" applyBorder="1" applyAlignment="1" applyProtection="1">
      <alignment/>
      <protection/>
    </xf>
    <xf numFmtId="0" fontId="0" fillId="0" borderId="167" xfId="0" applyNumberFormat="1" applyFont="1" applyFill="1" applyBorder="1" applyAlignment="1" applyProtection="1">
      <alignment/>
      <protection/>
    </xf>
    <xf numFmtId="0" fontId="0" fillId="0" borderId="168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NumberFormat="1" applyFont="1" applyFill="1" applyBorder="1" applyAlignment="1" applyProtection="1">
      <alignment horizontal="center" vertical="center" wrapText="1"/>
      <protection/>
    </xf>
    <xf numFmtId="0" fontId="8" fillId="0" borderId="169" xfId="0" applyNumberFormat="1" applyFont="1" applyFill="1" applyBorder="1" applyAlignment="1" applyProtection="1">
      <alignment horizontal="center" vertical="center" wrapText="1"/>
      <protection/>
    </xf>
    <xf numFmtId="0" fontId="8" fillId="0" borderId="170" xfId="0" applyNumberFormat="1" applyFont="1" applyFill="1" applyBorder="1" applyAlignment="1" applyProtection="1">
      <alignment horizontal="center" vertical="center" wrapText="1"/>
      <protection/>
    </xf>
    <xf numFmtId="0" fontId="0" fillId="0" borderId="171" xfId="0" applyNumberFormat="1" applyFont="1" applyFill="1" applyBorder="1" applyAlignment="1" applyProtection="1">
      <alignment horizontal="center" vertical="center" wrapText="1"/>
      <protection/>
    </xf>
    <xf numFmtId="0" fontId="0" fillId="0" borderId="172" xfId="0" applyNumberFormat="1" applyFont="1" applyFill="1" applyBorder="1" applyAlignment="1" applyProtection="1">
      <alignment horizontal="center" vertical="center" wrapText="1"/>
      <protection/>
    </xf>
    <xf numFmtId="0" fontId="0" fillId="0" borderId="173" xfId="0" applyNumberFormat="1" applyFont="1" applyFill="1" applyBorder="1" applyAlignment="1" applyProtection="1">
      <alignment horizontal="center" vertical="center" wrapText="1"/>
      <protection/>
    </xf>
    <xf numFmtId="0" fontId="0" fillId="0" borderId="174" xfId="0" applyNumberFormat="1" applyFont="1" applyFill="1" applyBorder="1" applyAlignment="1" applyProtection="1">
      <alignment horizontal="center" vertical="center" wrapText="1"/>
      <protection/>
    </xf>
    <xf numFmtId="0" fontId="0" fillId="0" borderId="175" xfId="0" applyNumberFormat="1" applyFont="1" applyFill="1" applyBorder="1" applyAlignment="1" applyProtection="1">
      <alignment horizontal="center" vertical="center" wrapText="1"/>
      <protection/>
    </xf>
    <xf numFmtId="0" fontId="0" fillId="0" borderId="176" xfId="0" applyNumberFormat="1" applyFont="1" applyFill="1" applyBorder="1" applyAlignment="1" applyProtection="1">
      <alignment horizontal="center" vertical="center" wrapText="1"/>
      <protection/>
    </xf>
    <xf numFmtId="0" fontId="0" fillId="0" borderId="177" xfId="0" applyNumberFormat="1" applyFont="1" applyFill="1" applyBorder="1" applyAlignment="1" applyProtection="1">
      <alignment horizontal="center" vertical="center" wrapText="1"/>
      <protection/>
    </xf>
    <xf numFmtId="0" fontId="8" fillId="0" borderId="178" xfId="0" applyNumberFormat="1" applyFont="1" applyFill="1" applyBorder="1" applyAlignment="1" applyProtection="1">
      <alignment horizontal="center" vertical="center" wrapText="1"/>
      <protection/>
    </xf>
    <xf numFmtId="0" fontId="8" fillId="0" borderId="17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80" xfId="0" applyNumberFormat="1" applyFont="1" applyFill="1" applyBorder="1" applyAlignment="1" applyProtection="1">
      <alignment horizontal="center" vertical="center" wrapText="1"/>
      <protection/>
    </xf>
    <xf numFmtId="0" fontId="0" fillId="0" borderId="181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Font="1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10" fillId="0" borderId="27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58" xfId="52" applyFont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8" xfId="0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5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20" xfId="0" applyFont="1" applyFill="1" applyBorder="1" applyAlignment="1">
      <alignment horizontal="center" wrapText="1"/>
    </xf>
    <xf numFmtId="0" fontId="19" fillId="0" borderId="54" xfId="0" applyFont="1" applyFill="1" applyBorder="1" applyAlignment="1">
      <alignment horizontal="center" wrapText="1"/>
    </xf>
    <xf numFmtId="0" fontId="19" fillId="0" borderId="5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77" xfId="0" applyFont="1" applyFill="1" applyBorder="1" applyAlignment="1">
      <alignment horizontal="center" wrapText="1"/>
    </xf>
    <xf numFmtId="0" fontId="3" fillId="0" borderId="7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7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6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3" fillId="0" borderId="58" xfId="0" applyFont="1" applyBorder="1" applyAlignment="1">
      <alignment wrapText="1"/>
    </xf>
    <xf numFmtId="0" fontId="3" fillId="0" borderId="83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68" xfId="0" applyFont="1" applyBorder="1" applyAlignment="1">
      <alignment wrapText="1"/>
    </xf>
    <xf numFmtId="0" fontId="3" fillId="0" borderId="84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67" xfId="0" applyFont="1" applyBorder="1" applyAlignment="1">
      <alignment wrapText="1"/>
    </xf>
    <xf numFmtId="0" fontId="3" fillId="0" borderId="82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47" xfId="0" applyFont="1" applyBorder="1" applyAlignment="1">
      <alignment/>
    </xf>
    <xf numFmtId="0" fontId="3" fillId="0" borderId="36" xfId="0" applyFont="1" applyBorder="1" applyAlignment="1">
      <alignment/>
    </xf>
    <xf numFmtId="2" fontId="0" fillId="0" borderId="84" xfId="0" applyNumberFormat="1" applyFont="1" applyBorder="1" applyAlignment="1">
      <alignment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Normal_Sheet1_1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9">
      <selection activeCell="C2" sqref="C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682</v>
      </c>
    </row>
    <row r="3" ht="15.75">
      <c r="A3" s="1" t="s">
        <v>1</v>
      </c>
    </row>
    <row r="4" spans="1:4" ht="15.75">
      <c r="A4" s="767" t="s">
        <v>532</v>
      </c>
      <c r="B4" s="768"/>
      <c r="C4" s="768"/>
      <c r="D4" s="768"/>
    </row>
    <row r="5" ht="15.75">
      <c r="A5" s="3" t="s">
        <v>2</v>
      </c>
    </row>
    <row r="6" spans="1:4" ht="16.5" thickBot="1">
      <c r="A6" s="3"/>
      <c r="D6" t="s">
        <v>193</v>
      </c>
    </row>
    <row r="7" spans="1:4" ht="27" customHeight="1" thickBot="1">
      <c r="A7" s="4" t="s">
        <v>3</v>
      </c>
      <c r="B7" s="5" t="s">
        <v>4</v>
      </c>
      <c r="C7" s="22" t="s">
        <v>5</v>
      </c>
      <c r="D7" s="48" t="s">
        <v>6</v>
      </c>
    </row>
    <row r="8" spans="1:4" ht="13.5" thickBot="1">
      <c r="A8" s="6">
        <v>1</v>
      </c>
      <c r="B8" s="7">
        <v>2</v>
      </c>
      <c r="C8" s="23">
        <v>3</v>
      </c>
      <c r="D8" s="49">
        <v>4</v>
      </c>
    </row>
    <row r="9" spans="1:4" ht="27.75" customHeight="1" thickBot="1">
      <c r="A9" s="8" t="s">
        <v>7</v>
      </c>
      <c r="B9" s="9" t="s">
        <v>8</v>
      </c>
      <c r="C9" s="24" t="s">
        <v>287</v>
      </c>
      <c r="D9" s="50">
        <f>D10+D12+D16</f>
        <v>17059.94</v>
      </c>
    </row>
    <row r="10" spans="1:4" ht="15" customHeight="1" thickBot="1">
      <c r="A10" s="8" t="s">
        <v>9</v>
      </c>
      <c r="B10" s="10" t="s">
        <v>181</v>
      </c>
      <c r="C10" s="24" t="s">
        <v>10</v>
      </c>
      <c r="D10" s="50">
        <f>D11</f>
        <v>15643</v>
      </c>
    </row>
    <row r="11" spans="1:6" ht="18.75" customHeight="1" thickBot="1">
      <c r="A11" s="8" t="s">
        <v>11</v>
      </c>
      <c r="B11" s="9" t="s">
        <v>12</v>
      </c>
      <c r="C11" s="25" t="s">
        <v>282</v>
      </c>
      <c r="D11" s="50">
        <v>15643</v>
      </c>
      <c r="F11" s="44"/>
    </row>
    <row r="12" spans="1:4" ht="16.5" customHeight="1" thickBot="1">
      <c r="A12" s="8" t="s">
        <v>13</v>
      </c>
      <c r="B12" s="9" t="s">
        <v>17</v>
      </c>
      <c r="C12" s="24" t="s">
        <v>18</v>
      </c>
      <c r="D12" s="50">
        <f>D13+D14+D15</f>
        <v>690</v>
      </c>
    </row>
    <row r="13" spans="1:4" ht="15" customHeight="1" thickBot="1">
      <c r="A13" s="8" t="s">
        <v>14</v>
      </c>
      <c r="B13" s="9" t="s">
        <v>20</v>
      </c>
      <c r="C13" s="25" t="s">
        <v>21</v>
      </c>
      <c r="D13" s="51">
        <v>460</v>
      </c>
    </row>
    <row r="14" spans="1:4" ht="24.75" customHeight="1" thickBot="1">
      <c r="A14" s="8" t="s">
        <v>15</v>
      </c>
      <c r="B14" s="9" t="s">
        <v>23</v>
      </c>
      <c r="C14" s="25" t="s">
        <v>24</v>
      </c>
      <c r="D14" s="51">
        <v>10</v>
      </c>
    </row>
    <row r="15" spans="1:4" ht="18.75" customHeight="1" thickBot="1">
      <c r="A15" s="8" t="s">
        <v>16</v>
      </c>
      <c r="B15" s="9" t="s">
        <v>26</v>
      </c>
      <c r="C15" s="25" t="s">
        <v>27</v>
      </c>
      <c r="D15" s="51">
        <v>220</v>
      </c>
    </row>
    <row r="16" spans="1:4" ht="18.75" customHeight="1" thickBot="1">
      <c r="A16" s="8" t="s">
        <v>19</v>
      </c>
      <c r="B16" s="9" t="s">
        <v>29</v>
      </c>
      <c r="C16" s="24" t="s">
        <v>30</v>
      </c>
      <c r="D16" s="50">
        <f>D17+D18</f>
        <v>726.94</v>
      </c>
    </row>
    <row r="17" spans="1:4" ht="18" customHeight="1" thickBot="1">
      <c r="A17" s="8" t="s">
        <v>22</v>
      </c>
      <c r="B17" s="9" t="s">
        <v>32</v>
      </c>
      <c r="C17" s="25" t="s">
        <v>33</v>
      </c>
      <c r="D17" s="51">
        <v>50</v>
      </c>
    </row>
    <row r="18" spans="1:4" ht="17.25" customHeight="1" thickBot="1">
      <c r="A18" s="8" t="s">
        <v>25</v>
      </c>
      <c r="B18" s="9" t="s">
        <v>35</v>
      </c>
      <c r="C18" s="25" t="s">
        <v>36</v>
      </c>
      <c r="D18" s="51">
        <f>D19+D20</f>
        <v>676.94</v>
      </c>
    </row>
    <row r="19" spans="1:4" ht="17.25" customHeight="1" thickBot="1">
      <c r="A19" s="8" t="s">
        <v>28</v>
      </c>
      <c r="B19" s="9" t="s">
        <v>38</v>
      </c>
      <c r="C19" s="25" t="s">
        <v>39</v>
      </c>
      <c r="D19" s="51">
        <v>30</v>
      </c>
    </row>
    <row r="20" spans="1:4" ht="15.75" customHeight="1" thickBot="1">
      <c r="A20" s="8" t="s">
        <v>31</v>
      </c>
      <c r="B20" s="9" t="s">
        <v>41</v>
      </c>
      <c r="C20" s="25" t="s">
        <v>42</v>
      </c>
      <c r="D20" s="382">
        <v>646.94</v>
      </c>
    </row>
    <row r="21" spans="1:4" ht="16.5" customHeight="1" thickBot="1">
      <c r="A21" s="8" t="s">
        <v>34</v>
      </c>
      <c r="B21" s="9" t="s">
        <v>44</v>
      </c>
      <c r="C21" s="24" t="s">
        <v>293</v>
      </c>
      <c r="D21" s="57">
        <f>D22+D28</f>
        <v>8878.53</v>
      </c>
    </row>
    <row r="22" spans="1:4" ht="17.25" customHeight="1" thickBot="1">
      <c r="A22" s="8" t="s">
        <v>37</v>
      </c>
      <c r="B22" s="9" t="s">
        <v>46</v>
      </c>
      <c r="C22" s="25" t="s">
        <v>292</v>
      </c>
      <c r="D22" s="57">
        <f>D23+D24+D25+D26+D27</f>
        <v>8878.53</v>
      </c>
    </row>
    <row r="23" spans="1:4" ht="18.75" customHeight="1" thickBot="1">
      <c r="A23" s="8" t="s">
        <v>40</v>
      </c>
      <c r="B23" s="9" t="s">
        <v>48</v>
      </c>
      <c r="C23" s="25" t="s">
        <v>49</v>
      </c>
      <c r="D23" s="56">
        <v>2590.268</v>
      </c>
    </row>
    <row r="24" spans="1:4" ht="19.5" customHeight="1" thickBot="1">
      <c r="A24" s="8" t="s">
        <v>43</v>
      </c>
      <c r="B24" s="9" t="s">
        <v>51</v>
      </c>
      <c r="C24" s="29" t="s">
        <v>103</v>
      </c>
      <c r="D24" s="104">
        <v>6048.4</v>
      </c>
    </row>
    <row r="25" spans="1:4" ht="48" customHeight="1" thickBot="1">
      <c r="A25" s="8" t="s">
        <v>45</v>
      </c>
      <c r="B25" s="25" t="s">
        <v>53</v>
      </c>
      <c r="C25" s="30" t="s">
        <v>196</v>
      </c>
      <c r="D25" s="46">
        <v>136.1</v>
      </c>
    </row>
    <row r="26" spans="1:4" ht="51" customHeight="1" thickBot="1">
      <c r="A26" s="8" t="s">
        <v>47</v>
      </c>
      <c r="B26" s="25" t="s">
        <v>199</v>
      </c>
      <c r="C26" s="32" t="s">
        <v>198</v>
      </c>
      <c r="D26" s="46">
        <v>0.7</v>
      </c>
    </row>
    <row r="27" spans="1:4" ht="30.75" customHeight="1" thickBot="1">
      <c r="A27" s="8" t="s">
        <v>50</v>
      </c>
      <c r="B27" s="25" t="s">
        <v>291</v>
      </c>
      <c r="C27" s="30" t="s">
        <v>533</v>
      </c>
      <c r="D27" s="108">
        <v>103.062</v>
      </c>
    </row>
    <row r="28" spans="1:4" ht="21.75" customHeight="1" thickBot="1">
      <c r="A28" s="8" t="s">
        <v>52</v>
      </c>
      <c r="B28" s="9" t="s">
        <v>55</v>
      </c>
      <c r="C28" s="31" t="s">
        <v>56</v>
      </c>
      <c r="D28" s="51"/>
    </row>
    <row r="29" spans="1:4" ht="18.75" customHeight="1" thickBot="1">
      <c r="A29" s="8" t="s">
        <v>54</v>
      </c>
      <c r="B29" s="9" t="s">
        <v>58</v>
      </c>
      <c r="C29" s="24" t="s">
        <v>294</v>
      </c>
      <c r="D29" s="58">
        <f>D30+D34+D35+D36</f>
        <v>1293.764</v>
      </c>
    </row>
    <row r="30" spans="1:4" ht="19.5" customHeight="1" thickBot="1">
      <c r="A30" s="8" t="s">
        <v>57</v>
      </c>
      <c r="B30" s="9" t="s">
        <v>60</v>
      </c>
      <c r="C30" s="24" t="s">
        <v>295</v>
      </c>
      <c r="D30" s="50">
        <f>D31+D32+D33</f>
        <v>200</v>
      </c>
    </row>
    <row r="31" spans="1:4" ht="33" customHeight="1" thickBot="1">
      <c r="A31" s="8" t="s">
        <v>59</v>
      </c>
      <c r="B31" s="9" t="s">
        <v>62</v>
      </c>
      <c r="C31" s="25" t="s">
        <v>63</v>
      </c>
      <c r="D31" s="51">
        <v>95</v>
      </c>
    </row>
    <row r="32" spans="1:4" ht="16.5" thickBot="1">
      <c r="A32" s="8" t="s">
        <v>61</v>
      </c>
      <c r="B32" s="9" t="s">
        <v>245</v>
      </c>
      <c r="C32" s="25" t="s">
        <v>246</v>
      </c>
      <c r="D32" s="51">
        <v>30</v>
      </c>
    </row>
    <row r="33" spans="1:4" ht="18" customHeight="1" thickBot="1">
      <c r="A33" s="8" t="s">
        <v>64</v>
      </c>
      <c r="B33" s="9" t="s">
        <v>65</v>
      </c>
      <c r="C33" s="25" t="s">
        <v>66</v>
      </c>
      <c r="D33" s="51">
        <v>75</v>
      </c>
    </row>
    <row r="34" spans="1:4" ht="18.75" customHeight="1" thickBot="1">
      <c r="A34" s="8" t="s">
        <v>67</v>
      </c>
      <c r="B34" s="9" t="s">
        <v>68</v>
      </c>
      <c r="C34" s="24" t="s">
        <v>69</v>
      </c>
      <c r="D34" s="52">
        <v>1073.764</v>
      </c>
    </row>
    <row r="35" spans="1:4" ht="18" customHeight="1" thickBot="1">
      <c r="A35" s="8" t="s">
        <v>70</v>
      </c>
      <c r="B35" s="9" t="s">
        <v>247</v>
      </c>
      <c r="C35" s="24" t="s">
        <v>248</v>
      </c>
      <c r="D35" s="50">
        <v>10</v>
      </c>
    </row>
    <row r="36" spans="1:4" ht="18" customHeight="1" thickBot="1">
      <c r="A36" s="8" t="s">
        <v>71</v>
      </c>
      <c r="B36" s="9" t="s">
        <v>249</v>
      </c>
      <c r="C36" s="24" t="s">
        <v>250</v>
      </c>
      <c r="D36" s="50">
        <v>10</v>
      </c>
    </row>
    <row r="37" spans="1:4" ht="33" customHeight="1" thickBot="1">
      <c r="A37" s="8" t="s">
        <v>72</v>
      </c>
      <c r="B37" s="9"/>
      <c r="C37" s="24" t="s">
        <v>296</v>
      </c>
      <c r="D37" s="58">
        <f>D9+D21+D29</f>
        <v>27232.234</v>
      </c>
    </row>
    <row r="38" spans="1:4" ht="15.75" customHeight="1" thickBot="1">
      <c r="A38" s="769" t="s">
        <v>73</v>
      </c>
      <c r="B38" s="772"/>
      <c r="C38" s="103" t="s">
        <v>284</v>
      </c>
      <c r="D38" s="421">
        <v>711.074</v>
      </c>
    </row>
    <row r="39" spans="1:4" ht="16.5" customHeight="1">
      <c r="A39" s="770"/>
      <c r="B39" s="773"/>
      <c r="C39" s="102" t="s">
        <v>285</v>
      </c>
      <c r="D39" s="463">
        <v>64.255</v>
      </c>
    </row>
    <row r="40" spans="1:4" ht="37.5" customHeight="1">
      <c r="A40" s="770"/>
      <c r="B40" s="773"/>
      <c r="C40" s="102" t="s">
        <v>286</v>
      </c>
      <c r="D40" s="464">
        <v>113.881</v>
      </c>
    </row>
    <row r="41" spans="1:4" ht="13.5" thickBot="1">
      <c r="A41" s="771"/>
      <c r="B41" s="774"/>
      <c r="C41" s="106" t="s">
        <v>297</v>
      </c>
      <c r="D41" s="465">
        <v>532.938</v>
      </c>
    </row>
  </sheetData>
  <sheetProtection/>
  <mergeCells count="3">
    <mergeCell ref="A4:D4"/>
    <mergeCell ref="A38:A41"/>
    <mergeCell ref="B38:B4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workbookViewId="0" topLeftCell="A32">
      <selection activeCell="F43" sqref="F43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2" ht="15.75">
      <c r="B2" s="2" t="s">
        <v>74</v>
      </c>
    </row>
    <row r="3" spans="2:3" ht="15.75">
      <c r="B3" s="1" t="s">
        <v>683</v>
      </c>
      <c r="C3" s="1"/>
    </row>
    <row r="4" ht="15.75">
      <c r="B4" s="1" t="s">
        <v>75</v>
      </c>
    </row>
    <row r="5" ht="31.5">
      <c r="B5" s="101" t="s">
        <v>534</v>
      </c>
    </row>
    <row r="6" ht="15.75">
      <c r="B6" s="1" t="s">
        <v>261</v>
      </c>
    </row>
    <row r="7" spans="1:3" ht="15.75">
      <c r="A7" s="19" t="s">
        <v>3</v>
      </c>
      <c r="B7" s="54" t="s">
        <v>260</v>
      </c>
      <c r="C7" s="19" t="s">
        <v>259</v>
      </c>
    </row>
    <row r="8" spans="1:3" ht="20.25" customHeight="1">
      <c r="A8" s="718">
        <v>1</v>
      </c>
      <c r="B8" s="775" t="s">
        <v>184</v>
      </c>
      <c r="C8" s="776"/>
    </row>
    <row r="9" spans="1:3" ht="19.5" customHeight="1">
      <c r="A9" s="718">
        <v>2</v>
      </c>
      <c r="B9" s="64" t="s">
        <v>76</v>
      </c>
      <c r="C9" s="422">
        <f>C10+C11+C12+C13</f>
        <v>43</v>
      </c>
    </row>
    <row r="10" spans="1:3" ht="18" customHeight="1">
      <c r="A10" s="718">
        <v>3</v>
      </c>
      <c r="B10" s="15" t="s">
        <v>77</v>
      </c>
      <c r="C10" s="54">
        <v>23.9</v>
      </c>
    </row>
    <row r="11" spans="1:3" ht="14.25" customHeight="1">
      <c r="A11" s="718">
        <v>4</v>
      </c>
      <c r="B11" s="16" t="s">
        <v>78</v>
      </c>
      <c r="C11" s="54">
        <v>9.4</v>
      </c>
    </row>
    <row r="12" spans="1:3" ht="14.25" customHeight="1">
      <c r="A12" s="718">
        <v>5</v>
      </c>
      <c r="B12" s="16" t="s">
        <v>80</v>
      </c>
      <c r="C12" s="54">
        <v>0.5</v>
      </c>
    </row>
    <row r="13" spans="1:3" ht="14.25" customHeight="1">
      <c r="A13" s="718">
        <v>6</v>
      </c>
      <c r="B13" s="16" t="s">
        <v>81</v>
      </c>
      <c r="C13" s="54">
        <v>9.2</v>
      </c>
    </row>
    <row r="14" spans="1:5" ht="16.5" customHeight="1">
      <c r="A14" s="718">
        <v>7</v>
      </c>
      <c r="B14" s="64" t="s">
        <v>79</v>
      </c>
      <c r="C14" s="64">
        <f>C15+C16</f>
        <v>766.3</v>
      </c>
      <c r="D14" s="28"/>
      <c r="E14" s="28"/>
    </row>
    <row r="15" spans="1:3" ht="18" customHeight="1">
      <c r="A15" s="718">
        <v>8</v>
      </c>
      <c r="B15" s="16" t="s">
        <v>82</v>
      </c>
      <c r="C15" s="54">
        <v>752</v>
      </c>
    </row>
    <row r="16" spans="1:3" ht="15" customHeight="1">
      <c r="A16" s="718">
        <v>9</v>
      </c>
      <c r="B16" s="16" t="s">
        <v>83</v>
      </c>
      <c r="C16" s="54">
        <v>14.3</v>
      </c>
    </row>
    <row r="17" spans="1:3" ht="19.5" customHeight="1">
      <c r="A17" s="718">
        <v>10</v>
      </c>
      <c r="B17" s="64" t="s">
        <v>84</v>
      </c>
      <c r="C17" s="64">
        <f>SUM(C18:C24)</f>
        <v>1132.2</v>
      </c>
    </row>
    <row r="18" spans="1:3" ht="17.25" customHeight="1">
      <c r="A18" s="718">
        <v>11</v>
      </c>
      <c r="B18" s="65" t="s">
        <v>195</v>
      </c>
      <c r="C18" s="54">
        <v>228.7</v>
      </c>
    </row>
    <row r="19" spans="1:3" ht="17.25" customHeight="1">
      <c r="A19" s="718">
        <v>12</v>
      </c>
      <c r="B19" s="16" t="s">
        <v>85</v>
      </c>
      <c r="C19" s="54">
        <v>342.5</v>
      </c>
    </row>
    <row r="20" spans="1:3" ht="16.5" customHeight="1">
      <c r="A20" s="718">
        <v>13</v>
      </c>
      <c r="B20" s="16" t="s">
        <v>86</v>
      </c>
      <c r="C20" s="54">
        <v>357.4</v>
      </c>
    </row>
    <row r="21" spans="1:3" ht="16.5" customHeight="1">
      <c r="A21" s="718">
        <v>14</v>
      </c>
      <c r="B21" s="16" t="s">
        <v>87</v>
      </c>
      <c r="C21" s="54">
        <v>39.5</v>
      </c>
    </row>
    <row r="22" spans="1:3" ht="18" customHeight="1">
      <c r="A22" s="718">
        <v>15</v>
      </c>
      <c r="B22" s="16" t="s">
        <v>88</v>
      </c>
      <c r="C22" s="54">
        <v>15.1</v>
      </c>
    </row>
    <row r="23" spans="1:3" ht="18" customHeight="1">
      <c r="A23" s="718">
        <v>16</v>
      </c>
      <c r="B23" s="16" t="s">
        <v>535</v>
      </c>
      <c r="C23" s="54">
        <v>0.3</v>
      </c>
    </row>
    <row r="24" spans="1:3" ht="15" customHeight="1">
      <c r="A24" s="718">
        <v>17</v>
      </c>
      <c r="B24" s="16" t="s">
        <v>89</v>
      </c>
      <c r="C24" s="54">
        <v>148.7</v>
      </c>
    </row>
    <row r="25" spans="1:3" ht="15" customHeight="1">
      <c r="A25" s="718">
        <v>18</v>
      </c>
      <c r="B25" s="64" t="s">
        <v>182</v>
      </c>
      <c r="C25" s="64">
        <f>C26+C27</f>
        <v>125.068</v>
      </c>
    </row>
    <row r="26" spans="1:3" ht="15" customHeight="1">
      <c r="A26" s="718">
        <v>19</v>
      </c>
      <c r="B26" s="65" t="s">
        <v>183</v>
      </c>
      <c r="C26" s="54">
        <v>115.2</v>
      </c>
    </row>
    <row r="27" spans="1:3" ht="15" customHeight="1">
      <c r="A27" s="718">
        <v>20</v>
      </c>
      <c r="B27" s="16" t="s">
        <v>283</v>
      </c>
      <c r="C27" s="54">
        <v>9.868</v>
      </c>
    </row>
    <row r="28" spans="1:3" ht="15.75" customHeight="1">
      <c r="A28" s="718">
        <v>21</v>
      </c>
      <c r="B28" s="64" t="s">
        <v>90</v>
      </c>
      <c r="C28" s="100">
        <f>C29+C30</f>
        <v>480.1</v>
      </c>
    </row>
    <row r="29" spans="1:3" ht="15" customHeight="1">
      <c r="A29" s="718">
        <v>22</v>
      </c>
      <c r="B29" s="16" t="s">
        <v>91</v>
      </c>
      <c r="C29" s="54">
        <v>195.1</v>
      </c>
    </row>
    <row r="30" spans="1:3" ht="16.5" customHeight="1">
      <c r="A30" s="718">
        <v>23</v>
      </c>
      <c r="B30" s="16" t="s">
        <v>92</v>
      </c>
      <c r="C30" s="54">
        <v>285</v>
      </c>
    </row>
    <row r="31" spans="1:3" ht="16.5" customHeight="1">
      <c r="A31" s="718">
        <v>24</v>
      </c>
      <c r="B31" s="64" t="s">
        <v>93</v>
      </c>
      <c r="C31" s="64">
        <f>C32</f>
        <v>7.2</v>
      </c>
    </row>
    <row r="32" spans="1:3" ht="18.75" customHeight="1">
      <c r="A32" s="718">
        <v>25</v>
      </c>
      <c r="B32" s="65" t="s">
        <v>94</v>
      </c>
      <c r="C32" s="67">
        <v>7.2</v>
      </c>
    </row>
    <row r="33" spans="1:3" ht="18" customHeight="1">
      <c r="A33" s="718">
        <v>26</v>
      </c>
      <c r="B33" s="64" t="s">
        <v>95</v>
      </c>
      <c r="C33" s="64">
        <f>C34</f>
        <v>26.9</v>
      </c>
    </row>
    <row r="34" spans="1:3" ht="18" customHeight="1">
      <c r="A34" s="718">
        <v>27</v>
      </c>
      <c r="B34" s="65" t="s">
        <v>96</v>
      </c>
      <c r="C34" s="67">
        <v>26.9</v>
      </c>
    </row>
    <row r="35" spans="1:3" ht="16.5" customHeight="1">
      <c r="A35" s="718">
        <v>28</v>
      </c>
      <c r="B35" s="64" t="s">
        <v>97</v>
      </c>
      <c r="C35" s="64">
        <f>C36</f>
        <v>0.6</v>
      </c>
    </row>
    <row r="36" spans="1:3" ht="17.25" customHeight="1">
      <c r="A36" s="718">
        <v>29</v>
      </c>
      <c r="B36" s="65" t="s">
        <v>98</v>
      </c>
      <c r="C36" s="67">
        <v>0.6</v>
      </c>
    </row>
    <row r="37" spans="1:3" ht="15.75" customHeight="1">
      <c r="A37" s="718">
        <v>30</v>
      </c>
      <c r="B37" s="64" t="s">
        <v>99</v>
      </c>
      <c r="C37" s="64">
        <v>8.9</v>
      </c>
    </row>
    <row r="38" spans="1:3" ht="18.75" customHeight="1">
      <c r="A38" s="718">
        <v>31</v>
      </c>
      <c r="B38" s="65" t="s">
        <v>100</v>
      </c>
      <c r="C38" s="67">
        <v>8.9</v>
      </c>
    </row>
    <row r="39" spans="1:3" ht="19.5" customHeight="1">
      <c r="A39" s="718">
        <v>32</v>
      </c>
      <c r="B39" s="27" t="s">
        <v>101</v>
      </c>
      <c r="C39" s="80">
        <f>C9+C14+C17+C25+C28+C31+C33+C35+C37</f>
        <v>2590.268</v>
      </c>
    </row>
    <row r="40" spans="1:3" ht="18" customHeight="1">
      <c r="A40" s="718">
        <v>33</v>
      </c>
      <c r="B40" s="64" t="s">
        <v>102</v>
      </c>
      <c r="C40" s="92">
        <f>C42+C44+C43+C45</f>
        <v>6288.262</v>
      </c>
    </row>
    <row r="41" spans="1:3" ht="15.75" customHeight="1" hidden="1">
      <c r="A41" s="718"/>
      <c r="B41" s="53"/>
      <c r="C41" s="68"/>
    </row>
    <row r="42" spans="1:3" ht="15.75">
      <c r="A42" s="718">
        <v>34</v>
      </c>
      <c r="B42" s="16" t="s">
        <v>103</v>
      </c>
      <c r="C42" s="66">
        <v>6048.4</v>
      </c>
    </row>
    <row r="43" spans="1:3" ht="30.75" customHeight="1">
      <c r="A43" s="718">
        <v>35</v>
      </c>
      <c r="B43" s="93" t="s">
        <v>258</v>
      </c>
      <c r="C43" s="66">
        <v>136.1</v>
      </c>
    </row>
    <row r="44" spans="1:3" ht="31.5">
      <c r="A44" s="718">
        <v>36</v>
      </c>
      <c r="B44" s="94" t="s">
        <v>197</v>
      </c>
      <c r="C44" s="66">
        <v>0.7</v>
      </c>
    </row>
    <row r="45" spans="1:3" ht="15.75">
      <c r="A45" s="718">
        <v>37</v>
      </c>
      <c r="B45" s="94" t="s">
        <v>536</v>
      </c>
      <c r="C45" s="66">
        <v>103.062</v>
      </c>
    </row>
    <row r="46" spans="1:3" ht="15.75">
      <c r="A46" s="718">
        <v>38</v>
      </c>
      <c r="B46" s="11" t="s">
        <v>104</v>
      </c>
      <c r="C46" s="95">
        <f>C40+C39</f>
        <v>8878.529999999999</v>
      </c>
    </row>
    <row r="47" ht="15.75">
      <c r="B47" s="3"/>
    </row>
  </sheetData>
  <sheetProtection/>
  <mergeCells count="1">
    <mergeCell ref="B8:C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9">
      <selection activeCell="A2" sqref="A2:E2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ht="15.75">
      <c r="A1" s="2" t="s">
        <v>74</v>
      </c>
    </row>
    <row r="2" spans="1:5" ht="15.75">
      <c r="A2" s="777" t="s">
        <v>684</v>
      </c>
      <c r="B2" s="768"/>
      <c r="C2" s="768"/>
      <c r="D2" s="768"/>
      <c r="E2" s="768"/>
    </row>
    <row r="3" ht="15.75">
      <c r="A3" s="1" t="s">
        <v>105</v>
      </c>
    </row>
    <row r="4" ht="15.75">
      <c r="A4" s="3" t="s">
        <v>545</v>
      </c>
    </row>
    <row r="5" ht="15.75">
      <c r="A5" s="3" t="s">
        <v>106</v>
      </c>
    </row>
    <row r="6" ht="16.5" thickBot="1">
      <c r="E6" s="1" t="s">
        <v>251</v>
      </c>
    </row>
    <row r="7" spans="1:6" ht="12.75" customHeight="1">
      <c r="A7" s="785" t="s">
        <v>3</v>
      </c>
      <c r="B7" s="781" t="s">
        <v>107</v>
      </c>
      <c r="C7" s="783" t="s">
        <v>108</v>
      </c>
      <c r="D7" s="778" t="s">
        <v>188</v>
      </c>
      <c r="E7" s="779"/>
      <c r="F7" s="780"/>
    </row>
    <row r="8" spans="1:6" ht="87.75" customHeight="1" thickBot="1">
      <c r="A8" s="786"/>
      <c r="B8" s="782"/>
      <c r="C8" s="784"/>
      <c r="D8" s="400" t="s">
        <v>544</v>
      </c>
      <c r="E8" s="401" t="s">
        <v>189</v>
      </c>
      <c r="F8" s="402" t="s">
        <v>190</v>
      </c>
    </row>
    <row r="9" spans="1:6" ht="12.75">
      <c r="A9" s="20" t="s">
        <v>7</v>
      </c>
      <c r="B9" s="69" t="s">
        <v>256</v>
      </c>
      <c r="C9" s="403">
        <f aca="true" t="shared" si="0" ref="C9:C58">D9+E9+F9</f>
        <v>23.006</v>
      </c>
      <c r="D9" s="384"/>
      <c r="E9" s="59">
        <v>21.554</v>
      </c>
      <c r="F9" s="385">
        <v>1.452</v>
      </c>
    </row>
    <row r="10" spans="1:6" ht="12.75">
      <c r="A10" s="21" t="s">
        <v>9</v>
      </c>
      <c r="B10" s="70" t="s">
        <v>109</v>
      </c>
      <c r="C10" s="403">
        <f t="shared" si="0"/>
        <v>45.8</v>
      </c>
      <c r="D10" s="72"/>
      <c r="E10" s="61">
        <v>28.8</v>
      </c>
      <c r="F10" s="62">
        <v>17</v>
      </c>
    </row>
    <row r="11" spans="1:6" ht="12.75">
      <c r="A11" s="21" t="s">
        <v>11</v>
      </c>
      <c r="B11" s="70" t="s">
        <v>110</v>
      </c>
      <c r="C11" s="403">
        <f>D11+E11+F11</f>
        <v>59.4</v>
      </c>
      <c r="D11" s="72"/>
      <c r="E11" s="61">
        <v>4.484</v>
      </c>
      <c r="F11" s="62">
        <v>54.916</v>
      </c>
    </row>
    <row r="12" spans="1:6" ht="12.75">
      <c r="A12" s="21" t="s">
        <v>13</v>
      </c>
      <c r="B12" s="70" t="s">
        <v>257</v>
      </c>
      <c r="C12" s="403">
        <f t="shared" si="0"/>
        <v>3.5</v>
      </c>
      <c r="D12" s="72"/>
      <c r="E12" s="61">
        <v>0.1</v>
      </c>
      <c r="F12" s="62">
        <v>3.4</v>
      </c>
    </row>
    <row r="13" spans="1:6" ht="12.75">
      <c r="A13" s="21" t="s">
        <v>14</v>
      </c>
      <c r="B13" s="70" t="s">
        <v>111</v>
      </c>
      <c r="C13" s="403">
        <f t="shared" si="0"/>
        <v>15</v>
      </c>
      <c r="D13" s="72">
        <v>10.5</v>
      </c>
      <c r="E13" s="61">
        <v>2</v>
      </c>
      <c r="F13" s="62">
        <v>2.5</v>
      </c>
    </row>
    <row r="14" spans="1:6" ht="12.75">
      <c r="A14" s="21" t="s">
        <v>15</v>
      </c>
      <c r="B14" s="70" t="s">
        <v>112</v>
      </c>
      <c r="C14" s="403">
        <f t="shared" si="0"/>
        <v>70</v>
      </c>
      <c r="D14" s="72">
        <v>69</v>
      </c>
      <c r="E14" s="61"/>
      <c r="F14" s="62">
        <v>1</v>
      </c>
    </row>
    <row r="15" spans="1:6" ht="12.75">
      <c r="A15" s="21" t="s">
        <v>16</v>
      </c>
      <c r="B15" s="70" t="s">
        <v>113</v>
      </c>
      <c r="C15" s="403">
        <f t="shared" si="0"/>
        <v>134.5</v>
      </c>
      <c r="D15" s="386"/>
      <c r="E15" s="60"/>
      <c r="F15" s="396">
        <v>134.5</v>
      </c>
    </row>
    <row r="16" spans="1:6" ht="12.75">
      <c r="A16" s="21" t="s">
        <v>19</v>
      </c>
      <c r="B16" s="138" t="s">
        <v>543</v>
      </c>
      <c r="C16" s="403">
        <f t="shared" si="0"/>
        <v>14.1</v>
      </c>
      <c r="D16" s="72"/>
      <c r="E16" s="61"/>
      <c r="F16" s="62">
        <v>14.1</v>
      </c>
    </row>
    <row r="17" spans="1:6" ht="12.75">
      <c r="A17" s="21" t="s">
        <v>22</v>
      </c>
      <c r="B17" s="70" t="s">
        <v>114</v>
      </c>
      <c r="C17" s="403">
        <f t="shared" si="0"/>
        <v>0.5</v>
      </c>
      <c r="D17" s="72"/>
      <c r="E17" s="61">
        <v>0.4</v>
      </c>
      <c r="F17" s="62">
        <v>0.1</v>
      </c>
    </row>
    <row r="18" spans="1:6" ht="12.75">
      <c r="A18" s="21" t="s">
        <v>25</v>
      </c>
      <c r="B18" s="70" t="s">
        <v>115</v>
      </c>
      <c r="C18" s="403">
        <f t="shared" si="0"/>
        <v>1.6</v>
      </c>
      <c r="D18" s="72"/>
      <c r="E18" s="397">
        <v>0.78</v>
      </c>
      <c r="F18" s="396">
        <v>0.82</v>
      </c>
    </row>
    <row r="19" spans="1:6" ht="12.75">
      <c r="A19" s="21" t="s">
        <v>28</v>
      </c>
      <c r="B19" s="70" t="s">
        <v>116</v>
      </c>
      <c r="C19" s="403">
        <f t="shared" si="0"/>
        <v>4</v>
      </c>
      <c r="D19" s="72"/>
      <c r="E19" s="397">
        <v>1.5</v>
      </c>
      <c r="F19" s="396">
        <v>2.5</v>
      </c>
    </row>
    <row r="20" spans="1:6" ht="12.75">
      <c r="A20" s="21" t="s">
        <v>31</v>
      </c>
      <c r="B20" s="70" t="s">
        <v>117</v>
      </c>
      <c r="C20" s="403">
        <f t="shared" si="0"/>
        <v>0.12000000000000001</v>
      </c>
      <c r="D20" s="387"/>
      <c r="E20" s="398">
        <v>0.1</v>
      </c>
      <c r="F20" s="399">
        <v>0.02</v>
      </c>
    </row>
    <row r="21" spans="1:6" ht="12.75">
      <c r="A21" s="21" t="s">
        <v>34</v>
      </c>
      <c r="B21" s="70" t="s">
        <v>118</v>
      </c>
      <c r="C21" s="403">
        <f t="shared" si="0"/>
        <v>5.212</v>
      </c>
      <c r="D21" s="72"/>
      <c r="E21" s="397">
        <v>4.1</v>
      </c>
      <c r="F21" s="396">
        <v>1.112</v>
      </c>
    </row>
    <row r="22" spans="1:6" ht="12.75">
      <c r="A22" s="21" t="s">
        <v>37</v>
      </c>
      <c r="B22" s="70" t="s">
        <v>119</v>
      </c>
      <c r="C22" s="403">
        <f t="shared" si="0"/>
        <v>2.2</v>
      </c>
      <c r="D22" s="72"/>
      <c r="E22" s="397">
        <v>0.2</v>
      </c>
      <c r="F22" s="396">
        <v>2</v>
      </c>
    </row>
    <row r="23" spans="1:6" ht="12.75">
      <c r="A23" s="21" t="s">
        <v>40</v>
      </c>
      <c r="B23" s="70" t="s">
        <v>120</v>
      </c>
      <c r="C23" s="403">
        <f t="shared" si="0"/>
        <v>2.4</v>
      </c>
      <c r="D23" s="72"/>
      <c r="E23" s="397">
        <v>0.4</v>
      </c>
      <c r="F23" s="396">
        <v>2</v>
      </c>
    </row>
    <row r="24" spans="1:6" ht="12.75">
      <c r="A24" s="21" t="s">
        <v>43</v>
      </c>
      <c r="B24" s="70" t="s">
        <v>121</v>
      </c>
      <c r="C24" s="403">
        <f t="shared" si="0"/>
        <v>0.3</v>
      </c>
      <c r="D24" s="72"/>
      <c r="E24" s="397">
        <v>0.3</v>
      </c>
      <c r="F24" s="396"/>
    </row>
    <row r="25" spans="1:6" ht="12.75">
      <c r="A25" s="21" t="s">
        <v>45</v>
      </c>
      <c r="B25" s="70" t="s">
        <v>122</v>
      </c>
      <c r="C25" s="403">
        <f t="shared" si="0"/>
        <v>2.5</v>
      </c>
      <c r="D25" s="72"/>
      <c r="E25" s="397">
        <v>0.9</v>
      </c>
      <c r="F25" s="396">
        <v>1.6</v>
      </c>
    </row>
    <row r="26" spans="1:6" ht="12.75">
      <c r="A26" s="21" t="s">
        <v>47</v>
      </c>
      <c r="B26" s="70" t="s">
        <v>123</v>
      </c>
      <c r="C26" s="403">
        <f t="shared" si="0"/>
        <v>102.3</v>
      </c>
      <c r="D26" s="72"/>
      <c r="E26" s="397">
        <v>1.32</v>
      </c>
      <c r="F26" s="396">
        <v>100.98</v>
      </c>
    </row>
    <row r="27" spans="1:6" ht="12.75">
      <c r="A27" s="21" t="s">
        <v>50</v>
      </c>
      <c r="B27" s="70" t="s">
        <v>124</v>
      </c>
      <c r="C27" s="403">
        <f t="shared" si="0"/>
        <v>23.700000000000003</v>
      </c>
      <c r="D27" s="72">
        <v>22.37</v>
      </c>
      <c r="E27" s="61"/>
      <c r="F27" s="62">
        <v>1.33</v>
      </c>
    </row>
    <row r="28" spans="1:6" ht="12.75">
      <c r="A28" s="21" t="s">
        <v>52</v>
      </c>
      <c r="B28" s="70" t="s">
        <v>125</v>
      </c>
      <c r="C28" s="403">
        <f t="shared" si="0"/>
        <v>49.94</v>
      </c>
      <c r="D28" s="388">
        <v>47.47</v>
      </c>
      <c r="E28" s="389"/>
      <c r="F28" s="63">
        <v>2.47</v>
      </c>
    </row>
    <row r="29" spans="1:6" ht="12.75">
      <c r="A29" s="21" t="s">
        <v>127</v>
      </c>
      <c r="B29" s="70" t="s">
        <v>126</v>
      </c>
      <c r="C29" s="403">
        <f t="shared" si="0"/>
        <v>11.874</v>
      </c>
      <c r="D29" s="72">
        <v>11.224</v>
      </c>
      <c r="E29" s="61"/>
      <c r="F29" s="62">
        <v>0.65</v>
      </c>
    </row>
    <row r="30" spans="1:6" ht="12.75">
      <c r="A30" s="21" t="s">
        <v>54</v>
      </c>
      <c r="B30" s="70" t="s">
        <v>128</v>
      </c>
      <c r="C30" s="403">
        <f t="shared" si="0"/>
        <v>52</v>
      </c>
      <c r="D30" s="72">
        <v>30</v>
      </c>
      <c r="E30" s="61"/>
      <c r="F30" s="62">
        <v>22</v>
      </c>
    </row>
    <row r="31" spans="1:6" ht="12.75">
      <c r="A31" s="21" t="s">
        <v>57</v>
      </c>
      <c r="B31" s="70" t="s">
        <v>390</v>
      </c>
      <c r="C31" s="403">
        <f t="shared" si="0"/>
        <v>9.799999999999999</v>
      </c>
      <c r="D31" s="72">
        <v>9.45</v>
      </c>
      <c r="E31" s="61"/>
      <c r="F31" s="62">
        <v>0.35</v>
      </c>
    </row>
    <row r="32" spans="1:6" ht="12.75">
      <c r="A32" s="21" t="s">
        <v>59</v>
      </c>
      <c r="B32" s="70" t="s">
        <v>391</v>
      </c>
      <c r="C32" s="403">
        <f t="shared" si="0"/>
        <v>9.3</v>
      </c>
      <c r="D32" s="72">
        <v>7.3</v>
      </c>
      <c r="E32" s="61"/>
      <c r="F32" s="62">
        <v>2</v>
      </c>
    </row>
    <row r="33" spans="1:6" ht="12.75">
      <c r="A33" s="21" t="s">
        <v>61</v>
      </c>
      <c r="B33" s="70" t="s">
        <v>129</v>
      </c>
      <c r="C33" s="403">
        <f t="shared" si="0"/>
        <v>49.1</v>
      </c>
      <c r="D33" s="72">
        <v>49.1</v>
      </c>
      <c r="E33" s="61"/>
      <c r="F33" s="62"/>
    </row>
    <row r="34" spans="1:6" ht="12.75">
      <c r="A34" s="21" t="s">
        <v>64</v>
      </c>
      <c r="B34" s="70" t="s">
        <v>130</v>
      </c>
      <c r="C34" s="403">
        <f t="shared" si="0"/>
        <v>16.5</v>
      </c>
      <c r="D34" s="72"/>
      <c r="E34" s="61">
        <v>3.3</v>
      </c>
      <c r="F34" s="62">
        <v>13.2</v>
      </c>
    </row>
    <row r="35" spans="1:6" ht="12.75">
      <c r="A35" s="21" t="s">
        <v>67</v>
      </c>
      <c r="B35" s="70" t="s">
        <v>131</v>
      </c>
      <c r="C35" s="403">
        <f t="shared" si="0"/>
        <v>7.3</v>
      </c>
      <c r="D35" s="72">
        <v>5</v>
      </c>
      <c r="E35" s="61"/>
      <c r="F35" s="62">
        <v>2.3</v>
      </c>
    </row>
    <row r="36" spans="1:6" ht="12.75">
      <c r="A36" s="21" t="s">
        <v>70</v>
      </c>
      <c r="B36" s="70" t="s">
        <v>132</v>
      </c>
      <c r="C36" s="403">
        <f t="shared" si="0"/>
        <v>10</v>
      </c>
      <c r="D36" s="72"/>
      <c r="E36" s="61"/>
      <c r="F36" s="62">
        <v>10</v>
      </c>
    </row>
    <row r="37" spans="1:6" ht="12.75">
      <c r="A37" s="21" t="s">
        <v>71</v>
      </c>
      <c r="B37" s="70" t="s">
        <v>133</v>
      </c>
      <c r="C37" s="403">
        <f t="shared" si="0"/>
        <v>4</v>
      </c>
      <c r="D37" s="388"/>
      <c r="E37" s="389"/>
      <c r="F37" s="63">
        <v>4</v>
      </c>
    </row>
    <row r="38" spans="1:6" ht="12.75">
      <c r="A38" s="21" t="s">
        <v>72</v>
      </c>
      <c r="B38" s="70" t="s">
        <v>135</v>
      </c>
      <c r="C38" s="403">
        <f t="shared" si="0"/>
        <v>14.5</v>
      </c>
      <c r="D38" s="72"/>
      <c r="E38" s="61">
        <v>0.5</v>
      </c>
      <c r="F38" s="62">
        <v>14</v>
      </c>
    </row>
    <row r="39" spans="1:6" ht="12.75">
      <c r="A39" s="21" t="s">
        <v>73</v>
      </c>
      <c r="B39" s="70" t="s">
        <v>137</v>
      </c>
      <c r="C39" s="403">
        <f t="shared" si="0"/>
        <v>75</v>
      </c>
      <c r="D39" s="72"/>
      <c r="E39" s="61"/>
      <c r="F39" s="62">
        <v>75</v>
      </c>
    </row>
    <row r="40" spans="1:6" ht="15.75" customHeight="1">
      <c r="A40" s="21" t="s">
        <v>134</v>
      </c>
      <c r="B40" s="71" t="s">
        <v>139</v>
      </c>
      <c r="C40" s="403">
        <f t="shared" si="0"/>
        <v>10</v>
      </c>
      <c r="D40" s="72">
        <v>1</v>
      </c>
      <c r="E40" s="61"/>
      <c r="F40" s="62">
        <v>9</v>
      </c>
    </row>
    <row r="41" spans="1:6" ht="12.75">
      <c r="A41" s="21" t="s">
        <v>136</v>
      </c>
      <c r="B41" s="70" t="s">
        <v>141</v>
      </c>
      <c r="C41" s="403">
        <f t="shared" si="0"/>
        <v>39</v>
      </c>
      <c r="D41" s="72"/>
      <c r="E41" s="61">
        <v>0.9</v>
      </c>
      <c r="F41" s="62">
        <v>38.1</v>
      </c>
    </row>
    <row r="42" spans="1:6" ht="12.75">
      <c r="A42" s="21" t="s">
        <v>138</v>
      </c>
      <c r="B42" s="70" t="s">
        <v>143</v>
      </c>
      <c r="C42" s="403">
        <f t="shared" si="0"/>
        <v>15</v>
      </c>
      <c r="D42" s="72"/>
      <c r="E42" s="61"/>
      <c r="F42" s="62">
        <v>15</v>
      </c>
    </row>
    <row r="43" spans="1:6" ht="12.75">
      <c r="A43" s="21" t="s">
        <v>140</v>
      </c>
      <c r="B43" s="70" t="s">
        <v>145</v>
      </c>
      <c r="C43" s="403">
        <f t="shared" si="0"/>
        <v>4.5</v>
      </c>
      <c r="D43" s="73">
        <v>4.5</v>
      </c>
      <c r="E43" s="61"/>
      <c r="F43" s="62"/>
    </row>
    <row r="44" spans="1:6" ht="12.75">
      <c r="A44" s="21" t="s">
        <v>142</v>
      </c>
      <c r="B44" s="70" t="s">
        <v>147</v>
      </c>
      <c r="C44" s="403">
        <f t="shared" si="0"/>
        <v>18</v>
      </c>
      <c r="D44" s="73"/>
      <c r="E44" s="61">
        <v>3</v>
      </c>
      <c r="F44" s="62">
        <v>15</v>
      </c>
    </row>
    <row r="45" spans="1:6" ht="12.75">
      <c r="A45" s="21" t="s">
        <v>144</v>
      </c>
      <c r="B45" s="70" t="s">
        <v>149</v>
      </c>
      <c r="C45" s="403">
        <f t="shared" si="0"/>
        <v>14.5</v>
      </c>
      <c r="D45" s="73"/>
      <c r="E45" s="61"/>
      <c r="F45" s="62">
        <v>14.5</v>
      </c>
    </row>
    <row r="46" spans="1:6" ht="12.75">
      <c r="A46" s="21" t="s">
        <v>146</v>
      </c>
      <c r="B46" s="70" t="s">
        <v>151</v>
      </c>
      <c r="C46" s="403">
        <f t="shared" si="0"/>
        <v>7.2</v>
      </c>
      <c r="D46" s="73">
        <v>7.2</v>
      </c>
      <c r="E46" s="61"/>
      <c r="F46" s="62"/>
    </row>
    <row r="47" spans="1:6" ht="12.75">
      <c r="A47" s="21" t="s">
        <v>148</v>
      </c>
      <c r="B47" s="70" t="s">
        <v>154</v>
      </c>
      <c r="C47" s="403">
        <f t="shared" si="0"/>
        <v>1.512</v>
      </c>
      <c r="D47" s="73">
        <v>1.512</v>
      </c>
      <c r="E47" s="61"/>
      <c r="F47" s="62"/>
    </row>
    <row r="48" spans="1:6" ht="12.75">
      <c r="A48" s="21" t="s">
        <v>150</v>
      </c>
      <c r="B48" s="70" t="s">
        <v>156</v>
      </c>
      <c r="C48" s="403">
        <f t="shared" si="0"/>
        <v>23</v>
      </c>
      <c r="D48" s="73">
        <v>23</v>
      </c>
      <c r="E48" s="61"/>
      <c r="F48" s="62"/>
    </row>
    <row r="49" spans="1:6" ht="12.75">
      <c r="A49" s="21" t="s">
        <v>152</v>
      </c>
      <c r="B49" s="70" t="s">
        <v>158</v>
      </c>
      <c r="C49" s="403">
        <f t="shared" si="0"/>
        <v>1.6</v>
      </c>
      <c r="D49" s="73">
        <v>1.6</v>
      </c>
      <c r="E49" s="61"/>
      <c r="F49" s="62"/>
    </row>
    <row r="50" spans="1:6" ht="12.75">
      <c r="A50" s="21" t="s">
        <v>153</v>
      </c>
      <c r="B50" s="70" t="s">
        <v>160</v>
      </c>
      <c r="C50" s="403">
        <f t="shared" si="0"/>
        <v>31.4</v>
      </c>
      <c r="D50" s="73"/>
      <c r="E50" s="61"/>
      <c r="F50" s="62">
        <v>31.4</v>
      </c>
    </row>
    <row r="51" spans="1:6" ht="12.75">
      <c r="A51" s="21" t="s">
        <v>155</v>
      </c>
      <c r="B51" s="70" t="s">
        <v>200</v>
      </c>
      <c r="C51" s="403">
        <f t="shared" si="0"/>
        <v>7.4</v>
      </c>
      <c r="D51" s="73"/>
      <c r="E51" s="61"/>
      <c r="F51" s="62">
        <v>7.4</v>
      </c>
    </row>
    <row r="52" spans="1:6" ht="12.75">
      <c r="A52" s="21" t="s">
        <v>157</v>
      </c>
      <c r="B52" s="70" t="s">
        <v>163</v>
      </c>
      <c r="C52" s="403">
        <f t="shared" si="0"/>
        <v>28.5</v>
      </c>
      <c r="D52" s="73">
        <v>27</v>
      </c>
      <c r="E52" s="61"/>
      <c r="F52" s="62">
        <v>1.5</v>
      </c>
    </row>
    <row r="53" spans="1:6" ht="12.75">
      <c r="A53" s="21" t="s">
        <v>159</v>
      </c>
      <c r="B53" s="70" t="s">
        <v>165</v>
      </c>
      <c r="C53" s="403">
        <f t="shared" si="0"/>
        <v>11.5</v>
      </c>
      <c r="D53" s="73">
        <v>10.2</v>
      </c>
      <c r="E53" s="61"/>
      <c r="F53" s="62">
        <v>1.3</v>
      </c>
    </row>
    <row r="54" spans="1:6" ht="12.75">
      <c r="A54" s="21" t="s">
        <v>161</v>
      </c>
      <c r="B54" s="70" t="s">
        <v>167</v>
      </c>
      <c r="C54" s="403">
        <f t="shared" si="0"/>
        <v>21</v>
      </c>
      <c r="D54" s="73"/>
      <c r="E54" s="61"/>
      <c r="F54" s="62">
        <v>21</v>
      </c>
    </row>
    <row r="55" spans="1:6" ht="12.75">
      <c r="A55" s="21" t="s">
        <v>162</v>
      </c>
      <c r="B55" s="70" t="s">
        <v>169</v>
      </c>
      <c r="C55" s="403">
        <f t="shared" si="0"/>
        <v>1</v>
      </c>
      <c r="D55" s="390"/>
      <c r="E55" s="389"/>
      <c r="F55" s="63">
        <v>1</v>
      </c>
    </row>
    <row r="56" spans="1:6" ht="12.75">
      <c r="A56" s="21" t="s">
        <v>164</v>
      </c>
      <c r="B56" s="70" t="s">
        <v>170</v>
      </c>
      <c r="C56" s="403">
        <f t="shared" si="0"/>
        <v>15.7</v>
      </c>
      <c r="D56" s="73">
        <v>11.7</v>
      </c>
      <c r="E56" s="61"/>
      <c r="F56" s="62">
        <v>4</v>
      </c>
    </row>
    <row r="57" spans="1:6" ht="13.5" thickBot="1">
      <c r="A57" s="74" t="s">
        <v>166</v>
      </c>
      <c r="B57" s="75" t="s">
        <v>171</v>
      </c>
      <c r="C57" s="404">
        <f t="shared" si="0"/>
        <v>3.5</v>
      </c>
      <c r="D57" s="107">
        <v>3.1</v>
      </c>
      <c r="E57" s="391"/>
      <c r="F57" s="392">
        <v>0.4</v>
      </c>
    </row>
    <row r="58" spans="1:6" ht="15" thickBot="1">
      <c r="A58" s="76" t="s">
        <v>168</v>
      </c>
      <c r="B58" s="77" t="s">
        <v>546</v>
      </c>
      <c r="C58" s="405">
        <f t="shared" si="0"/>
        <v>1073.764</v>
      </c>
      <c r="D58" s="78">
        <f>SUM(D9:D57)</f>
        <v>352.226</v>
      </c>
      <c r="E58" s="78">
        <f>SUM(E9:E57)</f>
        <v>74.638</v>
      </c>
      <c r="F58" s="78">
        <f>SUM(F9:F57)</f>
        <v>646.8999999999999</v>
      </c>
    </row>
    <row r="60" ht="14.25">
      <c r="A60" s="17"/>
    </row>
    <row r="61" ht="15">
      <c r="A61" s="18"/>
    </row>
  </sheetData>
  <sheetProtection/>
  <mergeCells count="5">
    <mergeCell ref="A2:E2"/>
    <mergeCell ref="D7:F7"/>
    <mergeCell ref="B7:B8"/>
    <mergeCell ref="C7:C8"/>
    <mergeCell ref="A7:A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171"/>
  <sheetViews>
    <sheetView zoomScalePageLayoutView="0" workbookViewId="0" topLeftCell="D4">
      <selection activeCell="R5" sqref="R5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8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7109375" style="0" customWidth="1"/>
    <col min="13" max="13" width="9.7109375" style="0" customWidth="1"/>
    <col min="14" max="14" width="9.57421875" style="0" customWidth="1"/>
    <col min="15" max="15" width="8.28125" style="0" customWidth="1"/>
    <col min="16" max="16" width="8.8515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8515625" style="0" customWidth="1"/>
    <col min="21" max="21" width="8.57421875" style="0" customWidth="1"/>
    <col min="22" max="22" width="8.421875" style="0" customWidth="1"/>
    <col min="23" max="23" width="7.7109375" style="0" customWidth="1"/>
    <col min="24" max="24" width="6.57421875" style="0" customWidth="1"/>
  </cols>
  <sheetData>
    <row r="1" ht="15.75" hidden="1">
      <c r="H1" s="2"/>
    </row>
    <row r="2" spans="8:12" ht="15.75" hidden="1">
      <c r="H2" s="777"/>
      <c r="I2" s="805"/>
      <c r="J2" s="805"/>
      <c r="K2" s="805"/>
      <c r="L2" s="805"/>
    </row>
    <row r="3" ht="15.75" hidden="1">
      <c r="H3" s="1"/>
    </row>
    <row r="4" spans="18:22" ht="12.75">
      <c r="R4" s="140" t="s">
        <v>172</v>
      </c>
      <c r="S4" s="140"/>
      <c r="T4" s="140"/>
      <c r="U4" s="140"/>
      <c r="V4" s="140"/>
    </row>
    <row r="5" spans="3:24" ht="12.75">
      <c r="C5" s="141" t="s">
        <v>302</v>
      </c>
      <c r="D5" s="806" t="s">
        <v>538</v>
      </c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105" t="s">
        <v>685</v>
      </c>
      <c r="S5" s="12"/>
      <c r="T5" s="12"/>
      <c r="U5" s="12"/>
      <c r="V5" s="12"/>
      <c r="W5" s="12"/>
      <c r="X5" s="12"/>
    </row>
    <row r="6" spans="5:22" ht="12.75">
      <c r="E6" s="808" t="s">
        <v>303</v>
      </c>
      <c r="F6" s="808"/>
      <c r="G6" s="808"/>
      <c r="H6" s="808"/>
      <c r="I6" s="808"/>
      <c r="J6" s="808"/>
      <c r="K6" s="808"/>
      <c r="R6" s="140" t="s">
        <v>304</v>
      </c>
      <c r="S6" s="140"/>
      <c r="T6" s="140"/>
      <c r="U6" s="140"/>
      <c r="V6" s="140"/>
    </row>
    <row r="7" ht="13.5" thickBot="1">
      <c r="U7" t="s">
        <v>305</v>
      </c>
    </row>
    <row r="8" spans="3:24" ht="12.75">
      <c r="C8" s="797" t="s">
        <v>3</v>
      </c>
      <c r="D8" s="800" t="s">
        <v>306</v>
      </c>
      <c r="E8" s="793" t="s">
        <v>307</v>
      </c>
      <c r="F8" s="791" t="s">
        <v>308</v>
      </c>
      <c r="G8" s="792"/>
      <c r="H8" s="792"/>
      <c r="I8" s="793" t="s">
        <v>309</v>
      </c>
      <c r="J8" s="791" t="s">
        <v>308</v>
      </c>
      <c r="K8" s="792"/>
      <c r="L8" s="796"/>
      <c r="M8" s="809" t="s">
        <v>540</v>
      </c>
      <c r="N8" s="791" t="s">
        <v>308</v>
      </c>
      <c r="O8" s="792"/>
      <c r="P8" s="792"/>
      <c r="Q8" s="793" t="s">
        <v>310</v>
      </c>
      <c r="R8" s="791" t="s">
        <v>308</v>
      </c>
      <c r="S8" s="792"/>
      <c r="T8" s="796"/>
      <c r="U8" s="793" t="s">
        <v>311</v>
      </c>
      <c r="V8" s="791" t="s">
        <v>308</v>
      </c>
      <c r="W8" s="792"/>
      <c r="X8" s="796"/>
    </row>
    <row r="9" spans="3:24" ht="12.75">
      <c r="C9" s="798"/>
      <c r="D9" s="801"/>
      <c r="E9" s="794"/>
      <c r="F9" s="789" t="s">
        <v>312</v>
      </c>
      <c r="G9" s="790"/>
      <c r="H9" s="803" t="s">
        <v>313</v>
      </c>
      <c r="I9" s="794"/>
      <c r="J9" s="789" t="s">
        <v>312</v>
      </c>
      <c r="K9" s="790"/>
      <c r="L9" s="787" t="s">
        <v>313</v>
      </c>
      <c r="M9" s="810"/>
      <c r="N9" s="789" t="s">
        <v>312</v>
      </c>
      <c r="O9" s="790"/>
      <c r="P9" s="803" t="s">
        <v>313</v>
      </c>
      <c r="Q9" s="794"/>
      <c r="R9" s="789" t="s">
        <v>312</v>
      </c>
      <c r="S9" s="790"/>
      <c r="T9" s="787" t="s">
        <v>313</v>
      </c>
      <c r="U9" s="794"/>
      <c r="V9" s="789" t="s">
        <v>312</v>
      </c>
      <c r="W9" s="790"/>
      <c r="X9" s="787" t="s">
        <v>313</v>
      </c>
    </row>
    <row r="10" spans="3:24" ht="51.75" thickBot="1">
      <c r="C10" s="799"/>
      <c r="D10" s="802"/>
      <c r="E10" s="795"/>
      <c r="F10" s="142" t="s">
        <v>307</v>
      </c>
      <c r="G10" s="142" t="s">
        <v>314</v>
      </c>
      <c r="H10" s="804"/>
      <c r="I10" s="795"/>
      <c r="J10" s="142" t="s">
        <v>307</v>
      </c>
      <c r="K10" s="142" t="s">
        <v>314</v>
      </c>
      <c r="L10" s="788"/>
      <c r="M10" s="811"/>
      <c r="N10" s="142" t="s">
        <v>307</v>
      </c>
      <c r="O10" s="142" t="s">
        <v>314</v>
      </c>
      <c r="P10" s="804"/>
      <c r="Q10" s="795"/>
      <c r="R10" s="142" t="s">
        <v>307</v>
      </c>
      <c r="S10" s="142" t="s">
        <v>314</v>
      </c>
      <c r="T10" s="788"/>
      <c r="U10" s="795"/>
      <c r="V10" s="142" t="s">
        <v>307</v>
      </c>
      <c r="W10" s="142" t="s">
        <v>314</v>
      </c>
      <c r="X10" s="788"/>
    </row>
    <row r="11" spans="3:24" ht="12.75">
      <c r="C11" s="143">
        <v>1</v>
      </c>
      <c r="D11" s="432" t="s">
        <v>315</v>
      </c>
      <c r="E11" s="144">
        <f aca="true" t="shared" si="0" ref="E11:H19">I11+M11+Q11+U11</f>
        <v>151.294</v>
      </c>
      <c r="F11" s="144">
        <f t="shared" si="0"/>
        <v>151.294</v>
      </c>
      <c r="G11" s="144">
        <f t="shared" si="0"/>
        <v>64.104</v>
      </c>
      <c r="H11" s="445"/>
      <c r="I11" s="448">
        <f>I12+I14+I13</f>
        <v>151.294</v>
      </c>
      <c r="J11" s="145">
        <f>J12+J14+J13</f>
        <v>151.294</v>
      </c>
      <c r="K11" s="145">
        <f>K12+K14</f>
        <v>64.104</v>
      </c>
      <c r="L11" s="449"/>
      <c r="M11" s="447"/>
      <c r="N11" s="146"/>
      <c r="O11" s="146"/>
      <c r="P11" s="445"/>
      <c r="Q11" s="451"/>
      <c r="R11" s="147"/>
      <c r="S11" s="147"/>
      <c r="T11" s="452"/>
      <c r="U11" s="148"/>
      <c r="V11" s="146"/>
      <c r="W11" s="146"/>
      <c r="X11" s="149"/>
    </row>
    <row r="12" spans="3:24" ht="12.75">
      <c r="C12" s="150">
        <v>2</v>
      </c>
      <c r="D12" s="151" t="s">
        <v>316</v>
      </c>
      <c r="E12" s="152">
        <f t="shared" si="0"/>
        <v>87.099</v>
      </c>
      <c r="F12" s="152">
        <f t="shared" si="0"/>
        <v>87.099</v>
      </c>
      <c r="G12" s="152">
        <f t="shared" si="0"/>
        <v>59.694</v>
      </c>
      <c r="H12" s="153"/>
      <c r="I12" s="154">
        <f>J12+L12</f>
        <v>87.099</v>
      </c>
      <c r="J12" s="155">
        <v>87.099</v>
      </c>
      <c r="K12" s="155">
        <v>59.694</v>
      </c>
      <c r="L12" s="156"/>
      <c r="M12" s="157"/>
      <c r="N12" s="158"/>
      <c r="O12" s="158"/>
      <c r="P12" s="153"/>
      <c r="Q12" s="159"/>
      <c r="R12" s="158"/>
      <c r="S12" s="158"/>
      <c r="T12" s="156"/>
      <c r="U12" s="159"/>
      <c r="V12" s="158"/>
      <c r="W12" s="158"/>
      <c r="X12" s="156"/>
    </row>
    <row r="13" spans="3:25" ht="12.75">
      <c r="C13" s="704">
        <v>3</v>
      </c>
      <c r="D13" s="705" t="s">
        <v>653</v>
      </c>
      <c r="E13" s="668">
        <f t="shared" si="0"/>
        <v>6</v>
      </c>
      <c r="F13" s="668">
        <f t="shared" si="0"/>
        <v>6</v>
      </c>
      <c r="G13" s="668"/>
      <c r="H13" s="706"/>
      <c r="I13" s="672">
        <v>6</v>
      </c>
      <c r="J13" s="707">
        <v>6</v>
      </c>
      <c r="K13" s="707"/>
      <c r="L13" s="708"/>
      <c r="M13" s="709"/>
      <c r="N13" s="710"/>
      <c r="O13" s="710"/>
      <c r="P13" s="706"/>
      <c r="Q13" s="711"/>
      <c r="R13" s="710"/>
      <c r="S13" s="710"/>
      <c r="T13" s="708"/>
      <c r="U13" s="711"/>
      <c r="V13" s="710"/>
      <c r="W13" s="710"/>
      <c r="X13" s="708"/>
      <c r="Y13" s="28"/>
    </row>
    <row r="14" spans="3:25" ht="12.75">
      <c r="C14" s="704">
        <v>4</v>
      </c>
      <c r="D14" s="433" t="s">
        <v>317</v>
      </c>
      <c r="E14" s="668">
        <f t="shared" si="0"/>
        <v>58.195</v>
      </c>
      <c r="F14" s="668">
        <f t="shared" si="0"/>
        <v>58.195</v>
      </c>
      <c r="G14" s="670">
        <f t="shared" si="0"/>
        <v>4.41</v>
      </c>
      <c r="H14" s="706"/>
      <c r="I14" s="672">
        <f>J14+L14</f>
        <v>58.195</v>
      </c>
      <c r="J14" s="712">
        <v>58.195</v>
      </c>
      <c r="K14" s="707">
        <v>4.41</v>
      </c>
      <c r="L14" s="708"/>
      <c r="M14" s="709"/>
      <c r="N14" s="710"/>
      <c r="O14" s="710"/>
      <c r="P14" s="706"/>
      <c r="Q14" s="711"/>
      <c r="R14" s="710"/>
      <c r="S14" s="710"/>
      <c r="T14" s="708"/>
      <c r="U14" s="711"/>
      <c r="V14" s="710"/>
      <c r="W14" s="710"/>
      <c r="X14" s="708"/>
      <c r="Y14" s="28"/>
    </row>
    <row r="15" spans="3:25" ht="12.75">
      <c r="C15" s="667">
        <v>5</v>
      </c>
      <c r="D15" s="675" t="s">
        <v>318</v>
      </c>
      <c r="E15" s="713">
        <f t="shared" si="0"/>
        <v>2127.809</v>
      </c>
      <c r="F15" s="714">
        <f t="shared" si="0"/>
        <v>2085.809</v>
      </c>
      <c r="G15" s="133">
        <f t="shared" si="0"/>
        <v>1396.812</v>
      </c>
      <c r="H15" s="122">
        <f t="shared" si="0"/>
        <v>42</v>
      </c>
      <c r="I15" s="678">
        <f>SUM(I16:I24)</f>
        <v>1685.971</v>
      </c>
      <c r="J15" s="676">
        <f>SUM(J16:J24)</f>
        <v>1643.971</v>
      </c>
      <c r="K15" s="676">
        <f>SUM(K16:K24)</f>
        <v>1101.899</v>
      </c>
      <c r="L15" s="715">
        <f>SUM(L16:L24)</f>
        <v>42</v>
      </c>
      <c r="M15" s="676">
        <f>SUM(M16:M22)</f>
        <v>441.838</v>
      </c>
      <c r="N15" s="133">
        <f>SUM(N16:N22)</f>
        <v>441.838</v>
      </c>
      <c r="O15" s="133">
        <f>SUM(O16:O22)</f>
        <v>294.913</v>
      </c>
      <c r="P15" s="122"/>
      <c r="Q15" s="678"/>
      <c r="R15" s="133"/>
      <c r="S15" s="133"/>
      <c r="T15" s="90"/>
      <c r="U15" s="678"/>
      <c r="V15" s="133"/>
      <c r="W15" s="133"/>
      <c r="X15" s="90"/>
      <c r="Y15" s="28"/>
    </row>
    <row r="16" spans="3:25" ht="12.75">
      <c r="C16" s="667">
        <v>6</v>
      </c>
      <c r="D16" s="433" t="s">
        <v>173</v>
      </c>
      <c r="E16" s="668">
        <f aca="true" t="shared" si="1" ref="E16:G50">I16+M16+Q16+U16</f>
        <v>1848.828</v>
      </c>
      <c r="F16" s="669">
        <f t="shared" si="0"/>
        <v>1836.828</v>
      </c>
      <c r="G16" s="670">
        <f t="shared" si="0"/>
        <v>1288.559</v>
      </c>
      <c r="H16" s="671">
        <f t="shared" si="0"/>
        <v>12</v>
      </c>
      <c r="I16" s="672">
        <f>J16+L16</f>
        <v>1549.971</v>
      </c>
      <c r="J16" s="670">
        <v>1537.971</v>
      </c>
      <c r="K16" s="670">
        <v>1101.899</v>
      </c>
      <c r="L16" s="673">
        <v>12</v>
      </c>
      <c r="M16" s="668">
        <f>N16+P16</f>
        <v>298.857</v>
      </c>
      <c r="N16" s="670">
        <v>298.857</v>
      </c>
      <c r="O16" s="670">
        <v>186.66</v>
      </c>
      <c r="P16" s="671"/>
      <c r="Q16" s="672"/>
      <c r="R16" s="670"/>
      <c r="S16" s="670"/>
      <c r="T16" s="673"/>
      <c r="U16" s="672"/>
      <c r="V16" s="670"/>
      <c r="W16" s="670"/>
      <c r="X16" s="673"/>
      <c r="Y16" s="28"/>
    </row>
    <row r="17" spans="3:25" ht="12.75">
      <c r="C17" s="667">
        <v>7</v>
      </c>
      <c r="D17" s="433" t="s">
        <v>657</v>
      </c>
      <c r="E17" s="668">
        <f t="shared" si="1"/>
        <v>10</v>
      </c>
      <c r="F17" s="669">
        <f>J17+N17+R17+V17</f>
        <v>10</v>
      </c>
      <c r="G17" s="670"/>
      <c r="H17" s="671"/>
      <c r="I17" s="672">
        <f>J17+L17</f>
        <v>10</v>
      </c>
      <c r="J17" s="670">
        <v>10</v>
      </c>
      <c r="K17" s="670"/>
      <c r="L17" s="673"/>
      <c r="M17" s="668"/>
      <c r="N17" s="670"/>
      <c r="O17" s="670"/>
      <c r="P17" s="671"/>
      <c r="Q17" s="672"/>
      <c r="R17" s="670"/>
      <c r="S17" s="670"/>
      <c r="T17" s="673"/>
      <c r="U17" s="672"/>
      <c r="V17" s="670"/>
      <c r="W17" s="670"/>
      <c r="X17" s="673"/>
      <c r="Y17" s="28"/>
    </row>
    <row r="18" spans="3:25" ht="25.5">
      <c r="C18" s="674">
        <v>8</v>
      </c>
      <c r="D18" s="441" t="s">
        <v>677</v>
      </c>
      <c r="E18" s="668">
        <f t="shared" si="1"/>
        <v>10</v>
      </c>
      <c r="F18" s="669">
        <f>J18+N18+R18+V18</f>
        <v>10</v>
      </c>
      <c r="G18" s="670"/>
      <c r="H18" s="671"/>
      <c r="I18" s="672">
        <v>10</v>
      </c>
      <c r="J18" s="670">
        <v>10</v>
      </c>
      <c r="K18" s="670"/>
      <c r="L18" s="673"/>
      <c r="M18" s="668"/>
      <c r="N18" s="670"/>
      <c r="O18" s="670"/>
      <c r="P18" s="671"/>
      <c r="Q18" s="672"/>
      <c r="R18" s="670"/>
      <c r="S18" s="670"/>
      <c r="T18" s="673"/>
      <c r="U18" s="672"/>
      <c r="V18" s="670"/>
      <c r="W18" s="670"/>
      <c r="X18" s="673"/>
      <c r="Y18" s="28"/>
    </row>
    <row r="19" spans="3:25" ht="12.75">
      <c r="C19" s="667">
        <v>9</v>
      </c>
      <c r="D19" s="433" t="s">
        <v>655</v>
      </c>
      <c r="E19" s="668">
        <f t="shared" si="1"/>
        <v>30</v>
      </c>
      <c r="F19" s="669"/>
      <c r="G19" s="670"/>
      <c r="H19" s="671">
        <f t="shared" si="0"/>
        <v>30</v>
      </c>
      <c r="I19" s="672">
        <f>J19+L19</f>
        <v>30</v>
      </c>
      <c r="J19" s="670"/>
      <c r="K19" s="670"/>
      <c r="L19" s="673">
        <v>30</v>
      </c>
      <c r="M19" s="668"/>
      <c r="N19" s="670"/>
      <c r="O19" s="670"/>
      <c r="P19" s="671"/>
      <c r="Q19" s="672"/>
      <c r="R19" s="670"/>
      <c r="S19" s="670"/>
      <c r="T19" s="673"/>
      <c r="U19" s="672"/>
      <c r="V19" s="670"/>
      <c r="W19" s="670"/>
      <c r="X19" s="673"/>
      <c r="Y19" s="28"/>
    </row>
    <row r="20" spans="3:24" s="28" customFormat="1" ht="12.75">
      <c r="C20" s="667">
        <v>10</v>
      </c>
      <c r="D20" s="433" t="s">
        <v>319</v>
      </c>
      <c r="E20" s="668">
        <f t="shared" si="1"/>
        <v>70</v>
      </c>
      <c r="F20" s="669">
        <f aca="true" t="shared" si="2" ref="F20:F25">J20+N20+R20+V20</f>
        <v>70</v>
      </c>
      <c r="G20" s="670"/>
      <c r="H20" s="671"/>
      <c r="I20" s="672">
        <f>J20+L20</f>
        <v>70</v>
      </c>
      <c r="J20" s="670">
        <v>70</v>
      </c>
      <c r="K20" s="670"/>
      <c r="L20" s="673"/>
      <c r="M20" s="668"/>
      <c r="N20" s="670"/>
      <c r="O20" s="670"/>
      <c r="P20" s="671"/>
      <c r="Q20" s="672"/>
      <c r="R20" s="670"/>
      <c r="S20" s="670"/>
      <c r="T20" s="673"/>
      <c r="U20" s="672"/>
      <c r="V20" s="670"/>
      <c r="W20" s="670"/>
      <c r="X20" s="673"/>
    </row>
    <row r="21" spans="3:24" ht="12.75">
      <c r="C21" s="163">
        <v>11</v>
      </c>
      <c r="D21" s="433" t="s">
        <v>320</v>
      </c>
      <c r="E21" s="152">
        <f t="shared" si="1"/>
        <v>1</v>
      </c>
      <c r="F21" s="171">
        <f t="shared" si="2"/>
        <v>1</v>
      </c>
      <c r="G21" s="161"/>
      <c r="H21" s="172"/>
      <c r="I21" s="154">
        <f>J21+L21</f>
        <v>1</v>
      </c>
      <c r="J21" s="161">
        <v>1</v>
      </c>
      <c r="K21" s="161"/>
      <c r="L21" s="174"/>
      <c r="M21" s="152"/>
      <c r="N21" s="161"/>
      <c r="O21" s="161"/>
      <c r="P21" s="172"/>
      <c r="Q21" s="154"/>
      <c r="R21" s="161"/>
      <c r="S21" s="161"/>
      <c r="T21" s="174"/>
      <c r="U21" s="154"/>
      <c r="V21" s="161"/>
      <c r="W21" s="161"/>
      <c r="X21" s="174"/>
    </row>
    <row r="22" spans="3:24" ht="12.75">
      <c r="C22" s="163">
        <f>+C21+1</f>
        <v>12</v>
      </c>
      <c r="D22" s="433" t="s">
        <v>321</v>
      </c>
      <c r="E22" s="152">
        <f t="shared" si="1"/>
        <v>142.981</v>
      </c>
      <c r="F22" s="171">
        <f t="shared" si="2"/>
        <v>142.981</v>
      </c>
      <c r="G22" s="161">
        <f>K22+O22+S22+W22</f>
        <v>108.253</v>
      </c>
      <c r="H22" s="172"/>
      <c r="I22" s="154"/>
      <c r="J22" s="161"/>
      <c r="K22" s="161"/>
      <c r="L22" s="174"/>
      <c r="M22" s="152">
        <f>N22+P22</f>
        <v>142.981</v>
      </c>
      <c r="N22" s="161">
        <v>142.981</v>
      </c>
      <c r="O22" s="173">
        <v>108.253</v>
      </c>
      <c r="P22" s="172"/>
      <c r="Q22" s="154"/>
      <c r="R22" s="161"/>
      <c r="S22" s="161"/>
      <c r="T22" s="174"/>
      <c r="U22" s="154"/>
      <c r="V22" s="161"/>
      <c r="W22" s="161"/>
      <c r="X22" s="174"/>
    </row>
    <row r="23" spans="3:24" ht="12.75">
      <c r="C23" s="163">
        <v>13</v>
      </c>
      <c r="D23" s="433" t="s">
        <v>554</v>
      </c>
      <c r="E23" s="152">
        <f t="shared" si="1"/>
        <v>5</v>
      </c>
      <c r="F23" s="171">
        <f t="shared" si="2"/>
        <v>5</v>
      </c>
      <c r="G23" s="161"/>
      <c r="H23" s="172"/>
      <c r="I23" s="154">
        <f>J23+L23</f>
        <v>5</v>
      </c>
      <c r="J23" s="161">
        <v>5</v>
      </c>
      <c r="K23" s="161"/>
      <c r="L23" s="174"/>
      <c r="M23" s="152"/>
      <c r="N23" s="161"/>
      <c r="O23" s="173"/>
      <c r="P23" s="172"/>
      <c r="Q23" s="154"/>
      <c r="R23" s="161"/>
      <c r="S23" s="161"/>
      <c r="T23" s="174"/>
      <c r="U23" s="154"/>
      <c r="V23" s="161"/>
      <c r="W23" s="161"/>
      <c r="X23" s="174"/>
    </row>
    <row r="24" spans="3:24" ht="12.75">
      <c r="C24" s="163">
        <v>14</v>
      </c>
      <c r="D24" s="433" t="s">
        <v>555</v>
      </c>
      <c r="E24" s="152">
        <f t="shared" si="1"/>
        <v>10</v>
      </c>
      <c r="F24" s="171">
        <f t="shared" si="2"/>
        <v>10</v>
      </c>
      <c r="G24" s="161"/>
      <c r="H24" s="172"/>
      <c r="I24" s="154">
        <f>J24+L24</f>
        <v>10</v>
      </c>
      <c r="J24" s="161">
        <v>10</v>
      </c>
      <c r="K24" s="161"/>
      <c r="L24" s="174"/>
      <c r="M24" s="152"/>
      <c r="N24" s="161"/>
      <c r="O24" s="173"/>
      <c r="P24" s="172"/>
      <c r="Q24" s="154"/>
      <c r="R24" s="161"/>
      <c r="S24" s="161"/>
      <c r="T24" s="174"/>
      <c r="U24" s="154"/>
      <c r="V24" s="161"/>
      <c r="W24" s="161"/>
      <c r="X24" s="174"/>
    </row>
    <row r="25" spans="3:24" ht="12.75">
      <c r="C25" s="163">
        <v>15</v>
      </c>
      <c r="D25" s="164" t="s">
        <v>322</v>
      </c>
      <c r="E25" s="165">
        <f t="shared" si="1"/>
        <v>38.804</v>
      </c>
      <c r="F25" s="166">
        <f t="shared" si="2"/>
        <v>38.804</v>
      </c>
      <c r="G25" s="167">
        <f>K25+O25+S25+W25</f>
        <v>28.727</v>
      </c>
      <c r="H25" s="168"/>
      <c r="I25" s="169">
        <f aca="true" t="shared" si="3" ref="I25:I31">J25+L25</f>
        <v>38.804</v>
      </c>
      <c r="J25" s="167">
        <v>38.804</v>
      </c>
      <c r="K25" s="175">
        <v>28.727</v>
      </c>
      <c r="L25" s="170"/>
      <c r="M25" s="152"/>
      <c r="N25" s="161"/>
      <c r="O25" s="161"/>
      <c r="P25" s="172"/>
      <c r="Q25" s="154"/>
      <c r="R25" s="161"/>
      <c r="S25" s="161"/>
      <c r="T25" s="174"/>
      <c r="U25" s="154"/>
      <c r="V25" s="161"/>
      <c r="W25" s="161"/>
      <c r="X25" s="174"/>
    </row>
    <row r="26" spans="3:24" ht="12.75" customHeight="1">
      <c r="C26" s="176">
        <v>16</v>
      </c>
      <c r="D26" s="434" t="s">
        <v>323</v>
      </c>
      <c r="E26" s="165">
        <f t="shared" si="1"/>
        <v>2871.826</v>
      </c>
      <c r="F26" s="166">
        <f t="shared" si="1"/>
        <v>2843.126</v>
      </c>
      <c r="G26" s="166">
        <f t="shared" si="1"/>
        <v>32.732</v>
      </c>
      <c r="H26" s="168">
        <f>SUM(H27:H41)</f>
        <v>28.7</v>
      </c>
      <c r="I26" s="169">
        <f>J26+L26</f>
        <v>2364.5</v>
      </c>
      <c r="J26" s="167">
        <f>SUM(J27:J41)</f>
        <v>2335.8</v>
      </c>
      <c r="K26" s="167"/>
      <c r="L26" s="170">
        <f>SUM(L27:L41)</f>
        <v>28.7</v>
      </c>
      <c r="M26" s="165">
        <f>N26+P26</f>
        <v>507.32599999999996</v>
      </c>
      <c r="N26" s="167">
        <f>SUM(N27:N39)</f>
        <v>507.32599999999996</v>
      </c>
      <c r="O26" s="167">
        <f>SUM(O27:O39)</f>
        <v>32.732</v>
      </c>
      <c r="P26" s="168"/>
      <c r="Q26" s="169"/>
      <c r="R26" s="167"/>
      <c r="S26" s="167"/>
      <c r="T26" s="170"/>
      <c r="U26" s="169"/>
      <c r="V26" s="167"/>
      <c r="W26" s="161"/>
      <c r="X26" s="174"/>
    </row>
    <row r="27" spans="3:24" ht="12.75">
      <c r="C27" s="163">
        <v>17</v>
      </c>
      <c r="D27" s="435" t="s">
        <v>324</v>
      </c>
      <c r="E27" s="152">
        <f t="shared" si="1"/>
        <v>1680</v>
      </c>
      <c r="F27" s="171">
        <f t="shared" si="1"/>
        <v>1680</v>
      </c>
      <c r="G27" s="161"/>
      <c r="H27" s="172"/>
      <c r="I27" s="154">
        <f t="shared" si="3"/>
        <v>1680</v>
      </c>
      <c r="J27" s="161">
        <v>1680</v>
      </c>
      <c r="K27" s="161"/>
      <c r="L27" s="174"/>
      <c r="M27" s="152"/>
      <c r="N27" s="161"/>
      <c r="O27" s="161"/>
      <c r="P27" s="172"/>
      <c r="Q27" s="154"/>
      <c r="R27" s="161"/>
      <c r="S27" s="161"/>
      <c r="T27" s="174"/>
      <c r="U27" s="154"/>
      <c r="V27" s="161"/>
      <c r="W27" s="161"/>
      <c r="X27" s="174"/>
    </row>
    <row r="28" spans="3:24" ht="12.75">
      <c r="C28" s="163">
        <v>18</v>
      </c>
      <c r="D28" s="435" t="s">
        <v>325</v>
      </c>
      <c r="E28" s="152">
        <f t="shared" si="1"/>
        <v>25</v>
      </c>
      <c r="F28" s="171">
        <f t="shared" si="1"/>
        <v>25</v>
      </c>
      <c r="G28" s="161"/>
      <c r="H28" s="172"/>
      <c r="I28" s="154">
        <f t="shared" si="3"/>
        <v>25</v>
      </c>
      <c r="J28" s="161">
        <v>25</v>
      </c>
      <c r="K28" s="161"/>
      <c r="L28" s="174"/>
      <c r="M28" s="152"/>
      <c r="N28" s="161"/>
      <c r="O28" s="161"/>
      <c r="P28" s="172"/>
      <c r="Q28" s="154"/>
      <c r="R28" s="161"/>
      <c r="S28" s="161"/>
      <c r="T28" s="174"/>
      <c r="U28" s="154"/>
      <c r="V28" s="161"/>
      <c r="W28" s="161"/>
      <c r="X28" s="174"/>
    </row>
    <row r="29" spans="3:24" ht="12.75">
      <c r="C29" s="163">
        <v>19</v>
      </c>
      <c r="D29" s="435" t="s">
        <v>326</v>
      </c>
      <c r="E29" s="152">
        <f t="shared" si="1"/>
        <v>55</v>
      </c>
      <c r="F29" s="171">
        <f t="shared" si="1"/>
        <v>55</v>
      </c>
      <c r="G29" s="161"/>
      <c r="H29" s="172"/>
      <c r="I29" s="154">
        <f t="shared" si="3"/>
        <v>55</v>
      </c>
      <c r="J29" s="161">
        <v>55</v>
      </c>
      <c r="K29" s="161"/>
      <c r="L29" s="174"/>
      <c r="M29" s="152"/>
      <c r="N29" s="161"/>
      <c r="O29" s="161"/>
      <c r="P29" s="172"/>
      <c r="Q29" s="154"/>
      <c r="R29" s="161"/>
      <c r="S29" s="161"/>
      <c r="T29" s="174"/>
      <c r="U29" s="154"/>
      <c r="V29" s="161"/>
      <c r="W29" s="161"/>
      <c r="X29" s="174"/>
    </row>
    <row r="30" spans="3:24" ht="12.75">
      <c r="C30" s="163">
        <f>+C29+1</f>
        <v>20</v>
      </c>
      <c r="D30" s="435" t="s">
        <v>327</v>
      </c>
      <c r="E30" s="152">
        <f t="shared" si="1"/>
        <v>5</v>
      </c>
      <c r="F30" s="171">
        <f t="shared" si="1"/>
        <v>5</v>
      </c>
      <c r="G30" s="161"/>
      <c r="H30" s="172"/>
      <c r="I30" s="154">
        <f t="shared" si="3"/>
        <v>5</v>
      </c>
      <c r="J30" s="161">
        <v>5</v>
      </c>
      <c r="K30" s="161"/>
      <c r="L30" s="174"/>
      <c r="M30" s="152"/>
      <c r="N30" s="161"/>
      <c r="O30" s="161"/>
      <c r="P30" s="172"/>
      <c r="Q30" s="154"/>
      <c r="R30" s="161"/>
      <c r="S30" s="161"/>
      <c r="T30" s="174"/>
      <c r="U30" s="154"/>
      <c r="V30" s="161"/>
      <c r="W30" s="161"/>
      <c r="X30" s="174"/>
    </row>
    <row r="31" spans="3:24" ht="12.75">
      <c r="C31" s="176">
        <f>+C30+1</f>
        <v>21</v>
      </c>
      <c r="D31" s="435" t="s">
        <v>328</v>
      </c>
      <c r="E31" s="152">
        <f t="shared" si="1"/>
        <v>280</v>
      </c>
      <c r="F31" s="171">
        <f t="shared" si="1"/>
        <v>280</v>
      </c>
      <c r="G31" s="161"/>
      <c r="H31" s="172"/>
      <c r="I31" s="154">
        <f t="shared" si="3"/>
        <v>280</v>
      </c>
      <c r="J31" s="161">
        <v>280</v>
      </c>
      <c r="K31" s="161"/>
      <c r="L31" s="174"/>
      <c r="M31" s="152"/>
      <c r="N31" s="161"/>
      <c r="O31" s="161"/>
      <c r="P31" s="172"/>
      <c r="Q31" s="154"/>
      <c r="R31" s="161"/>
      <c r="S31" s="161"/>
      <c r="T31" s="174"/>
      <c r="U31" s="154"/>
      <c r="V31" s="161"/>
      <c r="W31" s="161"/>
      <c r="X31" s="174"/>
    </row>
    <row r="32" spans="3:24" ht="12.75">
      <c r="C32" s="176">
        <f>+C31+1</f>
        <v>22</v>
      </c>
      <c r="D32" s="435" t="s">
        <v>85</v>
      </c>
      <c r="E32" s="152">
        <f t="shared" si="1"/>
        <v>317.3</v>
      </c>
      <c r="F32" s="171">
        <f t="shared" si="1"/>
        <v>317.3</v>
      </c>
      <c r="G32" s="161"/>
      <c r="H32" s="172"/>
      <c r="I32" s="154"/>
      <c r="J32" s="161"/>
      <c r="K32" s="161"/>
      <c r="L32" s="174"/>
      <c r="M32" s="152">
        <f>N32+P32</f>
        <v>317.3</v>
      </c>
      <c r="N32" s="161">
        <v>317.3</v>
      </c>
      <c r="O32" s="161"/>
      <c r="P32" s="172"/>
      <c r="Q32" s="154"/>
      <c r="R32" s="161"/>
      <c r="S32" s="161"/>
      <c r="T32" s="174"/>
      <c r="U32" s="154"/>
      <c r="V32" s="161"/>
      <c r="W32" s="161"/>
      <c r="X32" s="174"/>
    </row>
    <row r="33" spans="3:24" ht="12.75">
      <c r="C33" s="176">
        <v>23</v>
      </c>
      <c r="D33" s="435" t="s">
        <v>329</v>
      </c>
      <c r="E33" s="152">
        <f t="shared" si="1"/>
        <v>4.5</v>
      </c>
      <c r="F33" s="171">
        <f t="shared" si="1"/>
        <v>4.5</v>
      </c>
      <c r="G33" s="161"/>
      <c r="H33" s="172"/>
      <c r="I33" s="154"/>
      <c r="J33" s="161"/>
      <c r="K33" s="161"/>
      <c r="L33" s="174"/>
      <c r="M33" s="152">
        <f>N33+P33</f>
        <v>4.5</v>
      </c>
      <c r="N33" s="161">
        <v>4.5</v>
      </c>
      <c r="O33" s="161"/>
      <c r="P33" s="172"/>
      <c r="Q33" s="154"/>
      <c r="R33" s="161"/>
      <c r="S33" s="161"/>
      <c r="T33" s="174"/>
      <c r="U33" s="154"/>
      <c r="V33" s="161"/>
      <c r="W33" s="161"/>
      <c r="X33" s="174"/>
    </row>
    <row r="34" spans="3:24" ht="12.75">
      <c r="C34" s="176">
        <v>24</v>
      </c>
      <c r="D34" s="435" t="s">
        <v>330</v>
      </c>
      <c r="E34" s="152">
        <f t="shared" si="1"/>
        <v>141.2</v>
      </c>
      <c r="F34" s="171">
        <f t="shared" si="1"/>
        <v>141.2</v>
      </c>
      <c r="G34" s="161"/>
      <c r="H34" s="172"/>
      <c r="I34" s="154"/>
      <c r="J34" s="161"/>
      <c r="K34" s="161"/>
      <c r="L34" s="174"/>
      <c r="M34" s="152">
        <f>N34+P34</f>
        <v>141.2</v>
      </c>
      <c r="N34" s="161">
        <v>141.2</v>
      </c>
      <c r="O34" s="161"/>
      <c r="P34" s="172"/>
      <c r="Q34" s="154"/>
      <c r="R34" s="161"/>
      <c r="S34" s="161"/>
      <c r="T34" s="174"/>
      <c r="U34" s="154"/>
      <c r="V34" s="161"/>
      <c r="W34" s="161"/>
      <c r="X34" s="174"/>
    </row>
    <row r="35" spans="3:24" ht="12.75">
      <c r="C35" s="176">
        <v>25</v>
      </c>
      <c r="D35" s="436" t="s">
        <v>568</v>
      </c>
      <c r="E35" s="152">
        <f t="shared" si="1"/>
        <v>34.458</v>
      </c>
      <c r="F35" s="171">
        <f t="shared" si="1"/>
        <v>34.458</v>
      </c>
      <c r="G35" s="171">
        <f t="shared" si="1"/>
        <v>26.409</v>
      </c>
      <c r="H35" s="172"/>
      <c r="I35" s="154"/>
      <c r="J35" s="161"/>
      <c r="K35" s="161"/>
      <c r="L35" s="174"/>
      <c r="M35" s="152">
        <f>N35+P35</f>
        <v>34.458</v>
      </c>
      <c r="N35" s="161">
        <v>34.458</v>
      </c>
      <c r="O35" s="161">
        <v>26.409</v>
      </c>
      <c r="P35" s="172"/>
      <c r="Q35" s="154"/>
      <c r="R35" s="161"/>
      <c r="S35" s="161"/>
      <c r="T35" s="174"/>
      <c r="U35" s="154"/>
      <c r="V35" s="161"/>
      <c r="W35" s="161"/>
      <c r="X35" s="174"/>
    </row>
    <row r="36" spans="3:24" ht="12.75">
      <c r="C36" s="176">
        <v>26</v>
      </c>
      <c r="D36" s="435" t="s">
        <v>331</v>
      </c>
      <c r="E36" s="152">
        <f t="shared" si="1"/>
        <v>224</v>
      </c>
      <c r="F36" s="171">
        <f t="shared" si="1"/>
        <v>224</v>
      </c>
      <c r="G36" s="161"/>
      <c r="H36" s="172"/>
      <c r="I36" s="154">
        <f>J36+L36</f>
        <v>224</v>
      </c>
      <c r="J36" s="161">
        <v>224</v>
      </c>
      <c r="K36" s="161"/>
      <c r="L36" s="174"/>
      <c r="M36" s="152"/>
      <c r="N36" s="161"/>
      <c r="O36" s="161"/>
      <c r="P36" s="172"/>
      <c r="Q36" s="154"/>
      <c r="R36" s="161"/>
      <c r="S36" s="161"/>
      <c r="T36" s="174"/>
      <c r="U36" s="154"/>
      <c r="V36" s="161"/>
      <c r="W36" s="161"/>
      <c r="X36" s="174"/>
    </row>
    <row r="37" spans="3:24" ht="25.5">
      <c r="C37" s="176">
        <v>27</v>
      </c>
      <c r="D37" s="437" t="s">
        <v>332</v>
      </c>
      <c r="E37" s="152">
        <f t="shared" si="1"/>
        <v>11</v>
      </c>
      <c r="F37" s="171">
        <f t="shared" si="1"/>
        <v>11</v>
      </c>
      <c r="G37" s="161"/>
      <c r="H37" s="172"/>
      <c r="I37" s="154">
        <f>J37+L37</f>
        <v>11</v>
      </c>
      <c r="J37" s="161">
        <v>11</v>
      </c>
      <c r="K37" s="161"/>
      <c r="L37" s="174"/>
      <c r="M37" s="152"/>
      <c r="N37" s="161"/>
      <c r="O37" s="161"/>
      <c r="P37" s="172"/>
      <c r="Q37" s="154"/>
      <c r="R37" s="161"/>
      <c r="S37" s="161"/>
      <c r="T37" s="174"/>
      <c r="U37" s="154"/>
      <c r="V37" s="161"/>
      <c r="W37" s="161"/>
      <c r="X37" s="174"/>
    </row>
    <row r="38" spans="3:24" ht="12.75">
      <c r="C38" s="176">
        <v>28</v>
      </c>
      <c r="D38" s="437" t="s">
        <v>283</v>
      </c>
      <c r="E38" s="152">
        <f t="shared" si="1"/>
        <v>9.868</v>
      </c>
      <c r="F38" s="171">
        <f t="shared" si="1"/>
        <v>9.868</v>
      </c>
      <c r="G38" s="171">
        <f t="shared" si="1"/>
        <v>6.323</v>
      </c>
      <c r="H38" s="172"/>
      <c r="I38" s="154"/>
      <c r="J38" s="161"/>
      <c r="K38" s="161"/>
      <c r="L38" s="174"/>
      <c r="M38" s="152">
        <f>N38+P38</f>
        <v>9.868</v>
      </c>
      <c r="N38" s="161">
        <v>9.868</v>
      </c>
      <c r="O38" s="161">
        <v>6.323</v>
      </c>
      <c r="P38" s="172"/>
      <c r="Q38" s="154"/>
      <c r="R38" s="161"/>
      <c r="S38" s="161"/>
      <c r="T38" s="174"/>
      <c r="U38" s="154"/>
      <c r="V38" s="161"/>
      <c r="W38" s="161"/>
      <c r="X38" s="174"/>
    </row>
    <row r="39" spans="3:24" ht="25.5">
      <c r="C39" s="176">
        <v>29</v>
      </c>
      <c r="D39" s="435" t="s">
        <v>333</v>
      </c>
      <c r="E39" s="152">
        <f t="shared" si="1"/>
        <v>28.7</v>
      </c>
      <c r="F39" s="177"/>
      <c r="G39" s="161"/>
      <c r="H39" s="172">
        <f>L39++P39+T39+X39</f>
        <v>28.7</v>
      </c>
      <c r="I39" s="154">
        <f aca="true" t="shared" si="4" ref="I39:I62">J39+L39</f>
        <v>28.7</v>
      </c>
      <c r="J39" s="161"/>
      <c r="K39" s="161"/>
      <c r="L39" s="174">
        <v>28.7</v>
      </c>
      <c r="M39" s="152"/>
      <c r="N39" s="161"/>
      <c r="O39" s="161"/>
      <c r="P39" s="172"/>
      <c r="Q39" s="154"/>
      <c r="R39" s="161"/>
      <c r="S39" s="161"/>
      <c r="T39" s="174"/>
      <c r="U39" s="154"/>
      <c r="V39" s="161"/>
      <c r="W39" s="161"/>
      <c r="X39" s="174"/>
    </row>
    <row r="40" spans="3:24" ht="12.75">
      <c r="C40" s="176">
        <v>30</v>
      </c>
      <c r="D40" s="438" t="s">
        <v>334</v>
      </c>
      <c r="E40" s="152">
        <f t="shared" si="1"/>
        <v>15.8</v>
      </c>
      <c r="F40" s="171">
        <f t="shared" si="1"/>
        <v>15.8</v>
      </c>
      <c r="G40" s="161"/>
      <c r="H40" s="172"/>
      <c r="I40" s="154">
        <f t="shared" si="4"/>
        <v>15.8</v>
      </c>
      <c r="J40" s="161">
        <v>15.8</v>
      </c>
      <c r="K40" s="161"/>
      <c r="L40" s="174"/>
      <c r="M40" s="152"/>
      <c r="N40" s="161"/>
      <c r="O40" s="161"/>
      <c r="P40" s="172"/>
      <c r="Q40" s="154"/>
      <c r="R40" s="161"/>
      <c r="S40" s="161"/>
      <c r="T40" s="174"/>
      <c r="U40" s="154"/>
      <c r="V40" s="161"/>
      <c r="W40" s="161"/>
      <c r="X40" s="174"/>
    </row>
    <row r="41" spans="3:24" ht="25.5">
      <c r="C41" s="176">
        <v>31</v>
      </c>
      <c r="D41" s="439" t="s">
        <v>556</v>
      </c>
      <c r="E41" s="152">
        <f t="shared" si="1"/>
        <v>40</v>
      </c>
      <c r="F41" s="177">
        <f t="shared" si="1"/>
        <v>40</v>
      </c>
      <c r="G41" s="177"/>
      <c r="H41" s="446"/>
      <c r="I41" s="154">
        <f t="shared" si="4"/>
        <v>40</v>
      </c>
      <c r="J41" s="161">
        <v>40</v>
      </c>
      <c r="K41" s="161"/>
      <c r="L41" s="174"/>
      <c r="M41" s="152"/>
      <c r="N41" s="161"/>
      <c r="O41" s="161"/>
      <c r="P41" s="172"/>
      <c r="Q41" s="154"/>
      <c r="R41" s="161"/>
      <c r="S41" s="161"/>
      <c r="T41" s="174"/>
      <c r="U41" s="154"/>
      <c r="V41" s="161"/>
      <c r="W41" s="161"/>
      <c r="X41" s="174"/>
    </row>
    <row r="42" spans="3:24" ht="12.75">
      <c r="C42" s="176">
        <v>32</v>
      </c>
      <c r="D42" s="440" t="s">
        <v>336</v>
      </c>
      <c r="E42" s="165">
        <f t="shared" si="1"/>
        <v>0.29</v>
      </c>
      <c r="F42" s="178">
        <f t="shared" si="1"/>
        <v>0.29</v>
      </c>
      <c r="G42" s="167"/>
      <c r="H42" s="168"/>
      <c r="I42" s="169">
        <f t="shared" si="4"/>
        <v>0.29</v>
      </c>
      <c r="J42" s="167">
        <f>J43</f>
        <v>0.29</v>
      </c>
      <c r="K42" s="161"/>
      <c r="L42" s="174"/>
      <c r="M42" s="152"/>
      <c r="N42" s="161"/>
      <c r="O42" s="161"/>
      <c r="P42" s="172"/>
      <c r="Q42" s="154"/>
      <c r="R42" s="161"/>
      <c r="S42" s="161"/>
      <c r="T42" s="174"/>
      <c r="U42" s="154"/>
      <c r="V42" s="161"/>
      <c r="W42" s="161"/>
      <c r="X42" s="174"/>
    </row>
    <row r="43" spans="3:24" ht="12.75">
      <c r="C43" s="176">
        <v>33</v>
      </c>
      <c r="D43" s="441" t="s">
        <v>337</v>
      </c>
      <c r="E43" s="152">
        <f t="shared" si="1"/>
        <v>0.29</v>
      </c>
      <c r="F43" s="177">
        <f t="shared" si="1"/>
        <v>0.29</v>
      </c>
      <c r="G43" s="161"/>
      <c r="H43" s="172"/>
      <c r="I43" s="154">
        <f t="shared" si="4"/>
        <v>0.29</v>
      </c>
      <c r="J43" s="161">
        <v>0.29</v>
      </c>
      <c r="K43" s="161"/>
      <c r="L43" s="174"/>
      <c r="M43" s="152"/>
      <c r="N43" s="161"/>
      <c r="O43" s="161"/>
      <c r="P43" s="172"/>
      <c r="Q43" s="154"/>
      <c r="R43" s="161"/>
      <c r="S43" s="161"/>
      <c r="T43" s="174"/>
      <c r="U43" s="154"/>
      <c r="V43" s="161"/>
      <c r="W43" s="161"/>
      <c r="X43" s="174"/>
    </row>
    <row r="44" spans="3:24" ht="25.5">
      <c r="C44" s="176">
        <v>34</v>
      </c>
      <c r="D44" s="179" t="s">
        <v>338</v>
      </c>
      <c r="E44" s="165">
        <f t="shared" si="1"/>
        <v>135.9</v>
      </c>
      <c r="F44" s="178">
        <f t="shared" si="1"/>
        <v>135.9</v>
      </c>
      <c r="G44" s="167"/>
      <c r="H44" s="168"/>
      <c r="I44" s="169">
        <f t="shared" si="4"/>
        <v>135.9</v>
      </c>
      <c r="J44" s="167">
        <f>SUM(J45:J57)-J48-J49</f>
        <v>135.9</v>
      </c>
      <c r="K44" s="167"/>
      <c r="L44" s="174"/>
      <c r="M44" s="152"/>
      <c r="N44" s="161"/>
      <c r="O44" s="161"/>
      <c r="P44" s="172"/>
      <c r="Q44" s="154"/>
      <c r="R44" s="161"/>
      <c r="S44" s="161"/>
      <c r="T44" s="174"/>
      <c r="U44" s="154"/>
      <c r="V44" s="161"/>
      <c r="W44" s="161"/>
      <c r="X44" s="174"/>
    </row>
    <row r="45" spans="3:24" ht="12.75">
      <c r="C45" s="176">
        <v>35</v>
      </c>
      <c r="D45" s="435" t="s">
        <v>339</v>
      </c>
      <c r="E45" s="152">
        <f t="shared" si="1"/>
        <v>15</v>
      </c>
      <c r="F45" s="177">
        <f t="shared" si="1"/>
        <v>15</v>
      </c>
      <c r="G45" s="161"/>
      <c r="H45" s="172"/>
      <c r="I45" s="154">
        <f t="shared" si="4"/>
        <v>15</v>
      </c>
      <c r="J45" s="161">
        <v>15</v>
      </c>
      <c r="K45" s="161"/>
      <c r="L45" s="174"/>
      <c r="M45" s="152"/>
      <c r="N45" s="161"/>
      <c r="O45" s="161"/>
      <c r="P45" s="172"/>
      <c r="Q45" s="154"/>
      <c r="R45" s="161"/>
      <c r="S45" s="161"/>
      <c r="T45" s="174"/>
      <c r="U45" s="154"/>
      <c r="V45" s="161"/>
      <c r="W45" s="161"/>
      <c r="X45" s="174"/>
    </row>
    <row r="46" spans="3:24" ht="12.75">
      <c r="C46" s="176">
        <f>+C45+1</f>
        <v>36</v>
      </c>
      <c r="D46" s="435" t="s">
        <v>340</v>
      </c>
      <c r="E46" s="152">
        <f t="shared" si="1"/>
        <v>7.5</v>
      </c>
      <c r="F46" s="177">
        <f t="shared" si="1"/>
        <v>7.5</v>
      </c>
      <c r="G46" s="161"/>
      <c r="H46" s="172"/>
      <c r="I46" s="154">
        <f t="shared" si="4"/>
        <v>7.5</v>
      </c>
      <c r="J46" s="161">
        <v>7.5</v>
      </c>
      <c r="K46" s="161"/>
      <c r="L46" s="174"/>
      <c r="M46" s="152"/>
      <c r="N46" s="161"/>
      <c r="O46" s="161"/>
      <c r="P46" s="172"/>
      <c r="Q46" s="154"/>
      <c r="R46" s="161"/>
      <c r="S46" s="161"/>
      <c r="T46" s="174"/>
      <c r="U46" s="154"/>
      <c r="V46" s="161"/>
      <c r="W46" s="161"/>
      <c r="X46" s="174"/>
    </row>
    <row r="47" spans="3:24" ht="12.75">
      <c r="C47" s="674">
        <v>37</v>
      </c>
      <c r="D47" s="441" t="s">
        <v>341</v>
      </c>
      <c r="E47" s="668">
        <f t="shared" si="1"/>
        <v>12</v>
      </c>
      <c r="F47" s="680">
        <f t="shared" si="1"/>
        <v>12</v>
      </c>
      <c r="G47" s="670"/>
      <c r="H47" s="671"/>
      <c r="I47" s="672">
        <v>12</v>
      </c>
      <c r="J47" s="670">
        <v>12</v>
      </c>
      <c r="K47" s="670"/>
      <c r="L47" s="673"/>
      <c r="M47" s="668"/>
      <c r="N47" s="670"/>
      <c r="O47" s="670"/>
      <c r="P47" s="671"/>
      <c r="Q47" s="672"/>
      <c r="R47" s="670"/>
      <c r="S47" s="670"/>
      <c r="T47" s="673"/>
      <c r="U47" s="672"/>
      <c r="V47" s="670"/>
      <c r="W47" s="670"/>
      <c r="X47" s="673"/>
    </row>
    <row r="48" spans="3:24" ht="12.75">
      <c r="C48" s="176">
        <v>38</v>
      </c>
      <c r="D48" s="439" t="s">
        <v>342</v>
      </c>
      <c r="E48" s="152">
        <f t="shared" si="1"/>
        <v>4</v>
      </c>
      <c r="F48" s="177">
        <f t="shared" si="1"/>
        <v>4</v>
      </c>
      <c r="G48" s="161"/>
      <c r="H48" s="172"/>
      <c r="I48" s="154">
        <f t="shared" si="4"/>
        <v>4</v>
      </c>
      <c r="J48" s="161">
        <v>4</v>
      </c>
      <c r="K48" s="161"/>
      <c r="L48" s="174"/>
      <c r="M48" s="152"/>
      <c r="N48" s="161"/>
      <c r="O48" s="161"/>
      <c r="P48" s="172"/>
      <c r="Q48" s="154"/>
      <c r="R48" s="161"/>
      <c r="S48" s="161"/>
      <c r="T48" s="174"/>
      <c r="U48" s="154"/>
      <c r="V48" s="161"/>
      <c r="W48" s="161"/>
      <c r="X48" s="174"/>
    </row>
    <row r="49" spans="3:24" ht="12.75">
      <c r="C49" s="674">
        <v>39</v>
      </c>
      <c r="D49" s="679" t="s">
        <v>343</v>
      </c>
      <c r="E49" s="668">
        <f t="shared" si="1"/>
        <v>4</v>
      </c>
      <c r="F49" s="680">
        <f t="shared" si="1"/>
        <v>4</v>
      </c>
      <c r="G49" s="670"/>
      <c r="H49" s="671"/>
      <c r="I49" s="672">
        <f t="shared" si="4"/>
        <v>4</v>
      </c>
      <c r="J49" s="670">
        <v>4</v>
      </c>
      <c r="K49" s="670"/>
      <c r="L49" s="673"/>
      <c r="M49" s="668"/>
      <c r="N49" s="670"/>
      <c r="O49" s="670"/>
      <c r="P49" s="671"/>
      <c r="Q49" s="672"/>
      <c r="R49" s="670"/>
      <c r="S49" s="670"/>
      <c r="T49" s="673"/>
      <c r="U49" s="672"/>
      <c r="V49" s="670"/>
      <c r="W49" s="670"/>
      <c r="X49" s="673"/>
    </row>
    <row r="50" spans="3:24" ht="12.75">
      <c r="C50" s="176">
        <v>40</v>
      </c>
      <c r="D50" s="441" t="s">
        <v>680</v>
      </c>
      <c r="E50" s="668">
        <f t="shared" si="1"/>
        <v>16</v>
      </c>
      <c r="F50" s="680">
        <f t="shared" si="1"/>
        <v>16</v>
      </c>
      <c r="G50" s="670"/>
      <c r="H50" s="671"/>
      <c r="I50" s="672">
        <f t="shared" si="4"/>
        <v>16</v>
      </c>
      <c r="J50" s="670">
        <v>16</v>
      </c>
      <c r="K50" s="670"/>
      <c r="L50" s="673"/>
      <c r="M50" s="668"/>
      <c r="N50" s="670"/>
      <c r="O50" s="670"/>
      <c r="P50" s="671"/>
      <c r="Q50" s="672"/>
      <c r="R50" s="670"/>
      <c r="S50" s="670"/>
      <c r="T50" s="673"/>
      <c r="U50" s="672"/>
      <c r="V50" s="670"/>
      <c r="W50" s="670"/>
      <c r="X50" s="673"/>
    </row>
    <row r="51" spans="3:24" ht="12.75">
      <c r="C51" s="176">
        <v>41</v>
      </c>
      <c r="D51" s="435" t="s">
        <v>344</v>
      </c>
      <c r="E51" s="152">
        <f aca="true" t="shared" si="5" ref="E51:G89">I51+M51+Q51+U51</f>
        <v>15</v>
      </c>
      <c r="F51" s="177">
        <f t="shared" si="5"/>
        <v>15</v>
      </c>
      <c r="G51" s="161"/>
      <c r="H51" s="172"/>
      <c r="I51" s="154">
        <f t="shared" si="4"/>
        <v>15</v>
      </c>
      <c r="J51" s="161">
        <v>15</v>
      </c>
      <c r="K51" s="161"/>
      <c r="L51" s="174"/>
      <c r="M51" s="152"/>
      <c r="N51" s="161"/>
      <c r="O51" s="161"/>
      <c r="P51" s="172"/>
      <c r="Q51" s="154"/>
      <c r="R51" s="161"/>
      <c r="S51" s="161"/>
      <c r="T51" s="174"/>
      <c r="U51" s="154"/>
      <c r="V51" s="161"/>
      <c r="W51" s="161"/>
      <c r="X51" s="174"/>
    </row>
    <row r="52" spans="3:24" ht="12.75">
      <c r="C52" s="176">
        <v>42</v>
      </c>
      <c r="D52" s="435" t="s">
        <v>666</v>
      </c>
      <c r="E52" s="152">
        <f t="shared" si="5"/>
        <v>1.5</v>
      </c>
      <c r="F52" s="177">
        <f t="shared" si="5"/>
        <v>1.5</v>
      </c>
      <c r="G52" s="161"/>
      <c r="H52" s="172"/>
      <c r="I52" s="154">
        <f t="shared" si="4"/>
        <v>1.5</v>
      </c>
      <c r="J52" s="161">
        <v>1.5</v>
      </c>
      <c r="K52" s="161"/>
      <c r="L52" s="174"/>
      <c r="M52" s="152"/>
      <c r="N52" s="161"/>
      <c r="O52" s="161"/>
      <c r="P52" s="172"/>
      <c r="Q52" s="154"/>
      <c r="R52" s="161"/>
      <c r="S52" s="161"/>
      <c r="T52" s="174"/>
      <c r="U52" s="154"/>
      <c r="V52" s="161"/>
      <c r="W52" s="161"/>
      <c r="X52" s="174"/>
    </row>
    <row r="53" spans="3:24" ht="12.75">
      <c r="C53" s="176">
        <v>43</v>
      </c>
      <c r="D53" s="435" t="s">
        <v>667</v>
      </c>
      <c r="E53" s="152">
        <f t="shared" si="5"/>
        <v>6.9</v>
      </c>
      <c r="F53" s="177">
        <f t="shared" si="5"/>
        <v>6.9</v>
      </c>
      <c r="G53" s="161"/>
      <c r="H53" s="172"/>
      <c r="I53" s="154">
        <f t="shared" si="4"/>
        <v>6.9</v>
      </c>
      <c r="J53" s="161">
        <v>6.9</v>
      </c>
      <c r="K53" s="161"/>
      <c r="L53" s="174"/>
      <c r="M53" s="152"/>
      <c r="N53" s="161"/>
      <c r="O53" s="161"/>
      <c r="P53" s="172"/>
      <c r="Q53" s="154"/>
      <c r="R53" s="161"/>
      <c r="S53" s="161"/>
      <c r="T53" s="174"/>
      <c r="U53" s="154"/>
      <c r="V53" s="161"/>
      <c r="W53" s="161"/>
      <c r="X53" s="174"/>
    </row>
    <row r="54" spans="3:24" ht="12.75">
      <c r="C54" s="176">
        <v>44</v>
      </c>
      <c r="D54" s="439" t="s">
        <v>345</v>
      </c>
      <c r="E54" s="152">
        <f t="shared" si="5"/>
        <v>15</v>
      </c>
      <c r="F54" s="177">
        <f t="shared" si="5"/>
        <v>15</v>
      </c>
      <c r="G54" s="161"/>
      <c r="H54" s="172"/>
      <c r="I54" s="154">
        <f t="shared" si="4"/>
        <v>15</v>
      </c>
      <c r="J54" s="161">
        <v>15</v>
      </c>
      <c r="K54" s="161"/>
      <c r="L54" s="174"/>
      <c r="M54" s="152"/>
      <c r="N54" s="161"/>
      <c r="O54" s="161"/>
      <c r="P54" s="172"/>
      <c r="Q54" s="154"/>
      <c r="R54" s="161"/>
      <c r="S54" s="161"/>
      <c r="T54" s="174"/>
      <c r="U54" s="154"/>
      <c r="V54" s="161"/>
      <c r="W54" s="161"/>
      <c r="X54" s="174"/>
    </row>
    <row r="55" spans="3:24" ht="25.5">
      <c r="C55" s="176">
        <v>45</v>
      </c>
      <c r="D55" s="716" t="s">
        <v>681</v>
      </c>
      <c r="E55" s="152">
        <f t="shared" si="5"/>
        <v>1.5</v>
      </c>
      <c r="F55" s="177">
        <f t="shared" si="5"/>
        <v>1.5</v>
      </c>
      <c r="G55" s="161"/>
      <c r="H55" s="172"/>
      <c r="I55" s="154">
        <f t="shared" si="4"/>
        <v>1.5</v>
      </c>
      <c r="J55" s="161">
        <v>1.5</v>
      </c>
      <c r="K55" s="161"/>
      <c r="L55" s="174"/>
      <c r="M55" s="152"/>
      <c r="N55" s="161"/>
      <c r="O55" s="161"/>
      <c r="P55" s="172"/>
      <c r="Q55" s="154"/>
      <c r="R55" s="161"/>
      <c r="S55" s="161"/>
      <c r="T55" s="174"/>
      <c r="U55" s="154"/>
      <c r="V55" s="161"/>
      <c r="W55" s="161"/>
      <c r="X55" s="174"/>
    </row>
    <row r="56" spans="3:24" ht="12.75">
      <c r="C56" s="176">
        <v>46</v>
      </c>
      <c r="D56" s="439" t="s">
        <v>557</v>
      </c>
      <c r="E56" s="152">
        <f t="shared" si="5"/>
        <v>44</v>
      </c>
      <c r="F56" s="177">
        <f t="shared" si="5"/>
        <v>44</v>
      </c>
      <c r="G56" s="161"/>
      <c r="H56" s="172"/>
      <c r="I56" s="154">
        <f t="shared" si="4"/>
        <v>44</v>
      </c>
      <c r="J56" s="161">
        <v>44</v>
      </c>
      <c r="K56" s="161"/>
      <c r="L56" s="174"/>
      <c r="M56" s="152"/>
      <c r="N56" s="161"/>
      <c r="O56" s="161"/>
      <c r="P56" s="172"/>
      <c r="Q56" s="154"/>
      <c r="R56" s="161"/>
      <c r="S56" s="161"/>
      <c r="T56" s="174"/>
      <c r="U56" s="154"/>
      <c r="V56" s="161"/>
      <c r="W56" s="161"/>
      <c r="X56" s="174"/>
    </row>
    <row r="57" spans="3:24" ht="25.5">
      <c r="C57" s="176">
        <v>47</v>
      </c>
      <c r="D57" s="439" t="s">
        <v>679</v>
      </c>
      <c r="E57" s="152">
        <f t="shared" si="5"/>
        <v>1.5</v>
      </c>
      <c r="F57" s="177">
        <f t="shared" si="5"/>
        <v>1.5</v>
      </c>
      <c r="G57" s="161"/>
      <c r="H57" s="172"/>
      <c r="I57" s="154">
        <f t="shared" si="4"/>
        <v>1.5</v>
      </c>
      <c r="J57" s="161">
        <v>1.5</v>
      </c>
      <c r="K57" s="161"/>
      <c r="L57" s="174"/>
      <c r="M57" s="152"/>
      <c r="N57" s="161"/>
      <c r="O57" s="161"/>
      <c r="P57" s="172"/>
      <c r="Q57" s="154"/>
      <c r="R57" s="161"/>
      <c r="S57" s="161"/>
      <c r="T57" s="174"/>
      <c r="U57" s="154"/>
      <c r="V57" s="161"/>
      <c r="W57" s="161"/>
      <c r="X57" s="174"/>
    </row>
    <row r="58" spans="3:24" ht="25.5">
      <c r="C58" s="176">
        <v>48</v>
      </c>
      <c r="D58" s="179" t="s">
        <v>346</v>
      </c>
      <c r="E58" s="165">
        <f t="shared" si="5"/>
        <v>193.106</v>
      </c>
      <c r="F58" s="178">
        <f t="shared" si="5"/>
        <v>193.106</v>
      </c>
      <c r="G58" s="167"/>
      <c r="H58" s="168"/>
      <c r="I58" s="169">
        <f t="shared" si="4"/>
        <v>170.1</v>
      </c>
      <c r="J58" s="167">
        <f>SUM(J59:J63)</f>
        <v>170.1</v>
      </c>
      <c r="K58" s="161"/>
      <c r="L58" s="174"/>
      <c r="M58" s="165"/>
      <c r="N58" s="167"/>
      <c r="O58" s="161"/>
      <c r="P58" s="172"/>
      <c r="Q58" s="154"/>
      <c r="R58" s="161"/>
      <c r="S58" s="161"/>
      <c r="T58" s="174"/>
      <c r="U58" s="169">
        <f>V58+X58</f>
        <v>23.006</v>
      </c>
      <c r="V58" s="167">
        <f>SUM(V59:V63)</f>
        <v>23.006</v>
      </c>
      <c r="W58" s="161"/>
      <c r="X58" s="174"/>
    </row>
    <row r="59" spans="3:24" ht="12.75">
      <c r="C59" s="176">
        <v>49</v>
      </c>
      <c r="D59" s="435" t="s">
        <v>347</v>
      </c>
      <c r="E59" s="152">
        <f t="shared" si="5"/>
        <v>15</v>
      </c>
      <c r="F59" s="177">
        <f t="shared" si="5"/>
        <v>15</v>
      </c>
      <c r="G59" s="161"/>
      <c r="H59" s="172"/>
      <c r="I59" s="154">
        <f t="shared" si="4"/>
        <v>15</v>
      </c>
      <c r="J59" s="161">
        <v>15</v>
      </c>
      <c r="K59" s="161"/>
      <c r="L59" s="174"/>
      <c r="M59" s="152"/>
      <c r="N59" s="161"/>
      <c r="O59" s="161"/>
      <c r="P59" s="172"/>
      <c r="Q59" s="154"/>
      <c r="R59" s="161"/>
      <c r="S59" s="161"/>
      <c r="T59" s="174"/>
      <c r="U59" s="154"/>
      <c r="V59" s="161"/>
      <c r="W59" s="161"/>
      <c r="X59" s="174"/>
    </row>
    <row r="60" spans="3:24" ht="12.75" customHeight="1">
      <c r="C60" s="176">
        <v>50</v>
      </c>
      <c r="D60" s="435" t="s">
        <v>348</v>
      </c>
      <c r="E60" s="152">
        <f t="shared" si="5"/>
        <v>55</v>
      </c>
      <c r="F60" s="177">
        <f t="shared" si="5"/>
        <v>55</v>
      </c>
      <c r="G60" s="161"/>
      <c r="H60" s="172"/>
      <c r="I60" s="154">
        <f t="shared" si="4"/>
        <v>55</v>
      </c>
      <c r="J60" s="161">
        <v>55</v>
      </c>
      <c r="K60" s="161"/>
      <c r="L60" s="174"/>
      <c r="M60" s="152"/>
      <c r="N60" s="161"/>
      <c r="O60" s="161"/>
      <c r="P60" s="172"/>
      <c r="Q60" s="154"/>
      <c r="R60" s="161"/>
      <c r="S60" s="161"/>
      <c r="T60" s="174"/>
      <c r="U60" s="154"/>
      <c r="V60" s="161"/>
      <c r="W60" s="161"/>
      <c r="X60" s="174"/>
    </row>
    <row r="61" spans="3:24" ht="12.75">
      <c r="C61" s="176">
        <v>51</v>
      </c>
      <c r="D61" s="436" t="s">
        <v>349</v>
      </c>
      <c r="E61" s="152">
        <f t="shared" si="5"/>
        <v>100</v>
      </c>
      <c r="F61" s="177">
        <f t="shared" si="5"/>
        <v>100</v>
      </c>
      <c r="G61" s="161"/>
      <c r="H61" s="172"/>
      <c r="I61" s="154">
        <f t="shared" si="4"/>
        <v>100</v>
      </c>
      <c r="J61" s="161">
        <v>100</v>
      </c>
      <c r="K61" s="161"/>
      <c r="L61" s="174"/>
      <c r="M61" s="152"/>
      <c r="N61" s="161"/>
      <c r="O61" s="161"/>
      <c r="P61" s="172"/>
      <c r="Q61" s="154"/>
      <c r="R61" s="161"/>
      <c r="S61" s="161"/>
      <c r="T61" s="174"/>
      <c r="U61" s="154"/>
      <c r="V61" s="161"/>
      <c r="W61" s="161"/>
      <c r="X61" s="174"/>
    </row>
    <row r="62" spans="3:24" ht="12.75">
      <c r="C62" s="176">
        <v>52</v>
      </c>
      <c r="D62" s="435" t="s">
        <v>350</v>
      </c>
      <c r="E62" s="152">
        <f t="shared" si="5"/>
        <v>0.1</v>
      </c>
      <c r="F62" s="177">
        <f t="shared" si="5"/>
        <v>0.1</v>
      </c>
      <c r="G62" s="161"/>
      <c r="H62" s="172"/>
      <c r="I62" s="154">
        <f t="shared" si="4"/>
        <v>0.1</v>
      </c>
      <c r="J62" s="161">
        <v>0.1</v>
      </c>
      <c r="K62" s="161"/>
      <c r="L62" s="174"/>
      <c r="M62" s="152"/>
      <c r="N62" s="161"/>
      <c r="O62" s="161"/>
      <c r="P62" s="172"/>
      <c r="Q62" s="154"/>
      <c r="R62" s="161"/>
      <c r="S62" s="161"/>
      <c r="T62" s="174"/>
      <c r="U62" s="154"/>
      <c r="V62" s="161"/>
      <c r="W62" s="161"/>
      <c r="X62" s="174"/>
    </row>
    <row r="63" spans="3:24" ht="12.75">
      <c r="C63" s="176">
        <v>53</v>
      </c>
      <c r="D63" s="435" t="s">
        <v>351</v>
      </c>
      <c r="E63" s="152">
        <f t="shared" si="5"/>
        <v>23.006</v>
      </c>
      <c r="F63" s="177">
        <f t="shared" si="5"/>
        <v>23.006</v>
      </c>
      <c r="G63" s="161"/>
      <c r="H63" s="172"/>
      <c r="I63" s="154"/>
      <c r="J63" s="161"/>
      <c r="K63" s="161"/>
      <c r="L63" s="174"/>
      <c r="M63" s="152"/>
      <c r="N63" s="161"/>
      <c r="O63" s="161"/>
      <c r="P63" s="172"/>
      <c r="Q63" s="154"/>
      <c r="R63" s="161"/>
      <c r="S63" s="161"/>
      <c r="T63" s="174"/>
      <c r="U63" s="154">
        <f>V63+X63</f>
        <v>23.006</v>
      </c>
      <c r="V63" s="161">
        <v>23.006</v>
      </c>
      <c r="W63" s="161"/>
      <c r="X63" s="174"/>
    </row>
    <row r="64" spans="3:24" ht="12.75">
      <c r="C64" s="176">
        <f>+C63+1</f>
        <v>54</v>
      </c>
      <c r="D64" s="440" t="s">
        <v>352</v>
      </c>
      <c r="E64" s="165">
        <f t="shared" si="5"/>
        <v>1147.076</v>
      </c>
      <c r="F64" s="178">
        <f t="shared" si="5"/>
        <v>407.8</v>
      </c>
      <c r="G64" s="178">
        <f t="shared" si="5"/>
        <v>3.832</v>
      </c>
      <c r="H64" s="168">
        <f>L64+P64+T64+X64</f>
        <v>739.2760000000001</v>
      </c>
      <c r="I64" s="180">
        <f>J64+L64</f>
        <v>1147.076</v>
      </c>
      <c r="J64" s="167">
        <f>SUM(J65:J72)</f>
        <v>407.8</v>
      </c>
      <c r="K64" s="167">
        <f>SUM(K65:K72)</f>
        <v>3.832</v>
      </c>
      <c r="L64" s="170">
        <f>SUM(L65:L72)</f>
        <v>739.2760000000001</v>
      </c>
      <c r="M64" s="165"/>
      <c r="N64" s="167"/>
      <c r="O64" s="161"/>
      <c r="P64" s="168"/>
      <c r="Q64" s="154"/>
      <c r="R64" s="161"/>
      <c r="S64" s="161"/>
      <c r="T64" s="174"/>
      <c r="U64" s="154"/>
      <c r="V64" s="161"/>
      <c r="W64" s="161"/>
      <c r="X64" s="174"/>
    </row>
    <row r="65" spans="3:24" ht="12.75">
      <c r="C65" s="674">
        <f>+C64+1</f>
        <v>55</v>
      </c>
      <c r="D65" s="441" t="s">
        <v>353</v>
      </c>
      <c r="E65" s="668">
        <f t="shared" si="5"/>
        <v>500</v>
      </c>
      <c r="F65" s="668">
        <f t="shared" si="5"/>
        <v>100</v>
      </c>
      <c r="G65" s="670"/>
      <c r="H65" s="671">
        <f>L65+P65+T65+X65</f>
        <v>400</v>
      </c>
      <c r="I65" s="672">
        <f>J65+L65</f>
        <v>500</v>
      </c>
      <c r="J65" s="670">
        <v>100</v>
      </c>
      <c r="K65" s="670"/>
      <c r="L65" s="673">
        <v>400</v>
      </c>
      <c r="M65" s="668"/>
      <c r="N65" s="670"/>
      <c r="O65" s="670"/>
      <c r="P65" s="671"/>
      <c r="Q65" s="672"/>
      <c r="R65" s="670"/>
      <c r="S65" s="670"/>
      <c r="T65" s="673"/>
      <c r="U65" s="672"/>
      <c r="V65" s="670"/>
      <c r="W65" s="670"/>
      <c r="X65" s="673"/>
    </row>
    <row r="66" spans="3:24" ht="12.75">
      <c r="C66" s="674">
        <v>56</v>
      </c>
      <c r="D66" s="702" t="s">
        <v>558</v>
      </c>
      <c r="E66" s="703">
        <f t="shared" si="5"/>
        <v>439.276</v>
      </c>
      <c r="F66" s="703">
        <f t="shared" si="5"/>
        <v>100</v>
      </c>
      <c r="G66" s="670"/>
      <c r="H66" s="703">
        <f>L66+P66+T66+X66</f>
        <v>339.276</v>
      </c>
      <c r="I66" s="672">
        <f>J66+L66</f>
        <v>439.276</v>
      </c>
      <c r="J66" s="670">
        <v>100</v>
      </c>
      <c r="K66" s="670"/>
      <c r="L66" s="673">
        <v>339.276</v>
      </c>
      <c r="M66" s="668"/>
      <c r="N66" s="670"/>
      <c r="O66" s="670"/>
      <c r="P66" s="671"/>
      <c r="Q66" s="672"/>
      <c r="R66" s="670"/>
      <c r="S66" s="670"/>
      <c r="T66" s="673"/>
      <c r="U66" s="672"/>
      <c r="V66" s="670"/>
      <c r="W66" s="670"/>
      <c r="X66" s="673"/>
    </row>
    <row r="67" spans="3:24" ht="12.75">
      <c r="C67" s="674">
        <v>57</v>
      </c>
      <c r="D67" s="441" t="s">
        <v>354</v>
      </c>
      <c r="E67" s="668">
        <f t="shared" si="5"/>
        <v>147.8</v>
      </c>
      <c r="F67" s="680">
        <f t="shared" si="5"/>
        <v>147.8</v>
      </c>
      <c r="G67" s="670"/>
      <c r="H67" s="671"/>
      <c r="I67" s="672">
        <f>J67+L67</f>
        <v>147.8</v>
      </c>
      <c r="J67" s="670">
        <v>147.8</v>
      </c>
      <c r="K67" s="670"/>
      <c r="L67" s="673"/>
      <c r="M67" s="668"/>
      <c r="N67" s="670"/>
      <c r="O67" s="670"/>
      <c r="P67" s="671"/>
      <c r="Q67" s="672"/>
      <c r="R67" s="670"/>
      <c r="S67" s="670"/>
      <c r="T67" s="673"/>
      <c r="U67" s="672"/>
      <c r="V67" s="670"/>
      <c r="W67" s="670"/>
      <c r="X67" s="673"/>
    </row>
    <row r="68" spans="3:24" ht="12.75">
      <c r="C68" s="176">
        <v>58</v>
      </c>
      <c r="D68" s="435" t="s">
        <v>673</v>
      </c>
      <c r="E68" s="152">
        <f t="shared" si="5"/>
        <v>10</v>
      </c>
      <c r="F68" s="177">
        <f t="shared" si="5"/>
        <v>10</v>
      </c>
      <c r="G68" s="161"/>
      <c r="H68" s="172"/>
      <c r="I68" s="154">
        <f>J68+L68</f>
        <v>10</v>
      </c>
      <c r="J68" s="161">
        <v>10</v>
      </c>
      <c r="K68" s="161"/>
      <c r="L68" s="174"/>
      <c r="M68" s="152"/>
      <c r="N68" s="161"/>
      <c r="O68" s="161"/>
      <c r="P68" s="172"/>
      <c r="Q68" s="154"/>
      <c r="R68" s="161"/>
      <c r="S68" s="161"/>
      <c r="T68" s="174"/>
      <c r="U68" s="154"/>
      <c r="V68" s="161"/>
      <c r="W68" s="161"/>
      <c r="X68" s="174"/>
    </row>
    <row r="69" spans="3:24" ht="12.75">
      <c r="C69" s="176">
        <v>59</v>
      </c>
      <c r="D69" s="435" t="s">
        <v>559</v>
      </c>
      <c r="E69" s="152">
        <f t="shared" si="5"/>
        <v>20</v>
      </c>
      <c r="F69" s="177">
        <f t="shared" si="5"/>
        <v>20</v>
      </c>
      <c r="G69" s="161"/>
      <c r="H69" s="172"/>
      <c r="I69" s="154">
        <f aca="true" t="shared" si="6" ref="I69:I84">J69+L69</f>
        <v>20</v>
      </c>
      <c r="J69" s="161">
        <v>20</v>
      </c>
      <c r="K69" s="161"/>
      <c r="L69" s="174"/>
      <c r="M69" s="152"/>
      <c r="N69" s="161"/>
      <c r="O69" s="161"/>
      <c r="P69" s="172"/>
      <c r="Q69" s="154"/>
      <c r="R69" s="161"/>
      <c r="S69" s="161"/>
      <c r="T69" s="174"/>
      <c r="U69" s="154"/>
      <c r="V69" s="161"/>
      <c r="W69" s="161"/>
      <c r="X69" s="174"/>
    </row>
    <row r="70" spans="3:24" ht="12.75">
      <c r="C70" s="176">
        <v>60</v>
      </c>
      <c r="D70" s="435" t="s">
        <v>355</v>
      </c>
      <c r="E70" s="152">
        <f t="shared" si="5"/>
        <v>5</v>
      </c>
      <c r="F70" s="177">
        <f t="shared" si="5"/>
        <v>5</v>
      </c>
      <c r="G70" s="177">
        <f t="shared" si="5"/>
        <v>3.832</v>
      </c>
      <c r="H70" s="172"/>
      <c r="I70" s="154">
        <f t="shared" si="6"/>
        <v>5</v>
      </c>
      <c r="J70" s="161">
        <v>5</v>
      </c>
      <c r="K70" s="173">
        <v>3.832</v>
      </c>
      <c r="L70" s="174"/>
      <c r="M70" s="152"/>
      <c r="N70" s="161"/>
      <c r="O70" s="161"/>
      <c r="P70" s="172"/>
      <c r="Q70" s="154"/>
      <c r="R70" s="161"/>
      <c r="S70" s="161"/>
      <c r="T70" s="174"/>
      <c r="U70" s="154"/>
      <c r="V70" s="161"/>
      <c r="W70" s="161"/>
      <c r="X70" s="174"/>
    </row>
    <row r="71" spans="3:24" ht="12.75">
      <c r="C71" s="176">
        <v>61</v>
      </c>
      <c r="D71" s="435" t="s">
        <v>356</v>
      </c>
      <c r="E71" s="152">
        <f t="shared" si="5"/>
        <v>15</v>
      </c>
      <c r="F71" s="177">
        <f t="shared" si="5"/>
        <v>15</v>
      </c>
      <c r="G71" s="161"/>
      <c r="H71" s="172"/>
      <c r="I71" s="154">
        <f t="shared" si="6"/>
        <v>15</v>
      </c>
      <c r="J71" s="161">
        <v>15</v>
      </c>
      <c r="K71" s="173"/>
      <c r="L71" s="174"/>
      <c r="M71" s="152"/>
      <c r="N71" s="161"/>
      <c r="O71" s="161"/>
      <c r="P71" s="172"/>
      <c r="Q71" s="154"/>
      <c r="R71" s="161"/>
      <c r="S71" s="161"/>
      <c r="T71" s="174"/>
      <c r="U71" s="154"/>
      <c r="V71" s="161"/>
      <c r="W71" s="161"/>
      <c r="X71" s="174"/>
    </row>
    <row r="72" spans="3:24" ht="12.75">
      <c r="C72" s="176">
        <v>62</v>
      </c>
      <c r="D72" s="433" t="s">
        <v>674</v>
      </c>
      <c r="E72" s="152">
        <f t="shared" si="5"/>
        <v>10</v>
      </c>
      <c r="F72" s="177">
        <f t="shared" si="5"/>
        <v>10</v>
      </c>
      <c r="G72" s="161"/>
      <c r="H72" s="172"/>
      <c r="I72" s="154">
        <f t="shared" si="6"/>
        <v>10</v>
      </c>
      <c r="J72" s="161">
        <v>10</v>
      </c>
      <c r="K72" s="173"/>
      <c r="L72" s="174"/>
      <c r="M72" s="152"/>
      <c r="N72" s="161"/>
      <c r="O72" s="161"/>
      <c r="P72" s="172"/>
      <c r="Q72" s="154"/>
      <c r="R72" s="161"/>
      <c r="S72" s="161"/>
      <c r="T72" s="174"/>
      <c r="U72" s="154"/>
      <c r="V72" s="161"/>
      <c r="W72" s="161"/>
      <c r="X72" s="174"/>
    </row>
    <row r="73" spans="3:24" ht="12.75" customHeight="1">
      <c r="C73" s="176">
        <v>63</v>
      </c>
      <c r="D73" s="179" t="s">
        <v>357</v>
      </c>
      <c r="E73" s="165">
        <f t="shared" si="5"/>
        <v>128.7</v>
      </c>
      <c r="F73" s="178">
        <f t="shared" si="5"/>
        <v>128.7</v>
      </c>
      <c r="G73" s="167"/>
      <c r="H73" s="168"/>
      <c r="I73" s="169">
        <f t="shared" si="6"/>
        <v>128.7</v>
      </c>
      <c r="J73" s="167">
        <f>SUM(J74:J76)</f>
        <v>128.7</v>
      </c>
      <c r="K73" s="161"/>
      <c r="L73" s="174"/>
      <c r="M73" s="152"/>
      <c r="N73" s="161"/>
      <c r="O73" s="161"/>
      <c r="P73" s="172"/>
      <c r="Q73" s="154"/>
      <c r="R73" s="161"/>
      <c r="S73" s="161"/>
      <c r="T73" s="174"/>
      <c r="U73" s="154"/>
      <c r="V73" s="161"/>
      <c r="W73" s="161"/>
      <c r="X73" s="174"/>
    </row>
    <row r="74" spans="3:24" ht="12.75" customHeight="1">
      <c r="C74" s="176">
        <v>64</v>
      </c>
      <c r="D74" s="435" t="s">
        <v>358</v>
      </c>
      <c r="E74" s="152">
        <f t="shared" si="5"/>
        <v>50</v>
      </c>
      <c r="F74" s="177">
        <f t="shared" si="5"/>
        <v>50</v>
      </c>
      <c r="G74" s="161"/>
      <c r="H74" s="172"/>
      <c r="I74" s="154">
        <f t="shared" si="6"/>
        <v>50</v>
      </c>
      <c r="J74" s="161">
        <v>50</v>
      </c>
      <c r="K74" s="161"/>
      <c r="L74" s="174"/>
      <c r="M74" s="152"/>
      <c r="N74" s="161"/>
      <c r="O74" s="161"/>
      <c r="P74" s="172"/>
      <c r="Q74" s="154"/>
      <c r="R74" s="161"/>
      <c r="S74" s="161"/>
      <c r="T74" s="174"/>
      <c r="U74" s="154"/>
      <c r="V74" s="161"/>
      <c r="W74" s="161"/>
      <c r="X74" s="174"/>
    </row>
    <row r="75" spans="3:24" ht="25.5">
      <c r="C75" s="176">
        <v>65</v>
      </c>
      <c r="D75" s="435" t="s">
        <v>359</v>
      </c>
      <c r="E75" s="152">
        <f t="shared" si="5"/>
        <v>18.7</v>
      </c>
      <c r="F75" s="177">
        <f t="shared" si="5"/>
        <v>18.7</v>
      </c>
      <c r="G75" s="161"/>
      <c r="H75" s="172"/>
      <c r="I75" s="154">
        <f t="shared" si="6"/>
        <v>18.7</v>
      </c>
      <c r="J75" s="161">
        <v>18.7</v>
      </c>
      <c r="K75" s="161"/>
      <c r="L75" s="174"/>
      <c r="M75" s="152"/>
      <c r="N75" s="161"/>
      <c r="O75" s="161"/>
      <c r="P75" s="172"/>
      <c r="Q75" s="154"/>
      <c r="R75" s="161"/>
      <c r="S75" s="161"/>
      <c r="T75" s="174"/>
      <c r="U75" s="154"/>
      <c r="V75" s="161"/>
      <c r="W75" s="161"/>
      <c r="X75" s="174"/>
    </row>
    <row r="76" spans="3:24" ht="12.75">
      <c r="C76" s="176">
        <f aca="true" t="shared" si="7" ref="C76:C81">+C75+1</f>
        <v>66</v>
      </c>
      <c r="D76" s="435" t="s">
        <v>360</v>
      </c>
      <c r="E76" s="152">
        <f t="shared" si="5"/>
        <v>60</v>
      </c>
      <c r="F76" s="177">
        <f t="shared" si="5"/>
        <v>60</v>
      </c>
      <c r="G76" s="161"/>
      <c r="H76" s="172"/>
      <c r="I76" s="154">
        <f t="shared" si="6"/>
        <v>60</v>
      </c>
      <c r="J76" s="161">
        <v>60</v>
      </c>
      <c r="K76" s="161"/>
      <c r="L76" s="174"/>
      <c r="M76" s="152"/>
      <c r="N76" s="161"/>
      <c r="O76" s="161"/>
      <c r="P76" s="172"/>
      <c r="Q76" s="154"/>
      <c r="R76" s="161"/>
      <c r="S76" s="161"/>
      <c r="T76" s="174"/>
      <c r="U76" s="154"/>
      <c r="V76" s="161"/>
      <c r="W76" s="161"/>
      <c r="X76" s="174"/>
    </row>
    <row r="77" spans="3:24" ht="12.75" customHeight="1">
      <c r="C77" s="176">
        <f t="shared" si="7"/>
        <v>67</v>
      </c>
      <c r="D77" s="179" t="s">
        <v>361</v>
      </c>
      <c r="E77" s="165">
        <f t="shared" si="5"/>
        <v>832.1400000000001</v>
      </c>
      <c r="F77" s="178">
        <f t="shared" si="5"/>
        <v>832.1400000000001</v>
      </c>
      <c r="G77" s="167"/>
      <c r="H77" s="168"/>
      <c r="I77" s="169">
        <f t="shared" si="6"/>
        <v>832.1400000000001</v>
      </c>
      <c r="J77" s="167">
        <f>SUM(J78:J84)</f>
        <v>832.1400000000001</v>
      </c>
      <c r="K77" s="161"/>
      <c r="L77" s="174"/>
      <c r="M77" s="152"/>
      <c r="N77" s="161"/>
      <c r="O77" s="161"/>
      <c r="P77" s="172"/>
      <c r="Q77" s="154"/>
      <c r="R77" s="161"/>
      <c r="S77" s="161"/>
      <c r="T77" s="174"/>
      <c r="U77" s="169"/>
      <c r="V77" s="167"/>
      <c r="W77" s="161"/>
      <c r="X77" s="174"/>
    </row>
    <row r="78" spans="3:24" ht="12.75">
      <c r="C78" s="176">
        <f t="shared" si="7"/>
        <v>68</v>
      </c>
      <c r="D78" s="435" t="s">
        <v>362</v>
      </c>
      <c r="E78" s="152">
        <f t="shared" si="5"/>
        <v>1.4</v>
      </c>
      <c r="F78" s="177">
        <f t="shared" si="5"/>
        <v>1.4</v>
      </c>
      <c r="G78" s="161"/>
      <c r="H78" s="172"/>
      <c r="I78" s="154">
        <f t="shared" si="6"/>
        <v>1.4</v>
      </c>
      <c r="J78" s="161">
        <v>1.4</v>
      </c>
      <c r="K78" s="161"/>
      <c r="L78" s="174"/>
      <c r="M78" s="152"/>
      <c r="N78" s="161"/>
      <c r="O78" s="161"/>
      <c r="P78" s="172"/>
      <c r="Q78" s="154"/>
      <c r="R78" s="161"/>
      <c r="S78" s="161"/>
      <c r="T78" s="174"/>
      <c r="U78" s="154"/>
      <c r="V78" s="161"/>
      <c r="W78" s="161"/>
      <c r="X78" s="174"/>
    </row>
    <row r="79" spans="3:24" ht="12.75">
      <c r="C79" s="176">
        <f t="shared" si="7"/>
        <v>69</v>
      </c>
      <c r="D79" s="435" t="s">
        <v>363</v>
      </c>
      <c r="E79" s="152">
        <f t="shared" si="5"/>
        <v>1.4</v>
      </c>
      <c r="F79" s="177">
        <f t="shared" si="5"/>
        <v>1.4</v>
      </c>
      <c r="G79" s="161"/>
      <c r="H79" s="172"/>
      <c r="I79" s="154">
        <f t="shared" si="6"/>
        <v>1.4</v>
      </c>
      <c r="J79" s="161">
        <v>1.4</v>
      </c>
      <c r="K79" s="161"/>
      <c r="L79" s="174"/>
      <c r="M79" s="152"/>
      <c r="N79" s="161"/>
      <c r="O79" s="161"/>
      <c r="P79" s="172"/>
      <c r="Q79" s="154"/>
      <c r="R79" s="161"/>
      <c r="S79" s="161"/>
      <c r="T79" s="174"/>
      <c r="U79" s="154"/>
      <c r="V79" s="161"/>
      <c r="W79" s="161"/>
      <c r="X79" s="174"/>
    </row>
    <row r="80" spans="3:24" ht="25.5">
      <c r="C80" s="176">
        <f t="shared" si="7"/>
        <v>70</v>
      </c>
      <c r="D80" s="435" t="s">
        <v>560</v>
      </c>
      <c r="E80" s="152">
        <f t="shared" si="5"/>
        <v>30</v>
      </c>
      <c r="F80" s="177">
        <f t="shared" si="5"/>
        <v>30</v>
      </c>
      <c r="G80" s="161"/>
      <c r="H80" s="172"/>
      <c r="I80" s="154">
        <f t="shared" si="6"/>
        <v>30</v>
      </c>
      <c r="J80" s="161">
        <v>30</v>
      </c>
      <c r="K80" s="161"/>
      <c r="L80" s="174"/>
      <c r="M80" s="152"/>
      <c r="N80" s="161"/>
      <c r="O80" s="161"/>
      <c r="P80" s="172"/>
      <c r="Q80" s="154"/>
      <c r="R80" s="161"/>
      <c r="S80" s="161"/>
      <c r="T80" s="174"/>
      <c r="U80" s="154"/>
      <c r="V80" s="161"/>
      <c r="W80" s="161"/>
      <c r="X80" s="174"/>
    </row>
    <row r="81" spans="3:24" ht="12.75">
      <c r="C81" s="176">
        <f t="shared" si="7"/>
        <v>71</v>
      </c>
      <c r="D81" s="435" t="s">
        <v>561</v>
      </c>
      <c r="E81" s="152">
        <f t="shared" si="5"/>
        <v>15</v>
      </c>
      <c r="F81" s="177">
        <f t="shared" si="5"/>
        <v>15</v>
      </c>
      <c r="G81" s="161"/>
      <c r="H81" s="172"/>
      <c r="I81" s="154">
        <f t="shared" si="6"/>
        <v>15</v>
      </c>
      <c r="J81" s="161">
        <v>15</v>
      </c>
      <c r="K81" s="161"/>
      <c r="L81" s="174"/>
      <c r="M81" s="152"/>
      <c r="N81" s="161"/>
      <c r="O81" s="161"/>
      <c r="P81" s="172"/>
      <c r="Q81" s="154"/>
      <c r="R81" s="161"/>
      <c r="S81" s="161"/>
      <c r="T81" s="174"/>
      <c r="U81" s="154"/>
      <c r="V81" s="161"/>
      <c r="W81" s="161"/>
      <c r="X81" s="174"/>
    </row>
    <row r="82" spans="3:24" ht="12.75">
      <c r="C82" s="176">
        <v>72</v>
      </c>
      <c r="D82" s="435" t="s">
        <v>562</v>
      </c>
      <c r="E82" s="152">
        <f t="shared" si="5"/>
        <v>12.4</v>
      </c>
      <c r="F82" s="177">
        <f t="shared" si="5"/>
        <v>12.4</v>
      </c>
      <c r="G82" s="161"/>
      <c r="H82" s="172"/>
      <c r="I82" s="154">
        <f t="shared" si="6"/>
        <v>12.4</v>
      </c>
      <c r="J82" s="161">
        <v>12.4</v>
      </c>
      <c r="K82" s="161"/>
      <c r="L82" s="174"/>
      <c r="M82" s="152"/>
      <c r="N82" s="161"/>
      <c r="O82" s="161"/>
      <c r="P82" s="172"/>
      <c r="Q82" s="154"/>
      <c r="R82" s="161"/>
      <c r="S82" s="161"/>
      <c r="T82" s="174"/>
      <c r="U82" s="154"/>
      <c r="V82" s="161"/>
      <c r="W82" s="161"/>
      <c r="X82" s="174"/>
    </row>
    <row r="83" spans="3:24" ht="12.75">
      <c r="C83" s="176">
        <v>73</v>
      </c>
      <c r="D83" s="435" t="s">
        <v>566</v>
      </c>
      <c r="E83" s="152">
        <f t="shared" si="5"/>
        <v>646.94</v>
      </c>
      <c r="F83" s="177">
        <f t="shared" si="5"/>
        <v>646.94</v>
      </c>
      <c r="G83" s="161"/>
      <c r="H83" s="172"/>
      <c r="I83" s="154">
        <f t="shared" si="6"/>
        <v>646.94</v>
      </c>
      <c r="J83" s="161">
        <v>646.94</v>
      </c>
      <c r="K83" s="161"/>
      <c r="L83" s="174"/>
      <c r="M83" s="152"/>
      <c r="N83" s="161"/>
      <c r="O83" s="161"/>
      <c r="P83" s="172"/>
      <c r="Q83" s="154"/>
      <c r="R83" s="161"/>
      <c r="S83" s="161"/>
      <c r="T83" s="174"/>
      <c r="U83" s="154"/>
      <c r="V83" s="161"/>
      <c r="W83" s="161"/>
      <c r="X83" s="174"/>
    </row>
    <row r="84" spans="3:24" ht="12.75">
      <c r="C84" s="176">
        <v>74</v>
      </c>
      <c r="D84" s="436" t="s">
        <v>364</v>
      </c>
      <c r="E84" s="152">
        <f t="shared" si="5"/>
        <v>125</v>
      </c>
      <c r="F84" s="177">
        <f t="shared" si="5"/>
        <v>125</v>
      </c>
      <c r="G84" s="161"/>
      <c r="H84" s="172"/>
      <c r="I84" s="154">
        <f t="shared" si="6"/>
        <v>125</v>
      </c>
      <c r="J84" s="306">
        <v>125</v>
      </c>
      <c r="K84" s="161"/>
      <c r="L84" s="174"/>
      <c r="M84" s="152"/>
      <c r="N84" s="161"/>
      <c r="O84" s="161"/>
      <c r="P84" s="172"/>
      <c r="Q84" s="154"/>
      <c r="R84" s="161"/>
      <c r="S84" s="161"/>
      <c r="T84" s="174"/>
      <c r="U84" s="154"/>
      <c r="V84" s="161"/>
      <c r="W84" s="161"/>
      <c r="X84" s="174"/>
    </row>
    <row r="85" spans="3:24" ht="12.75">
      <c r="C85" s="176">
        <v>75</v>
      </c>
      <c r="D85" s="164" t="s">
        <v>365</v>
      </c>
      <c r="E85" s="165">
        <f t="shared" si="5"/>
        <v>385</v>
      </c>
      <c r="F85" s="178">
        <f t="shared" si="5"/>
        <v>365</v>
      </c>
      <c r="G85" s="178"/>
      <c r="H85" s="178">
        <f>L85+P85+T85+X85</f>
        <v>20</v>
      </c>
      <c r="I85" s="169">
        <f>J85+L85</f>
        <v>100</v>
      </c>
      <c r="J85" s="167">
        <f>J86+J88+J87</f>
        <v>80</v>
      </c>
      <c r="K85" s="167"/>
      <c r="L85" s="167">
        <f>L86+L88+L87</f>
        <v>20</v>
      </c>
      <c r="M85" s="165">
        <f>M86+M88</f>
        <v>285</v>
      </c>
      <c r="N85" s="167">
        <f>N86+N88</f>
        <v>285</v>
      </c>
      <c r="O85" s="161"/>
      <c r="P85" s="172"/>
      <c r="Q85" s="154"/>
      <c r="R85" s="161"/>
      <c r="S85" s="161"/>
      <c r="T85" s="174"/>
      <c r="U85" s="154"/>
      <c r="V85" s="161"/>
      <c r="W85" s="161"/>
      <c r="X85" s="174"/>
    </row>
    <row r="86" spans="3:24" ht="12.75">
      <c r="C86" s="176">
        <v>76</v>
      </c>
      <c r="D86" s="441" t="s">
        <v>659</v>
      </c>
      <c r="E86" s="152">
        <f t="shared" si="5"/>
        <v>285</v>
      </c>
      <c r="F86" s="177">
        <f t="shared" si="5"/>
        <v>285</v>
      </c>
      <c r="G86" s="161"/>
      <c r="H86" s="172"/>
      <c r="I86" s="154"/>
      <c r="J86" s="161"/>
      <c r="K86" s="161"/>
      <c r="L86" s="174"/>
      <c r="M86" s="152">
        <f>N86+P86</f>
        <v>285</v>
      </c>
      <c r="N86" s="161">
        <v>285</v>
      </c>
      <c r="O86" s="161"/>
      <c r="P86" s="172"/>
      <c r="Q86" s="154"/>
      <c r="R86" s="161"/>
      <c r="S86" s="161"/>
      <c r="T86" s="174"/>
      <c r="U86" s="154"/>
      <c r="V86" s="161"/>
      <c r="W86" s="161"/>
      <c r="X86" s="174"/>
    </row>
    <row r="87" spans="3:25" ht="12.75">
      <c r="C87" s="674">
        <v>77</v>
      </c>
      <c r="D87" s="441" t="s">
        <v>656</v>
      </c>
      <c r="E87" s="668">
        <f t="shared" si="5"/>
        <v>20</v>
      </c>
      <c r="F87" s="680"/>
      <c r="G87" s="670"/>
      <c r="H87" s="671">
        <v>20</v>
      </c>
      <c r="I87" s="672">
        <v>20</v>
      </c>
      <c r="J87" s="670"/>
      <c r="K87" s="670"/>
      <c r="L87" s="673">
        <v>20</v>
      </c>
      <c r="M87" s="668"/>
      <c r="N87" s="670"/>
      <c r="O87" s="670"/>
      <c r="P87" s="671"/>
      <c r="Q87" s="672"/>
      <c r="R87" s="670"/>
      <c r="S87" s="670"/>
      <c r="T87" s="673"/>
      <c r="U87" s="672"/>
      <c r="V87" s="670"/>
      <c r="W87" s="670"/>
      <c r="X87" s="673"/>
      <c r="Y87" s="28"/>
    </row>
    <row r="88" spans="3:24" ht="12.75">
      <c r="C88" s="176">
        <v>78</v>
      </c>
      <c r="D88" s="441" t="s">
        <v>658</v>
      </c>
      <c r="E88" s="152">
        <f t="shared" si="5"/>
        <v>80</v>
      </c>
      <c r="F88" s="177">
        <f t="shared" si="5"/>
        <v>80</v>
      </c>
      <c r="G88" s="161"/>
      <c r="H88" s="172"/>
      <c r="I88" s="154">
        <f>J88+L88</f>
        <v>80</v>
      </c>
      <c r="J88" s="161">
        <v>80</v>
      </c>
      <c r="K88" s="161"/>
      <c r="L88" s="174"/>
      <c r="M88" s="152"/>
      <c r="N88" s="161"/>
      <c r="O88" s="161"/>
      <c r="P88" s="172"/>
      <c r="Q88" s="154"/>
      <c r="R88" s="161"/>
      <c r="S88" s="161"/>
      <c r="T88" s="174"/>
      <c r="U88" s="154"/>
      <c r="V88" s="161"/>
      <c r="W88" s="161"/>
      <c r="X88" s="174"/>
    </row>
    <row r="89" spans="3:24" ht="12.75">
      <c r="C89" s="176">
        <v>79</v>
      </c>
      <c r="D89" s="164" t="s">
        <v>366</v>
      </c>
      <c r="E89" s="165">
        <f t="shared" si="5"/>
        <v>781.099</v>
      </c>
      <c r="F89" s="178">
        <f t="shared" si="5"/>
        <v>781.099</v>
      </c>
      <c r="G89" s="167">
        <f>K89+O89+S89+W89</f>
        <v>140.637</v>
      </c>
      <c r="H89" s="168"/>
      <c r="I89" s="169">
        <f>J89+L89</f>
        <v>666.5440000000001</v>
      </c>
      <c r="J89" s="167">
        <f>SUM(J90:J100)</f>
        <v>666.5440000000001</v>
      </c>
      <c r="K89" s="167">
        <f>SUM(K90:K100)</f>
        <v>123.249</v>
      </c>
      <c r="L89" s="174"/>
      <c r="M89" s="165">
        <f>N89+P89</f>
        <v>99.39</v>
      </c>
      <c r="N89" s="167">
        <f>SUM(N90:N100)</f>
        <v>99.39</v>
      </c>
      <c r="O89" s="167">
        <f>SUM(O90:O100)</f>
        <v>5.79</v>
      </c>
      <c r="P89" s="172"/>
      <c r="Q89" s="169">
        <f>+R89+T89</f>
        <v>15.165</v>
      </c>
      <c r="R89" s="167">
        <f>+R93+R94+R99+R100</f>
        <v>15.165</v>
      </c>
      <c r="S89" s="167">
        <f>+S93+S94+S99+S100</f>
        <v>11.597999999999999</v>
      </c>
      <c r="T89" s="174"/>
      <c r="U89" s="154"/>
      <c r="V89" s="161"/>
      <c r="W89" s="161"/>
      <c r="X89" s="174"/>
    </row>
    <row r="90" spans="3:24" ht="12.75">
      <c r="C90" s="176">
        <v>80</v>
      </c>
      <c r="D90" s="160" t="s">
        <v>367</v>
      </c>
      <c r="E90" s="152">
        <f aca="true" t="shared" si="8" ref="E90:G113">I90+M90+Q90+U90</f>
        <v>20</v>
      </c>
      <c r="F90" s="177">
        <f t="shared" si="8"/>
        <v>20</v>
      </c>
      <c r="G90" s="161"/>
      <c r="H90" s="172"/>
      <c r="I90" s="154">
        <f>J90+L90</f>
        <v>20</v>
      </c>
      <c r="J90" s="161">
        <v>20</v>
      </c>
      <c r="K90" s="161"/>
      <c r="L90" s="174"/>
      <c r="M90" s="152"/>
      <c r="N90" s="161"/>
      <c r="O90" s="161"/>
      <c r="P90" s="172"/>
      <c r="Q90" s="154"/>
      <c r="R90" s="161"/>
      <c r="S90" s="161"/>
      <c r="T90" s="174"/>
      <c r="U90" s="154"/>
      <c r="V90" s="161"/>
      <c r="W90" s="161"/>
      <c r="X90" s="174"/>
    </row>
    <row r="91" spans="3:24" ht="12.75">
      <c r="C91" s="176">
        <v>81</v>
      </c>
      <c r="D91" s="160" t="s">
        <v>368</v>
      </c>
      <c r="E91" s="152">
        <f t="shared" si="8"/>
        <v>3.5</v>
      </c>
      <c r="F91" s="177">
        <f t="shared" si="8"/>
        <v>3.5</v>
      </c>
      <c r="G91" s="161"/>
      <c r="H91" s="172"/>
      <c r="I91" s="154">
        <f>J91+L91</f>
        <v>3.5</v>
      </c>
      <c r="J91" s="161">
        <v>3.5</v>
      </c>
      <c r="K91" s="161"/>
      <c r="L91" s="174"/>
      <c r="M91" s="152"/>
      <c r="N91" s="161"/>
      <c r="O91" s="161"/>
      <c r="P91" s="172"/>
      <c r="Q91" s="154"/>
      <c r="R91" s="161"/>
      <c r="S91" s="161"/>
      <c r="T91" s="174"/>
      <c r="U91" s="154"/>
      <c r="V91" s="161"/>
      <c r="W91" s="161"/>
      <c r="X91" s="174"/>
    </row>
    <row r="92" spans="3:24" ht="12.75">
      <c r="C92" s="176">
        <v>82</v>
      </c>
      <c r="D92" s="160" t="s">
        <v>369</v>
      </c>
      <c r="E92" s="152">
        <f t="shared" si="8"/>
        <v>450</v>
      </c>
      <c r="F92" s="177">
        <f t="shared" si="8"/>
        <v>450</v>
      </c>
      <c r="G92" s="161"/>
      <c r="H92" s="172"/>
      <c r="I92" s="154">
        <f>J92+L92</f>
        <v>450</v>
      </c>
      <c r="J92" s="161">
        <v>450</v>
      </c>
      <c r="K92" s="161"/>
      <c r="L92" s="174"/>
      <c r="M92" s="152"/>
      <c r="N92" s="161"/>
      <c r="O92" s="161"/>
      <c r="P92" s="172"/>
      <c r="Q92" s="154"/>
      <c r="R92" s="161"/>
      <c r="S92" s="161"/>
      <c r="T92" s="174"/>
      <c r="U92" s="154"/>
      <c r="V92" s="161"/>
      <c r="W92" s="161"/>
      <c r="X92" s="174"/>
    </row>
    <row r="93" spans="3:24" ht="12.75">
      <c r="C93" s="176">
        <f>+C92+1</f>
        <v>83</v>
      </c>
      <c r="D93" s="442" t="s">
        <v>370</v>
      </c>
      <c r="E93" s="152">
        <f t="shared" si="8"/>
        <v>9</v>
      </c>
      <c r="F93" s="177">
        <f t="shared" si="8"/>
        <v>9</v>
      </c>
      <c r="G93" s="161">
        <f>K93+O93+S93+W93</f>
        <v>6.898</v>
      </c>
      <c r="H93" s="172"/>
      <c r="I93" s="154"/>
      <c r="J93" s="161"/>
      <c r="K93" s="161"/>
      <c r="L93" s="174"/>
      <c r="M93" s="152"/>
      <c r="N93" s="161"/>
      <c r="O93" s="161"/>
      <c r="P93" s="172"/>
      <c r="Q93" s="154">
        <f>+R93</f>
        <v>9</v>
      </c>
      <c r="R93" s="161">
        <v>9</v>
      </c>
      <c r="S93" s="161">
        <v>6.898</v>
      </c>
      <c r="T93" s="174"/>
      <c r="U93" s="154"/>
      <c r="V93" s="161"/>
      <c r="W93" s="161"/>
      <c r="X93" s="174"/>
    </row>
    <row r="94" spans="3:24" ht="12.75">
      <c r="C94" s="176">
        <v>84</v>
      </c>
      <c r="D94" s="160" t="s">
        <v>371</v>
      </c>
      <c r="E94" s="152">
        <f>I94+M94+Q94+U94</f>
        <v>94.25</v>
      </c>
      <c r="F94" s="177">
        <f>J94+N94+R94+V94</f>
        <v>94.25</v>
      </c>
      <c r="G94" s="161">
        <f>K94+O94+S94+W94</f>
        <v>2.568</v>
      </c>
      <c r="H94" s="172"/>
      <c r="I94" s="154"/>
      <c r="J94" s="161"/>
      <c r="K94" s="161"/>
      <c r="L94" s="174"/>
      <c r="M94" s="152">
        <f>N94+P94</f>
        <v>94.25</v>
      </c>
      <c r="N94" s="161">
        <v>94.25</v>
      </c>
      <c r="O94" s="306">
        <v>2.568</v>
      </c>
      <c r="P94" s="172"/>
      <c r="Q94" s="154"/>
      <c r="R94" s="161"/>
      <c r="S94" s="161"/>
      <c r="T94" s="174"/>
      <c r="U94" s="154"/>
      <c r="V94" s="161"/>
      <c r="W94" s="161"/>
      <c r="X94" s="174"/>
    </row>
    <row r="95" spans="3:24" ht="12.75">
      <c r="C95" s="176">
        <v>85</v>
      </c>
      <c r="D95" s="160" t="s">
        <v>372</v>
      </c>
      <c r="E95" s="152">
        <f>I95+M95+Q95+U95</f>
        <v>2</v>
      </c>
      <c r="F95" s="177">
        <f>J95+N95+R95+V95</f>
        <v>2</v>
      </c>
      <c r="G95" s="161"/>
      <c r="H95" s="172"/>
      <c r="I95" s="154">
        <f>J95+L95</f>
        <v>2</v>
      </c>
      <c r="J95" s="161">
        <v>2</v>
      </c>
      <c r="K95" s="161"/>
      <c r="L95" s="174"/>
      <c r="M95" s="152"/>
      <c r="N95" s="161"/>
      <c r="O95" s="161"/>
      <c r="P95" s="172"/>
      <c r="Q95" s="154"/>
      <c r="R95" s="161"/>
      <c r="S95" s="161"/>
      <c r="T95" s="174"/>
      <c r="U95" s="154"/>
      <c r="V95" s="161"/>
      <c r="W95" s="161"/>
      <c r="X95" s="174"/>
    </row>
    <row r="96" spans="3:24" ht="12.75">
      <c r="C96" s="176">
        <v>86</v>
      </c>
      <c r="D96" s="160" t="s">
        <v>373</v>
      </c>
      <c r="E96" s="152">
        <f t="shared" si="8"/>
        <v>4.7</v>
      </c>
      <c r="F96" s="177">
        <f t="shared" si="8"/>
        <v>4.7</v>
      </c>
      <c r="G96" s="161"/>
      <c r="H96" s="172"/>
      <c r="I96" s="154">
        <f aca="true" t="shared" si="9" ref="I96:I114">J96+L96</f>
        <v>4.7</v>
      </c>
      <c r="J96" s="161">
        <v>4.7</v>
      </c>
      <c r="K96" s="161"/>
      <c r="L96" s="174"/>
      <c r="M96" s="152"/>
      <c r="N96" s="161"/>
      <c r="O96" s="161"/>
      <c r="P96" s="172"/>
      <c r="Q96" s="154"/>
      <c r="R96" s="161"/>
      <c r="S96" s="161"/>
      <c r="T96" s="174"/>
      <c r="U96" s="154"/>
      <c r="V96" s="161"/>
      <c r="W96" s="161"/>
      <c r="X96" s="174"/>
    </row>
    <row r="97" spans="3:24" ht="25.5">
      <c r="C97" s="176">
        <v>87</v>
      </c>
      <c r="D97" s="435" t="s">
        <v>374</v>
      </c>
      <c r="E97" s="152">
        <f t="shared" si="8"/>
        <v>12.8</v>
      </c>
      <c r="F97" s="177">
        <f t="shared" si="8"/>
        <v>12.8</v>
      </c>
      <c r="G97" s="161"/>
      <c r="H97" s="172"/>
      <c r="I97" s="154">
        <f t="shared" si="9"/>
        <v>12.8</v>
      </c>
      <c r="J97" s="161">
        <v>12.8</v>
      </c>
      <c r="K97" s="161"/>
      <c r="L97" s="174"/>
      <c r="M97" s="152"/>
      <c r="N97" s="161"/>
      <c r="O97" s="161"/>
      <c r="P97" s="172"/>
      <c r="Q97" s="154"/>
      <c r="R97" s="161"/>
      <c r="S97" s="161"/>
      <c r="T97" s="174"/>
      <c r="U97" s="154"/>
      <c r="V97" s="161"/>
      <c r="W97" s="161"/>
      <c r="X97" s="174"/>
    </row>
    <row r="98" spans="3:24" ht="12.75">
      <c r="C98" s="176">
        <v>88</v>
      </c>
      <c r="D98" s="160" t="s">
        <v>375</v>
      </c>
      <c r="E98" s="152">
        <f t="shared" si="8"/>
        <v>2.7</v>
      </c>
      <c r="F98" s="177">
        <f t="shared" si="8"/>
        <v>2.7</v>
      </c>
      <c r="G98" s="161"/>
      <c r="H98" s="172"/>
      <c r="I98" s="154">
        <f t="shared" si="9"/>
        <v>2.7</v>
      </c>
      <c r="J98" s="161">
        <v>2.7</v>
      </c>
      <c r="K98" s="161"/>
      <c r="L98" s="174"/>
      <c r="M98" s="152"/>
      <c r="N98" s="161"/>
      <c r="O98" s="161"/>
      <c r="P98" s="172"/>
      <c r="Q98" s="154"/>
      <c r="R98" s="161"/>
      <c r="S98" s="161"/>
      <c r="T98" s="174"/>
      <c r="U98" s="154"/>
      <c r="V98" s="161"/>
      <c r="W98" s="161"/>
      <c r="X98" s="174"/>
    </row>
    <row r="99" spans="3:24" ht="12.75">
      <c r="C99" s="176">
        <v>89</v>
      </c>
      <c r="D99" s="160" t="s">
        <v>376</v>
      </c>
      <c r="E99" s="152">
        <f t="shared" si="8"/>
        <v>161.67</v>
      </c>
      <c r="F99" s="177">
        <f t="shared" si="8"/>
        <v>161.67</v>
      </c>
      <c r="G99" s="177">
        <f t="shared" si="8"/>
        <v>118.074</v>
      </c>
      <c r="H99" s="172"/>
      <c r="I99" s="154">
        <f t="shared" si="9"/>
        <v>150.365</v>
      </c>
      <c r="J99" s="161">
        <v>150.365</v>
      </c>
      <c r="K99" s="161">
        <v>110.152</v>
      </c>
      <c r="L99" s="174"/>
      <c r="M99" s="152">
        <f>N99</f>
        <v>5.14</v>
      </c>
      <c r="N99" s="161">
        <v>5.14</v>
      </c>
      <c r="O99" s="161">
        <v>3.222</v>
      </c>
      <c r="P99" s="172"/>
      <c r="Q99" s="154">
        <f>+R99</f>
        <v>6.165</v>
      </c>
      <c r="R99" s="161">
        <v>6.165</v>
      </c>
      <c r="S99" s="161">
        <v>4.7</v>
      </c>
      <c r="T99" s="174"/>
      <c r="U99" s="154"/>
      <c r="V99" s="161"/>
      <c r="W99" s="161"/>
      <c r="X99" s="174"/>
    </row>
    <row r="100" spans="3:24" ht="12.75">
      <c r="C100" s="176">
        <v>90</v>
      </c>
      <c r="D100" s="160" t="s">
        <v>377</v>
      </c>
      <c r="E100" s="152">
        <f t="shared" si="8"/>
        <v>20.479</v>
      </c>
      <c r="F100" s="177">
        <f t="shared" si="8"/>
        <v>20.479</v>
      </c>
      <c r="G100" s="177">
        <f t="shared" si="8"/>
        <v>13.097</v>
      </c>
      <c r="H100" s="172"/>
      <c r="I100" s="154">
        <f t="shared" si="9"/>
        <v>20.479</v>
      </c>
      <c r="J100" s="161">
        <v>20.479</v>
      </c>
      <c r="K100" s="161">
        <v>13.097</v>
      </c>
      <c r="L100" s="174"/>
      <c r="M100" s="152"/>
      <c r="N100" s="161"/>
      <c r="O100" s="161"/>
      <c r="P100" s="172"/>
      <c r="Q100" s="154"/>
      <c r="R100" s="161"/>
      <c r="S100" s="161"/>
      <c r="T100" s="174"/>
      <c r="U100" s="154"/>
      <c r="V100" s="161"/>
      <c r="W100" s="161"/>
      <c r="X100" s="174"/>
    </row>
    <row r="101" spans="3:24" ht="12.75">
      <c r="C101" s="176">
        <v>91</v>
      </c>
      <c r="D101" s="164" t="s">
        <v>82</v>
      </c>
      <c r="E101" s="165">
        <f t="shared" si="8"/>
        <v>802.59</v>
      </c>
      <c r="F101" s="178">
        <f t="shared" si="8"/>
        <v>788.59</v>
      </c>
      <c r="G101" s="167">
        <f>K101+O101+S101+W101</f>
        <v>568.043</v>
      </c>
      <c r="H101" s="168">
        <f>L101+P101+T101+X101</f>
        <v>14</v>
      </c>
      <c r="I101" s="169">
        <f>J101+L101</f>
        <v>50.59</v>
      </c>
      <c r="J101" s="167">
        <v>36.59</v>
      </c>
      <c r="K101" s="167">
        <v>28.043</v>
      </c>
      <c r="L101" s="170">
        <v>14</v>
      </c>
      <c r="M101" s="165">
        <f>N101+P101</f>
        <v>752</v>
      </c>
      <c r="N101" s="167">
        <v>752</v>
      </c>
      <c r="O101" s="304">
        <v>540</v>
      </c>
      <c r="P101" s="168"/>
      <c r="Q101" s="169"/>
      <c r="R101" s="167"/>
      <c r="S101" s="167"/>
      <c r="T101" s="170"/>
      <c r="U101" s="169"/>
      <c r="V101" s="167"/>
      <c r="W101" s="167"/>
      <c r="X101" s="170"/>
    </row>
    <row r="102" spans="3:24" ht="12.75">
      <c r="C102" s="176">
        <v>92</v>
      </c>
      <c r="D102" s="185" t="s">
        <v>565</v>
      </c>
      <c r="E102" s="152">
        <f t="shared" si="8"/>
        <v>14</v>
      </c>
      <c r="F102" s="177"/>
      <c r="G102" s="161"/>
      <c r="H102" s="172">
        <f>L102+P102+T102+X102</f>
        <v>14</v>
      </c>
      <c r="I102" s="154">
        <f>J102+L102</f>
        <v>14</v>
      </c>
      <c r="J102" s="306"/>
      <c r="K102" s="167"/>
      <c r="L102" s="174">
        <v>14</v>
      </c>
      <c r="M102" s="165"/>
      <c r="N102" s="167"/>
      <c r="O102" s="304"/>
      <c r="P102" s="168"/>
      <c r="Q102" s="169"/>
      <c r="R102" s="167"/>
      <c r="S102" s="167"/>
      <c r="T102" s="170"/>
      <c r="U102" s="169"/>
      <c r="V102" s="167"/>
      <c r="W102" s="167"/>
      <c r="X102" s="170"/>
    </row>
    <row r="103" spans="3:24" s="28" customFormat="1" ht="12.75">
      <c r="C103" s="674">
        <v>93</v>
      </c>
      <c r="D103" s="675" t="s">
        <v>109</v>
      </c>
      <c r="E103" s="676">
        <f t="shared" si="8"/>
        <v>394.476</v>
      </c>
      <c r="F103" s="677">
        <f t="shared" si="8"/>
        <v>384.476</v>
      </c>
      <c r="G103" s="133">
        <f>K103+O103+S103+W103</f>
        <v>217.59</v>
      </c>
      <c r="H103" s="122">
        <f>L103+P103+T103+X103</f>
        <v>10</v>
      </c>
      <c r="I103" s="678">
        <f t="shared" si="9"/>
        <v>348.676</v>
      </c>
      <c r="J103" s="133">
        <v>348.676</v>
      </c>
      <c r="K103" s="133">
        <v>211.59</v>
      </c>
      <c r="L103" s="90"/>
      <c r="M103" s="676"/>
      <c r="N103" s="133"/>
      <c r="O103" s="133"/>
      <c r="P103" s="122"/>
      <c r="Q103" s="678"/>
      <c r="R103" s="133"/>
      <c r="S103" s="133"/>
      <c r="T103" s="90"/>
      <c r="U103" s="678">
        <f aca="true" t="shared" si="10" ref="U103:U127">V103+X103</f>
        <v>45.8</v>
      </c>
      <c r="V103" s="133">
        <v>35.8</v>
      </c>
      <c r="W103" s="133">
        <v>6</v>
      </c>
      <c r="X103" s="90">
        <v>10</v>
      </c>
    </row>
    <row r="104" spans="3:24" ht="12.75">
      <c r="C104" s="176">
        <v>94</v>
      </c>
      <c r="D104" s="184" t="s">
        <v>378</v>
      </c>
      <c r="E104" s="152">
        <f t="shared" si="8"/>
        <v>3</v>
      </c>
      <c r="F104" s="177">
        <f t="shared" si="8"/>
        <v>3</v>
      </c>
      <c r="G104" s="161"/>
      <c r="H104" s="172"/>
      <c r="I104" s="154">
        <f t="shared" si="9"/>
        <v>3</v>
      </c>
      <c r="J104" s="161">
        <v>3</v>
      </c>
      <c r="K104" s="167"/>
      <c r="L104" s="170"/>
      <c r="M104" s="165"/>
      <c r="N104" s="167"/>
      <c r="O104" s="167"/>
      <c r="P104" s="168"/>
      <c r="Q104" s="169"/>
      <c r="R104" s="167"/>
      <c r="S104" s="167"/>
      <c r="T104" s="170"/>
      <c r="U104" s="183"/>
      <c r="V104" s="167"/>
      <c r="W104" s="167"/>
      <c r="X104" s="170"/>
    </row>
    <row r="105" spans="3:24" ht="12.75">
      <c r="C105" s="176">
        <v>95</v>
      </c>
      <c r="D105" s="185" t="s">
        <v>379</v>
      </c>
      <c r="E105" s="152">
        <f t="shared" si="8"/>
        <v>40</v>
      </c>
      <c r="F105" s="177">
        <f t="shared" si="8"/>
        <v>40</v>
      </c>
      <c r="G105" s="161"/>
      <c r="H105" s="172"/>
      <c r="I105" s="154">
        <f t="shared" si="9"/>
        <v>40</v>
      </c>
      <c r="J105" s="306">
        <v>40</v>
      </c>
      <c r="K105" s="167"/>
      <c r="L105" s="170"/>
      <c r="M105" s="165"/>
      <c r="N105" s="167"/>
      <c r="O105" s="167"/>
      <c r="P105" s="168"/>
      <c r="Q105" s="169"/>
      <c r="R105" s="167"/>
      <c r="S105" s="167"/>
      <c r="T105" s="170"/>
      <c r="U105" s="183"/>
      <c r="V105" s="167"/>
      <c r="W105" s="167"/>
      <c r="X105" s="170"/>
    </row>
    <row r="106" spans="3:24" ht="12.75">
      <c r="C106" s="176">
        <v>96</v>
      </c>
      <c r="D106" s="164" t="s">
        <v>110</v>
      </c>
      <c r="E106" s="165">
        <f t="shared" si="8"/>
        <v>509.138</v>
      </c>
      <c r="F106" s="178">
        <f t="shared" si="8"/>
        <v>497.038</v>
      </c>
      <c r="G106" s="167">
        <f>K106+O106+S106+W106</f>
        <v>286.276</v>
      </c>
      <c r="H106" s="168">
        <f>L106++P106+T106+X106</f>
        <v>12.1</v>
      </c>
      <c r="I106" s="169">
        <f t="shared" si="9"/>
        <v>449.738</v>
      </c>
      <c r="J106" s="167">
        <v>449.738</v>
      </c>
      <c r="K106" s="167">
        <v>286.276</v>
      </c>
      <c r="L106" s="170"/>
      <c r="M106" s="152"/>
      <c r="N106" s="161"/>
      <c r="O106" s="161"/>
      <c r="P106" s="172"/>
      <c r="Q106" s="169"/>
      <c r="R106" s="161"/>
      <c r="S106" s="161"/>
      <c r="T106" s="174"/>
      <c r="U106" s="183">
        <f t="shared" si="10"/>
        <v>59.4</v>
      </c>
      <c r="V106" s="167">
        <v>47.3</v>
      </c>
      <c r="W106" s="167"/>
      <c r="X106" s="170">
        <v>12.1</v>
      </c>
    </row>
    <row r="107" spans="3:24" ht="12.75">
      <c r="C107" s="176">
        <v>97</v>
      </c>
      <c r="D107" s="443" t="s">
        <v>380</v>
      </c>
      <c r="E107" s="152">
        <f t="shared" si="8"/>
        <v>3</v>
      </c>
      <c r="F107" s="177">
        <f t="shared" si="8"/>
        <v>3</v>
      </c>
      <c r="G107" s="161"/>
      <c r="H107" s="172"/>
      <c r="I107" s="154">
        <f t="shared" si="9"/>
        <v>3</v>
      </c>
      <c r="J107" s="161">
        <v>3</v>
      </c>
      <c r="K107" s="167"/>
      <c r="L107" s="170"/>
      <c r="M107" s="152"/>
      <c r="N107" s="161"/>
      <c r="O107" s="161"/>
      <c r="P107" s="172"/>
      <c r="Q107" s="169"/>
      <c r="R107" s="161"/>
      <c r="S107" s="161"/>
      <c r="T107" s="174"/>
      <c r="U107" s="169"/>
      <c r="V107" s="167"/>
      <c r="W107" s="167"/>
      <c r="X107" s="170"/>
    </row>
    <row r="108" spans="3:24" ht="12.75">
      <c r="C108" s="176">
        <v>98</v>
      </c>
      <c r="D108" s="443" t="s">
        <v>381</v>
      </c>
      <c r="E108" s="152">
        <f t="shared" si="8"/>
        <v>1.5</v>
      </c>
      <c r="F108" s="177">
        <f t="shared" si="8"/>
        <v>1.5</v>
      </c>
      <c r="G108" s="161"/>
      <c r="H108" s="172"/>
      <c r="I108" s="154">
        <f t="shared" si="9"/>
        <v>1.5</v>
      </c>
      <c r="J108" s="161">
        <v>1.5</v>
      </c>
      <c r="K108" s="167"/>
      <c r="L108" s="170"/>
      <c r="M108" s="152"/>
      <c r="N108" s="161"/>
      <c r="O108" s="161"/>
      <c r="P108" s="172"/>
      <c r="Q108" s="169"/>
      <c r="R108" s="161"/>
      <c r="S108" s="161"/>
      <c r="T108" s="174"/>
      <c r="U108" s="169"/>
      <c r="V108" s="167"/>
      <c r="W108" s="167"/>
      <c r="X108" s="170"/>
    </row>
    <row r="109" spans="3:24" ht="12.75">
      <c r="C109" s="176">
        <v>99</v>
      </c>
      <c r="D109" s="443" t="s">
        <v>563</v>
      </c>
      <c r="E109" s="152">
        <f t="shared" si="8"/>
        <v>20</v>
      </c>
      <c r="F109" s="177">
        <f t="shared" si="8"/>
        <v>20</v>
      </c>
      <c r="G109" s="161"/>
      <c r="H109" s="172"/>
      <c r="I109" s="154">
        <f t="shared" si="9"/>
        <v>20</v>
      </c>
      <c r="J109" s="161">
        <v>20</v>
      </c>
      <c r="K109" s="167"/>
      <c r="L109" s="170"/>
      <c r="M109" s="152"/>
      <c r="N109" s="161"/>
      <c r="O109" s="161"/>
      <c r="P109" s="172"/>
      <c r="Q109" s="169"/>
      <c r="R109" s="161"/>
      <c r="S109" s="161"/>
      <c r="T109" s="174"/>
      <c r="U109" s="169"/>
      <c r="V109" s="167"/>
      <c r="W109" s="167"/>
      <c r="X109" s="170"/>
    </row>
    <row r="110" spans="3:24" ht="12.75">
      <c r="C110" s="176">
        <v>100</v>
      </c>
      <c r="D110" s="444" t="s">
        <v>257</v>
      </c>
      <c r="E110" s="165">
        <f t="shared" si="8"/>
        <v>674.227</v>
      </c>
      <c r="F110" s="178">
        <f t="shared" si="8"/>
        <v>674.227</v>
      </c>
      <c r="G110" s="167">
        <f>K110+O110+S110+W110</f>
        <v>460.507</v>
      </c>
      <c r="H110" s="168"/>
      <c r="I110" s="169">
        <f t="shared" si="9"/>
        <v>670.727</v>
      </c>
      <c r="J110" s="167">
        <v>670.727</v>
      </c>
      <c r="K110" s="167">
        <v>460.507</v>
      </c>
      <c r="L110" s="170"/>
      <c r="M110" s="152"/>
      <c r="N110" s="161"/>
      <c r="O110" s="161"/>
      <c r="P110" s="172"/>
      <c r="Q110" s="169"/>
      <c r="R110" s="167"/>
      <c r="S110" s="167"/>
      <c r="T110" s="174"/>
      <c r="U110" s="169">
        <f t="shared" si="10"/>
        <v>3.5</v>
      </c>
      <c r="V110" s="167">
        <v>3.5</v>
      </c>
      <c r="W110" s="167"/>
      <c r="X110" s="170"/>
    </row>
    <row r="111" spans="3:25" ht="12.75">
      <c r="C111" s="674">
        <v>101</v>
      </c>
      <c r="D111" s="698" t="s">
        <v>382</v>
      </c>
      <c r="E111" s="676">
        <f t="shared" si="8"/>
        <v>519.1479999999999</v>
      </c>
      <c r="F111" s="677">
        <f t="shared" si="8"/>
        <v>518.1479999999999</v>
      </c>
      <c r="G111" s="133">
        <f>K111+O111+S111+W111</f>
        <v>228.73700000000002</v>
      </c>
      <c r="H111" s="122">
        <f>L111++P111+T111+X111</f>
        <v>1</v>
      </c>
      <c r="I111" s="678">
        <f>J111+L111</f>
        <v>489.691</v>
      </c>
      <c r="J111" s="133">
        <v>489.691</v>
      </c>
      <c r="K111" s="133">
        <v>215.357</v>
      </c>
      <c r="L111" s="90"/>
      <c r="M111" s="668"/>
      <c r="N111" s="670"/>
      <c r="O111" s="670"/>
      <c r="P111" s="671"/>
      <c r="Q111" s="678">
        <f>+R111</f>
        <v>14.457</v>
      </c>
      <c r="R111" s="133">
        <v>14.457</v>
      </c>
      <c r="S111" s="133">
        <v>11.08</v>
      </c>
      <c r="T111" s="673"/>
      <c r="U111" s="678">
        <f t="shared" si="10"/>
        <v>15</v>
      </c>
      <c r="V111" s="133">
        <v>14</v>
      </c>
      <c r="W111" s="133">
        <v>2.3</v>
      </c>
      <c r="X111" s="90">
        <v>1</v>
      </c>
      <c r="Y111" s="28"/>
    </row>
    <row r="112" spans="3:25" ht="12.75">
      <c r="C112" s="674">
        <v>102</v>
      </c>
      <c r="D112" s="699" t="s">
        <v>383</v>
      </c>
      <c r="E112" s="668">
        <f t="shared" si="8"/>
        <v>28.4</v>
      </c>
      <c r="F112" s="680">
        <f t="shared" si="8"/>
        <v>28.4</v>
      </c>
      <c r="G112" s="133"/>
      <c r="H112" s="122"/>
      <c r="I112" s="672">
        <f t="shared" si="9"/>
        <v>28.4</v>
      </c>
      <c r="J112" s="670">
        <v>28.4</v>
      </c>
      <c r="K112" s="133"/>
      <c r="L112" s="90"/>
      <c r="M112" s="668"/>
      <c r="N112" s="670"/>
      <c r="O112" s="670"/>
      <c r="P112" s="671"/>
      <c r="Q112" s="678"/>
      <c r="R112" s="670"/>
      <c r="S112" s="670"/>
      <c r="T112" s="673"/>
      <c r="U112" s="678"/>
      <c r="V112" s="133"/>
      <c r="W112" s="133"/>
      <c r="X112" s="90"/>
      <c r="Y112" s="28"/>
    </row>
    <row r="113" spans="3:25" ht="12.75">
      <c r="C113" s="674">
        <v>103</v>
      </c>
      <c r="D113" s="699" t="s">
        <v>564</v>
      </c>
      <c r="E113" s="668">
        <f t="shared" si="8"/>
        <v>124.45</v>
      </c>
      <c r="F113" s="680">
        <f t="shared" si="8"/>
        <v>124.45</v>
      </c>
      <c r="G113" s="133"/>
      <c r="H113" s="122"/>
      <c r="I113" s="672">
        <f t="shared" si="9"/>
        <v>124.45</v>
      </c>
      <c r="J113" s="670">
        <v>124.45</v>
      </c>
      <c r="K113" s="133"/>
      <c r="L113" s="90"/>
      <c r="M113" s="668"/>
      <c r="N113" s="670"/>
      <c r="O113" s="670"/>
      <c r="P113" s="671"/>
      <c r="Q113" s="678"/>
      <c r="R113" s="670"/>
      <c r="S113" s="670"/>
      <c r="T113" s="673"/>
      <c r="U113" s="678"/>
      <c r="V113" s="133"/>
      <c r="W113" s="133"/>
      <c r="X113" s="90"/>
      <c r="Y113" s="28"/>
    </row>
    <row r="114" spans="3:25" ht="12.75">
      <c r="C114" s="674">
        <v>104</v>
      </c>
      <c r="D114" s="700" t="s">
        <v>174</v>
      </c>
      <c r="E114" s="676">
        <f>I114+M114+Q114+U114</f>
        <v>491.584</v>
      </c>
      <c r="F114" s="677">
        <f>J114+N114+R114+V114</f>
        <v>491.584</v>
      </c>
      <c r="G114" s="133">
        <f>K114+O114+S114+W114</f>
        <v>332.335</v>
      </c>
      <c r="H114" s="122"/>
      <c r="I114" s="678">
        <f t="shared" si="9"/>
        <v>421.584</v>
      </c>
      <c r="J114" s="133">
        <v>421.584</v>
      </c>
      <c r="K114" s="133">
        <v>295.335</v>
      </c>
      <c r="L114" s="90"/>
      <c r="M114" s="676"/>
      <c r="N114" s="133"/>
      <c r="O114" s="133"/>
      <c r="P114" s="671"/>
      <c r="Q114" s="678"/>
      <c r="R114" s="670"/>
      <c r="S114" s="670"/>
      <c r="T114" s="673"/>
      <c r="U114" s="678">
        <f t="shared" si="10"/>
        <v>70</v>
      </c>
      <c r="V114" s="133">
        <v>70</v>
      </c>
      <c r="W114" s="133">
        <v>37</v>
      </c>
      <c r="X114" s="90"/>
      <c r="Y114" s="28"/>
    </row>
    <row r="115" spans="3:25" ht="12.75">
      <c r="C115" s="674">
        <f aca="true" t="shared" si="11" ref="C115:C160">+C114+1</f>
        <v>105</v>
      </c>
      <c r="D115" s="701" t="s">
        <v>113</v>
      </c>
      <c r="E115" s="676">
        <f aca="true" t="shared" si="12" ref="E115:G129">I115+M115+Q115+U115</f>
        <v>249.7</v>
      </c>
      <c r="F115" s="677">
        <f t="shared" si="12"/>
        <v>249.7</v>
      </c>
      <c r="G115" s="133">
        <f>K115+O115+S115+W115</f>
        <v>161</v>
      </c>
      <c r="H115" s="122"/>
      <c r="I115" s="678"/>
      <c r="J115" s="133"/>
      <c r="K115" s="133"/>
      <c r="L115" s="90"/>
      <c r="M115" s="676">
        <f>N115+P115</f>
        <v>115.2</v>
      </c>
      <c r="N115" s="133">
        <v>115.2</v>
      </c>
      <c r="O115" s="133">
        <v>73.7</v>
      </c>
      <c r="P115" s="671"/>
      <c r="Q115" s="678"/>
      <c r="R115" s="670"/>
      <c r="S115" s="670"/>
      <c r="T115" s="673"/>
      <c r="U115" s="678">
        <f t="shared" si="10"/>
        <v>134.5</v>
      </c>
      <c r="V115" s="133">
        <v>134.5</v>
      </c>
      <c r="W115" s="133">
        <v>87.3</v>
      </c>
      <c r="X115" s="673"/>
      <c r="Y115" s="28"/>
    </row>
    <row r="116" spans="3:24" ht="12.75">
      <c r="C116" s="176">
        <f t="shared" si="11"/>
        <v>106</v>
      </c>
      <c r="D116" s="456" t="s">
        <v>386</v>
      </c>
      <c r="E116" s="152">
        <f t="shared" si="12"/>
        <v>148.1</v>
      </c>
      <c r="F116" s="177">
        <f t="shared" si="12"/>
        <v>148.1</v>
      </c>
      <c r="G116" s="161">
        <f>K116+O116+S116+W116</f>
        <v>94.9</v>
      </c>
      <c r="H116" s="122"/>
      <c r="I116" s="169"/>
      <c r="J116" s="161"/>
      <c r="K116" s="161"/>
      <c r="L116" s="170"/>
      <c r="M116" s="152">
        <f>N116+P116</f>
        <v>68.1</v>
      </c>
      <c r="N116" s="161">
        <v>68.1</v>
      </c>
      <c r="O116" s="161">
        <v>43.6</v>
      </c>
      <c r="P116" s="172"/>
      <c r="Q116" s="154"/>
      <c r="R116" s="161"/>
      <c r="S116" s="161"/>
      <c r="T116" s="174"/>
      <c r="U116" s="154">
        <f t="shared" si="10"/>
        <v>80</v>
      </c>
      <c r="V116" s="161">
        <v>80</v>
      </c>
      <c r="W116" s="161">
        <v>51.3</v>
      </c>
      <c r="X116" s="170"/>
    </row>
    <row r="117" spans="3:24" ht="25.5">
      <c r="C117" s="176">
        <v>107</v>
      </c>
      <c r="D117" s="179" t="s">
        <v>192</v>
      </c>
      <c r="E117" s="165">
        <f t="shared" si="12"/>
        <v>53.730000000000004</v>
      </c>
      <c r="F117" s="178">
        <f t="shared" si="12"/>
        <v>53.730000000000004</v>
      </c>
      <c r="G117" s="167">
        <f>K117+O117+S117+W117</f>
        <v>27.952</v>
      </c>
      <c r="H117" s="122"/>
      <c r="I117" s="169">
        <f aca="true" t="shared" si="13" ref="I117:I129">J117+L117</f>
        <v>39.63</v>
      </c>
      <c r="J117" s="167">
        <v>39.63</v>
      </c>
      <c r="K117" s="167">
        <v>27.448</v>
      </c>
      <c r="L117" s="170"/>
      <c r="M117" s="165"/>
      <c r="N117" s="167"/>
      <c r="O117" s="167"/>
      <c r="P117" s="172"/>
      <c r="Q117" s="154"/>
      <c r="R117" s="161"/>
      <c r="S117" s="161"/>
      <c r="T117" s="174"/>
      <c r="U117" s="169">
        <f t="shared" si="10"/>
        <v>14.1</v>
      </c>
      <c r="V117" s="167">
        <v>14.1</v>
      </c>
      <c r="W117" s="167">
        <v>0.504</v>
      </c>
      <c r="X117" s="170"/>
    </row>
    <row r="118" spans="3:24" ht="12.75">
      <c r="C118" s="176">
        <v>108</v>
      </c>
      <c r="D118" s="164" t="s">
        <v>114</v>
      </c>
      <c r="E118" s="165">
        <f t="shared" si="12"/>
        <v>212.663</v>
      </c>
      <c r="F118" s="178">
        <f t="shared" si="12"/>
        <v>212.663</v>
      </c>
      <c r="G118" s="167">
        <f t="shared" si="12"/>
        <v>103.49300000000001</v>
      </c>
      <c r="H118" s="122"/>
      <c r="I118" s="169">
        <f t="shared" si="13"/>
        <v>154.87</v>
      </c>
      <c r="J118" s="167">
        <v>154.87</v>
      </c>
      <c r="K118" s="167">
        <v>80.644</v>
      </c>
      <c r="L118" s="170"/>
      <c r="M118" s="165">
        <f aca="true" t="shared" si="14" ref="M118:M127">N118+P118</f>
        <v>57.293</v>
      </c>
      <c r="N118" s="167">
        <v>57.293</v>
      </c>
      <c r="O118" s="167">
        <v>22.849</v>
      </c>
      <c r="P118" s="172"/>
      <c r="Q118" s="154"/>
      <c r="R118" s="161"/>
      <c r="S118" s="161"/>
      <c r="T118" s="174"/>
      <c r="U118" s="169">
        <f t="shared" si="10"/>
        <v>0.5</v>
      </c>
      <c r="V118" s="167">
        <v>0.5</v>
      </c>
      <c r="W118" s="167"/>
      <c r="X118" s="170"/>
    </row>
    <row r="119" spans="3:24" ht="12.75">
      <c r="C119" s="176">
        <v>109</v>
      </c>
      <c r="D119" s="164" t="s">
        <v>115</v>
      </c>
      <c r="E119" s="165">
        <f t="shared" si="12"/>
        <v>191.928</v>
      </c>
      <c r="F119" s="178">
        <f t="shared" si="12"/>
        <v>191.928</v>
      </c>
      <c r="G119" s="167">
        <f t="shared" si="12"/>
        <v>113.638</v>
      </c>
      <c r="H119" s="122"/>
      <c r="I119" s="169">
        <f t="shared" si="13"/>
        <v>156.429</v>
      </c>
      <c r="J119" s="167">
        <v>156.429</v>
      </c>
      <c r="K119" s="167">
        <v>98.59</v>
      </c>
      <c r="L119" s="170"/>
      <c r="M119" s="165">
        <f t="shared" si="14"/>
        <v>33.899</v>
      </c>
      <c r="N119" s="167">
        <v>33.899</v>
      </c>
      <c r="O119" s="167">
        <v>15.048</v>
      </c>
      <c r="P119" s="172"/>
      <c r="Q119" s="169"/>
      <c r="R119" s="167"/>
      <c r="S119" s="161"/>
      <c r="T119" s="174"/>
      <c r="U119" s="169">
        <f t="shared" si="10"/>
        <v>1.6</v>
      </c>
      <c r="V119" s="167">
        <v>1.6</v>
      </c>
      <c r="W119" s="167"/>
      <c r="X119" s="170"/>
    </row>
    <row r="120" spans="3:24" ht="12.75">
      <c r="C120" s="176">
        <v>110</v>
      </c>
      <c r="D120" s="164" t="s">
        <v>116</v>
      </c>
      <c r="E120" s="165">
        <f t="shared" si="12"/>
        <v>229.536</v>
      </c>
      <c r="F120" s="178">
        <f t="shared" si="12"/>
        <v>229.536</v>
      </c>
      <c r="G120" s="167">
        <f t="shared" si="12"/>
        <v>133.625</v>
      </c>
      <c r="H120" s="122"/>
      <c r="I120" s="169">
        <f t="shared" si="13"/>
        <v>189.596</v>
      </c>
      <c r="J120" s="167">
        <v>189.596</v>
      </c>
      <c r="K120" s="167">
        <v>117.385</v>
      </c>
      <c r="L120" s="170"/>
      <c r="M120" s="165">
        <f t="shared" si="14"/>
        <v>35.94</v>
      </c>
      <c r="N120" s="167">
        <v>35.94</v>
      </c>
      <c r="O120" s="167">
        <v>16.24</v>
      </c>
      <c r="P120" s="172"/>
      <c r="Q120" s="154"/>
      <c r="R120" s="161"/>
      <c r="S120" s="161"/>
      <c r="T120" s="174"/>
      <c r="U120" s="169">
        <f t="shared" si="10"/>
        <v>4</v>
      </c>
      <c r="V120" s="167">
        <v>4</v>
      </c>
      <c r="W120" s="167"/>
      <c r="X120" s="170"/>
    </row>
    <row r="121" spans="3:24" ht="12.75">
      <c r="C121" s="176">
        <v>111</v>
      </c>
      <c r="D121" s="164" t="s">
        <v>117</v>
      </c>
      <c r="E121" s="165">
        <f t="shared" si="12"/>
        <v>107.352</v>
      </c>
      <c r="F121" s="178">
        <f t="shared" si="12"/>
        <v>107.352</v>
      </c>
      <c r="G121" s="167">
        <f t="shared" si="12"/>
        <v>69.865</v>
      </c>
      <c r="H121" s="122"/>
      <c r="I121" s="169">
        <f t="shared" si="13"/>
        <v>90.863</v>
      </c>
      <c r="J121" s="167">
        <v>90.863</v>
      </c>
      <c r="K121" s="167">
        <v>63.086</v>
      </c>
      <c r="L121" s="170"/>
      <c r="M121" s="165">
        <f t="shared" si="14"/>
        <v>16.369</v>
      </c>
      <c r="N121" s="167">
        <v>16.369</v>
      </c>
      <c r="O121" s="167">
        <v>6.779</v>
      </c>
      <c r="P121" s="172"/>
      <c r="Q121" s="154"/>
      <c r="R121" s="161"/>
      <c r="S121" s="161"/>
      <c r="T121" s="174"/>
      <c r="U121" s="169">
        <f t="shared" si="10"/>
        <v>0.12</v>
      </c>
      <c r="V121" s="167">
        <v>0.12</v>
      </c>
      <c r="W121" s="167"/>
      <c r="X121" s="170"/>
    </row>
    <row r="122" spans="3:24" ht="12" customHeight="1">
      <c r="C122" s="176">
        <f t="shared" si="11"/>
        <v>112</v>
      </c>
      <c r="D122" s="164" t="s">
        <v>118</v>
      </c>
      <c r="E122" s="165">
        <f t="shared" si="12"/>
        <v>142.583</v>
      </c>
      <c r="F122" s="178">
        <f t="shared" si="12"/>
        <v>142.583</v>
      </c>
      <c r="G122" s="167">
        <f t="shared" si="12"/>
        <v>85.316</v>
      </c>
      <c r="H122" s="122"/>
      <c r="I122" s="169">
        <f t="shared" si="13"/>
        <v>112.161</v>
      </c>
      <c r="J122" s="167">
        <v>112.161</v>
      </c>
      <c r="K122" s="167">
        <v>74.297</v>
      </c>
      <c r="L122" s="170"/>
      <c r="M122" s="165">
        <f t="shared" si="14"/>
        <v>25.21</v>
      </c>
      <c r="N122" s="167">
        <v>25.21</v>
      </c>
      <c r="O122" s="167">
        <v>10.299</v>
      </c>
      <c r="P122" s="172"/>
      <c r="Q122" s="154"/>
      <c r="R122" s="161"/>
      <c r="S122" s="161"/>
      <c r="T122" s="174"/>
      <c r="U122" s="169">
        <f t="shared" si="10"/>
        <v>5.212</v>
      </c>
      <c r="V122" s="167">
        <v>5.212</v>
      </c>
      <c r="W122" s="167">
        <v>0.72</v>
      </c>
      <c r="X122" s="170"/>
    </row>
    <row r="123" spans="3:24" ht="12.75">
      <c r="C123" s="674">
        <f t="shared" si="11"/>
        <v>113</v>
      </c>
      <c r="D123" s="687" t="s">
        <v>119</v>
      </c>
      <c r="E123" s="676">
        <f t="shared" si="12"/>
        <v>277.981</v>
      </c>
      <c r="F123" s="677">
        <f t="shared" si="12"/>
        <v>270.981</v>
      </c>
      <c r="G123" s="133">
        <f t="shared" si="12"/>
        <v>147.219</v>
      </c>
      <c r="H123" s="122">
        <f>L123++P123+T123+X123</f>
        <v>7</v>
      </c>
      <c r="I123" s="678">
        <f t="shared" si="13"/>
        <v>218.431</v>
      </c>
      <c r="J123" s="133">
        <v>211.431</v>
      </c>
      <c r="K123" s="133">
        <v>122.887</v>
      </c>
      <c r="L123" s="90">
        <v>7</v>
      </c>
      <c r="M123" s="676">
        <f t="shared" si="14"/>
        <v>57.35</v>
      </c>
      <c r="N123" s="133">
        <v>57.35</v>
      </c>
      <c r="O123" s="133">
        <v>24.332</v>
      </c>
      <c r="P123" s="671"/>
      <c r="Q123" s="672"/>
      <c r="R123" s="670"/>
      <c r="S123" s="670"/>
      <c r="T123" s="673"/>
      <c r="U123" s="678">
        <f t="shared" si="10"/>
        <v>2.2</v>
      </c>
      <c r="V123" s="133">
        <v>2.2</v>
      </c>
      <c r="W123" s="133"/>
      <c r="X123" s="90"/>
    </row>
    <row r="124" spans="3:24" ht="12.75">
      <c r="C124" s="674">
        <f t="shared" si="11"/>
        <v>114</v>
      </c>
      <c r="D124" s="675" t="s">
        <v>387</v>
      </c>
      <c r="E124" s="676">
        <f t="shared" si="12"/>
        <v>234.93000000000004</v>
      </c>
      <c r="F124" s="677">
        <f t="shared" si="12"/>
        <v>234.93000000000004</v>
      </c>
      <c r="G124" s="133">
        <f t="shared" si="12"/>
        <v>138.214</v>
      </c>
      <c r="H124" s="122"/>
      <c r="I124" s="678">
        <f t="shared" si="13"/>
        <v>180.699</v>
      </c>
      <c r="J124" s="133">
        <v>180.699</v>
      </c>
      <c r="K124" s="133">
        <v>113.753</v>
      </c>
      <c r="L124" s="90"/>
      <c r="M124" s="676">
        <f t="shared" si="14"/>
        <v>51.831</v>
      </c>
      <c r="N124" s="133">
        <v>51.831</v>
      </c>
      <c r="O124" s="133">
        <v>24.461</v>
      </c>
      <c r="P124" s="671"/>
      <c r="Q124" s="678"/>
      <c r="R124" s="133"/>
      <c r="S124" s="133"/>
      <c r="T124" s="673"/>
      <c r="U124" s="678">
        <f t="shared" si="10"/>
        <v>2.4</v>
      </c>
      <c r="V124" s="133">
        <v>2.4</v>
      </c>
      <c r="W124" s="133"/>
      <c r="X124" s="90"/>
    </row>
    <row r="125" spans="3:24" ht="12.75">
      <c r="C125" s="674">
        <f t="shared" si="11"/>
        <v>115</v>
      </c>
      <c r="D125" s="675" t="s">
        <v>121</v>
      </c>
      <c r="E125" s="676">
        <f t="shared" si="12"/>
        <v>111.03699999999999</v>
      </c>
      <c r="F125" s="677">
        <f t="shared" si="12"/>
        <v>111.03699999999999</v>
      </c>
      <c r="G125" s="133">
        <f t="shared" si="12"/>
        <v>69.955</v>
      </c>
      <c r="H125" s="122"/>
      <c r="I125" s="678">
        <f t="shared" si="13"/>
        <v>83.441</v>
      </c>
      <c r="J125" s="133">
        <v>83.441</v>
      </c>
      <c r="K125" s="133">
        <v>55.839</v>
      </c>
      <c r="L125" s="90"/>
      <c r="M125" s="676">
        <f t="shared" si="14"/>
        <v>27.296</v>
      </c>
      <c r="N125" s="133">
        <v>27.296</v>
      </c>
      <c r="O125" s="133">
        <v>14.116</v>
      </c>
      <c r="P125" s="671"/>
      <c r="Q125" s="678"/>
      <c r="R125" s="133"/>
      <c r="S125" s="133"/>
      <c r="T125" s="673"/>
      <c r="U125" s="678">
        <f t="shared" si="10"/>
        <v>0.3</v>
      </c>
      <c r="V125" s="133">
        <v>0.3</v>
      </c>
      <c r="W125" s="133"/>
      <c r="X125" s="90"/>
    </row>
    <row r="126" spans="3:24" ht="12.75">
      <c r="C126" s="674">
        <f t="shared" si="11"/>
        <v>116</v>
      </c>
      <c r="D126" s="675" t="s">
        <v>175</v>
      </c>
      <c r="E126" s="676">
        <f t="shared" si="12"/>
        <v>266.431</v>
      </c>
      <c r="F126" s="677">
        <f t="shared" si="12"/>
        <v>266.431</v>
      </c>
      <c r="G126" s="133">
        <f t="shared" si="12"/>
        <v>114.85900000000001</v>
      </c>
      <c r="H126" s="122"/>
      <c r="I126" s="678">
        <f t="shared" si="13"/>
        <v>197.206</v>
      </c>
      <c r="J126" s="133">
        <v>197.206</v>
      </c>
      <c r="K126" s="133">
        <v>91.283</v>
      </c>
      <c r="L126" s="90"/>
      <c r="M126" s="676">
        <f t="shared" si="14"/>
        <v>66.725</v>
      </c>
      <c r="N126" s="133">
        <v>66.725</v>
      </c>
      <c r="O126" s="133">
        <v>23.576</v>
      </c>
      <c r="P126" s="671"/>
      <c r="Q126" s="672"/>
      <c r="R126" s="670"/>
      <c r="S126" s="670"/>
      <c r="T126" s="673"/>
      <c r="U126" s="678">
        <f t="shared" si="10"/>
        <v>2.5</v>
      </c>
      <c r="V126" s="133">
        <v>2.5</v>
      </c>
      <c r="W126" s="133"/>
      <c r="X126" s="90"/>
    </row>
    <row r="127" spans="3:24" ht="12.75">
      <c r="C127" s="688">
        <f t="shared" si="11"/>
        <v>117</v>
      </c>
      <c r="D127" s="687" t="s">
        <v>123</v>
      </c>
      <c r="E127" s="689">
        <f t="shared" si="12"/>
        <v>575.228</v>
      </c>
      <c r="F127" s="690">
        <f t="shared" si="12"/>
        <v>575.228</v>
      </c>
      <c r="G127" s="691">
        <f t="shared" si="12"/>
        <v>104.424</v>
      </c>
      <c r="H127" s="136"/>
      <c r="I127" s="692">
        <f t="shared" si="13"/>
        <v>355.937</v>
      </c>
      <c r="J127" s="691">
        <v>355.937</v>
      </c>
      <c r="K127" s="691">
        <v>69.658</v>
      </c>
      <c r="L127" s="693"/>
      <c r="M127" s="689">
        <f t="shared" si="14"/>
        <v>116.991</v>
      </c>
      <c r="N127" s="691">
        <v>116.991</v>
      </c>
      <c r="O127" s="691">
        <v>34.766</v>
      </c>
      <c r="P127" s="694"/>
      <c r="Q127" s="695"/>
      <c r="R127" s="696"/>
      <c r="S127" s="696"/>
      <c r="T127" s="697"/>
      <c r="U127" s="692">
        <f t="shared" si="10"/>
        <v>102.3</v>
      </c>
      <c r="V127" s="691">
        <v>102.3</v>
      </c>
      <c r="W127" s="691"/>
      <c r="X127" s="693"/>
    </row>
    <row r="128" spans="3:24" ht="24.75" customHeight="1">
      <c r="C128" s="431">
        <v>118</v>
      </c>
      <c r="D128" s="327" t="s">
        <v>569</v>
      </c>
      <c r="E128" s="152">
        <f t="shared" si="12"/>
        <v>25</v>
      </c>
      <c r="F128" s="177">
        <f t="shared" si="12"/>
        <v>25</v>
      </c>
      <c r="G128" s="161"/>
      <c r="H128" s="172"/>
      <c r="I128" s="154">
        <f t="shared" si="13"/>
        <v>25</v>
      </c>
      <c r="J128" s="161">
        <v>25</v>
      </c>
      <c r="K128" s="167"/>
      <c r="L128" s="170"/>
      <c r="M128" s="165"/>
      <c r="N128" s="167"/>
      <c r="O128" s="167"/>
      <c r="P128" s="172"/>
      <c r="Q128" s="154"/>
      <c r="R128" s="161"/>
      <c r="S128" s="161"/>
      <c r="T128" s="174"/>
      <c r="U128" s="169"/>
      <c r="V128" s="167"/>
      <c r="W128" s="167"/>
      <c r="X128" s="170"/>
    </row>
    <row r="129" spans="3:24" ht="0.75" customHeight="1" hidden="1" thickBot="1">
      <c r="C129" s="423">
        <v>109</v>
      </c>
      <c r="D129" s="106" t="s">
        <v>388</v>
      </c>
      <c r="E129" s="424">
        <f t="shared" si="12"/>
        <v>14537.450000000003</v>
      </c>
      <c r="F129" s="425">
        <f>J129+N129+R129+V129</f>
        <v>13663.374000000002</v>
      </c>
      <c r="G129" s="426">
        <f t="shared" si="12"/>
        <v>4878.174999999999</v>
      </c>
      <c r="H129" s="427">
        <f>L129++P129+T129+X129</f>
        <v>874.0760000000001</v>
      </c>
      <c r="I129" s="428">
        <f t="shared" si="13"/>
        <v>11460.744000000002</v>
      </c>
      <c r="J129" s="425">
        <f>J11+J15+J25+J26+J42+J44+J58+J64+J73+J77+J85+J89+J101+J103+J106+J110+J111+J114+J115+SUM(J117:J127)-J99-J100</f>
        <v>10609.768000000002</v>
      </c>
      <c r="K129" s="425">
        <f>K11+K15+K25+K26+K42+K44+K58+K64+K73+K77+K85+K89+K101+K103+K106+K110+K111+K114+K115+SUM(K117:K127)-K99-K100</f>
        <v>3610.5399999999995</v>
      </c>
      <c r="L129" s="450">
        <f>L11+L15+L25+L26+L42+L44+L58+L64+L73+L77+L85+L89+L101+L103+L106+L110+L111+L114+L115+SUM(L117:L127)</f>
        <v>850.9760000000001</v>
      </c>
      <c r="M129" s="429">
        <f>M11+M15+M25+M26+M42+M44+M58+M64+M73+M77+M85+M101+M103+M106+M110+M111+M114+M115+SUM(M117:M127)</f>
        <v>2590.268</v>
      </c>
      <c r="N129" s="429">
        <f>N11+N15+N25+N26+N42+N44+N58+N64+N73+N77+N85+N101+N103+N106+N110+N111+N114+N115+SUM(N117:N127)</f>
        <v>2590.268</v>
      </c>
      <c r="O129" s="429">
        <f>O11+O15+O25+O26+O42+O44+O58+O64+O73+O77+O85+O101+O103+O106+O110+O111+O114+O115+SUM(O117:O127)</f>
        <v>1133.811</v>
      </c>
      <c r="P129" s="430"/>
      <c r="Q129" s="428"/>
      <c r="R129" s="424"/>
      <c r="S129" s="424"/>
      <c r="T129" s="453"/>
      <c r="U129" s="428">
        <f>U15+U25+U26+U42+U44+U58+U64+U73+U77+U85+U89+U101+U103+U106+U110+U111+U114+SUM(U117:U127)+U115</f>
        <v>486.438</v>
      </c>
      <c r="V129" s="428">
        <f>V15+V25+V26+V42+V44+V58+V64+V73+V77+V85+V89+V101+V103+V106+V110+V111+V114+SUM(V117:V127)+V115</f>
        <v>463.33799999999997</v>
      </c>
      <c r="W129" s="428">
        <f>W15+W25+W26+W42+W44+W58+W64+W73+W77+W85+W89+W101+W103+W106+W110+W111+W114+SUM(W117:W127)+W115</f>
        <v>133.82399999999998</v>
      </c>
      <c r="X129" s="454">
        <f>X15+X25+X26+X42+X44+X58+X64+X73+X77+X85+X89+X101+X103+X106+X110+X111+X114+SUM(X117:X127)+X115</f>
        <v>23.1</v>
      </c>
    </row>
    <row r="130" spans="3:24" ht="12.75">
      <c r="C130" s="415">
        <v>119</v>
      </c>
      <c r="D130" s="261" t="s">
        <v>176</v>
      </c>
      <c r="E130" s="249">
        <f aca="true" t="shared" si="15" ref="E130:G135">+I130+M130+Q130+U130</f>
        <v>365.226</v>
      </c>
      <c r="F130" s="416">
        <f t="shared" si="15"/>
        <v>365.226</v>
      </c>
      <c r="G130" s="254">
        <f t="shared" si="15"/>
        <v>238.83999999999997</v>
      </c>
      <c r="H130" s="255"/>
      <c r="I130" s="256">
        <f aca="true" t="shared" si="16" ref="I130:I135">+J130</f>
        <v>234.202</v>
      </c>
      <c r="J130" s="254">
        <v>234.202</v>
      </c>
      <c r="K130" s="417">
        <v>159.528</v>
      </c>
      <c r="L130" s="418"/>
      <c r="M130" s="249"/>
      <c r="N130" s="254"/>
      <c r="O130" s="254"/>
      <c r="P130" s="419"/>
      <c r="Q130" s="256">
        <f aca="true" t="shared" si="17" ref="Q130:Q163">+R130</f>
        <v>107.324</v>
      </c>
      <c r="R130" s="254">
        <v>107.324</v>
      </c>
      <c r="S130" s="254">
        <v>79.312</v>
      </c>
      <c r="T130" s="257"/>
      <c r="U130" s="256">
        <f aca="true" t="shared" si="18" ref="U130:U157">+V130</f>
        <v>23.7</v>
      </c>
      <c r="V130" s="254">
        <v>23.7</v>
      </c>
      <c r="W130" s="254"/>
      <c r="X130" s="257"/>
    </row>
    <row r="131" spans="3:24" ht="12.75">
      <c r="C131" s="176">
        <f t="shared" si="11"/>
        <v>120</v>
      </c>
      <c r="D131" s="164" t="s">
        <v>177</v>
      </c>
      <c r="E131" s="165">
        <f t="shared" si="15"/>
        <v>615.2350000000001</v>
      </c>
      <c r="F131" s="178">
        <f t="shared" si="15"/>
        <v>615.2350000000001</v>
      </c>
      <c r="G131" s="167">
        <f t="shared" si="15"/>
        <v>395.313</v>
      </c>
      <c r="H131" s="168"/>
      <c r="I131" s="169">
        <f t="shared" si="16"/>
        <v>410.771</v>
      </c>
      <c r="J131" s="167">
        <v>410.771</v>
      </c>
      <c r="K131" s="175">
        <v>281.18</v>
      </c>
      <c r="L131" s="174"/>
      <c r="M131" s="188"/>
      <c r="N131" s="167"/>
      <c r="O131" s="167"/>
      <c r="P131" s="172"/>
      <c r="Q131" s="169">
        <f t="shared" si="17"/>
        <v>154.524</v>
      </c>
      <c r="R131" s="167">
        <v>154.524</v>
      </c>
      <c r="S131" s="167">
        <v>114.133</v>
      </c>
      <c r="T131" s="170"/>
      <c r="U131" s="169">
        <f t="shared" si="18"/>
        <v>49.94</v>
      </c>
      <c r="V131" s="167">
        <v>49.94</v>
      </c>
      <c r="W131" s="167"/>
      <c r="X131" s="170"/>
    </row>
    <row r="132" spans="3:24" ht="12.75">
      <c r="C132" s="176">
        <f t="shared" si="11"/>
        <v>121</v>
      </c>
      <c r="D132" s="164" t="s">
        <v>126</v>
      </c>
      <c r="E132" s="165">
        <f t="shared" si="15"/>
        <v>250.35600000000002</v>
      </c>
      <c r="F132" s="178">
        <f t="shared" si="15"/>
        <v>250.35600000000002</v>
      </c>
      <c r="G132" s="167">
        <f t="shared" si="15"/>
        <v>149.865</v>
      </c>
      <c r="H132" s="168"/>
      <c r="I132" s="169">
        <f>+J132+L132</f>
        <v>161.228</v>
      </c>
      <c r="J132" s="167">
        <v>161.228</v>
      </c>
      <c r="K132" s="175">
        <v>92.748</v>
      </c>
      <c r="L132" s="170"/>
      <c r="M132" s="188"/>
      <c r="N132" s="167"/>
      <c r="O132" s="167"/>
      <c r="P132" s="172"/>
      <c r="Q132" s="169">
        <f t="shared" si="17"/>
        <v>77.254</v>
      </c>
      <c r="R132" s="167">
        <v>77.254</v>
      </c>
      <c r="S132" s="167">
        <v>57.117</v>
      </c>
      <c r="T132" s="170"/>
      <c r="U132" s="169">
        <f t="shared" si="18"/>
        <v>11.874</v>
      </c>
      <c r="V132" s="167">
        <v>11.874</v>
      </c>
      <c r="W132" s="167"/>
      <c r="X132" s="170"/>
    </row>
    <row r="133" spans="3:24" ht="12.75">
      <c r="C133" s="176">
        <f t="shared" si="11"/>
        <v>122</v>
      </c>
      <c r="D133" s="164" t="s">
        <v>389</v>
      </c>
      <c r="E133" s="165">
        <f t="shared" si="15"/>
        <v>507.967</v>
      </c>
      <c r="F133" s="178">
        <f t="shared" si="15"/>
        <v>507.967</v>
      </c>
      <c r="G133" s="167">
        <f t="shared" si="15"/>
        <v>311.057</v>
      </c>
      <c r="H133" s="168"/>
      <c r="I133" s="169">
        <f t="shared" si="16"/>
        <v>251.682</v>
      </c>
      <c r="J133" s="167">
        <v>251.682</v>
      </c>
      <c r="K133" s="167">
        <v>160.037</v>
      </c>
      <c r="L133" s="174"/>
      <c r="M133" s="188"/>
      <c r="N133" s="167"/>
      <c r="O133" s="167"/>
      <c r="P133" s="172"/>
      <c r="Q133" s="169">
        <f t="shared" si="17"/>
        <v>204.285</v>
      </c>
      <c r="R133" s="167">
        <v>204.285</v>
      </c>
      <c r="S133" s="167">
        <v>151.02</v>
      </c>
      <c r="T133" s="170"/>
      <c r="U133" s="169">
        <f t="shared" si="18"/>
        <v>52</v>
      </c>
      <c r="V133" s="167">
        <v>52</v>
      </c>
      <c r="W133" s="167"/>
      <c r="X133" s="170"/>
    </row>
    <row r="134" spans="3:24" ht="12.75">
      <c r="C134" s="176">
        <f t="shared" si="11"/>
        <v>123</v>
      </c>
      <c r="D134" s="164" t="s">
        <v>390</v>
      </c>
      <c r="E134" s="165">
        <f t="shared" si="15"/>
        <v>187.174</v>
      </c>
      <c r="F134" s="178">
        <f t="shared" si="15"/>
        <v>187.174</v>
      </c>
      <c r="G134" s="167">
        <f t="shared" si="15"/>
        <v>118.002</v>
      </c>
      <c r="H134" s="168"/>
      <c r="I134" s="169">
        <f t="shared" si="16"/>
        <v>125.989</v>
      </c>
      <c r="J134" s="167">
        <v>125.989</v>
      </c>
      <c r="K134" s="167">
        <v>80.014</v>
      </c>
      <c r="L134" s="174"/>
      <c r="M134" s="188"/>
      <c r="N134" s="167"/>
      <c r="O134" s="167"/>
      <c r="P134" s="172"/>
      <c r="Q134" s="169">
        <f t="shared" si="17"/>
        <v>51.385</v>
      </c>
      <c r="R134" s="167">
        <v>51.385</v>
      </c>
      <c r="S134" s="167">
        <v>37.988</v>
      </c>
      <c r="T134" s="170"/>
      <c r="U134" s="169">
        <f t="shared" si="18"/>
        <v>9.8</v>
      </c>
      <c r="V134" s="167">
        <v>9.8</v>
      </c>
      <c r="W134" s="167"/>
      <c r="X134" s="170"/>
    </row>
    <row r="135" spans="3:24" ht="12.75">
      <c r="C135" s="176">
        <f t="shared" si="11"/>
        <v>124</v>
      </c>
      <c r="D135" s="164" t="s">
        <v>391</v>
      </c>
      <c r="E135" s="165">
        <f t="shared" si="15"/>
        <v>217.507</v>
      </c>
      <c r="F135" s="178">
        <f t="shared" si="15"/>
        <v>217.507</v>
      </c>
      <c r="G135" s="167">
        <f t="shared" si="15"/>
        <v>153.99099999999999</v>
      </c>
      <c r="H135" s="168"/>
      <c r="I135" s="169">
        <f t="shared" si="16"/>
        <v>105.001</v>
      </c>
      <c r="J135" s="167">
        <v>105.001</v>
      </c>
      <c r="K135" s="167">
        <v>76.889</v>
      </c>
      <c r="L135" s="174"/>
      <c r="M135" s="188"/>
      <c r="N135" s="167"/>
      <c r="O135" s="167"/>
      <c r="P135" s="172"/>
      <c r="Q135" s="169">
        <f t="shared" si="17"/>
        <v>103.206</v>
      </c>
      <c r="R135" s="167">
        <v>103.206</v>
      </c>
      <c r="S135" s="167">
        <v>77.102</v>
      </c>
      <c r="T135" s="170"/>
      <c r="U135" s="169">
        <f t="shared" si="18"/>
        <v>9.3</v>
      </c>
      <c r="V135" s="167">
        <v>9.3</v>
      </c>
      <c r="W135" s="167"/>
      <c r="X135" s="170"/>
    </row>
    <row r="136" spans="3:24" ht="12.75">
      <c r="C136" s="176">
        <f t="shared" si="11"/>
        <v>125</v>
      </c>
      <c r="D136" s="164" t="s">
        <v>392</v>
      </c>
      <c r="E136" s="165">
        <f aca="true" t="shared" si="19" ref="E136:G137">I136+M136+Q136+U136</f>
        <v>99.958</v>
      </c>
      <c r="F136" s="178">
        <f t="shared" si="19"/>
        <v>99.958</v>
      </c>
      <c r="G136" s="167">
        <f t="shared" si="19"/>
        <v>73.23100000000001</v>
      </c>
      <c r="H136" s="168"/>
      <c r="I136" s="169">
        <f>J136+L136</f>
        <v>12.283</v>
      </c>
      <c r="J136" s="167">
        <v>12.283</v>
      </c>
      <c r="K136" s="167">
        <v>8.307</v>
      </c>
      <c r="L136" s="174"/>
      <c r="M136" s="188"/>
      <c r="N136" s="167"/>
      <c r="O136" s="167"/>
      <c r="P136" s="172"/>
      <c r="Q136" s="169">
        <f>+R136+T136</f>
        <v>87.675</v>
      </c>
      <c r="R136" s="167">
        <v>87.675</v>
      </c>
      <c r="S136" s="167">
        <v>64.924</v>
      </c>
      <c r="T136" s="170"/>
      <c r="U136" s="169"/>
      <c r="V136" s="167"/>
      <c r="W136" s="167"/>
      <c r="X136" s="170"/>
    </row>
    <row r="137" spans="3:24" ht="12.75">
      <c r="C137" s="176">
        <f t="shared" si="11"/>
        <v>126</v>
      </c>
      <c r="D137" s="201" t="s">
        <v>393</v>
      </c>
      <c r="E137" s="165">
        <f t="shared" si="19"/>
        <v>77.878</v>
      </c>
      <c r="F137" s="178">
        <f t="shared" si="19"/>
        <v>77.878</v>
      </c>
      <c r="G137" s="167">
        <f t="shared" si="19"/>
        <v>56.347</v>
      </c>
      <c r="H137" s="168"/>
      <c r="I137" s="169">
        <f>J137+L137</f>
        <v>38.541</v>
      </c>
      <c r="J137" s="167">
        <v>38.541</v>
      </c>
      <c r="K137" s="167">
        <v>26.817</v>
      </c>
      <c r="L137" s="170"/>
      <c r="M137" s="188"/>
      <c r="N137" s="167"/>
      <c r="O137" s="167"/>
      <c r="P137" s="168"/>
      <c r="Q137" s="169">
        <f t="shared" si="17"/>
        <v>39.337</v>
      </c>
      <c r="R137" s="167">
        <v>39.337</v>
      </c>
      <c r="S137" s="167">
        <v>29.53</v>
      </c>
      <c r="T137" s="170"/>
      <c r="U137" s="169"/>
      <c r="V137" s="167"/>
      <c r="W137" s="167"/>
      <c r="X137" s="170"/>
    </row>
    <row r="138" spans="3:24" ht="12.75">
      <c r="C138" s="176">
        <v>127</v>
      </c>
      <c r="D138" s="164" t="s">
        <v>279</v>
      </c>
      <c r="E138" s="165">
        <f aca="true" t="shared" si="20" ref="E138:H148">+I138+M138+Q138+U138</f>
        <v>624.677</v>
      </c>
      <c r="F138" s="178">
        <f t="shared" si="20"/>
        <v>624.677</v>
      </c>
      <c r="G138" s="167">
        <f t="shared" si="20"/>
        <v>400.182</v>
      </c>
      <c r="H138" s="168"/>
      <c r="I138" s="169">
        <f>+J138+L138</f>
        <v>389.046</v>
      </c>
      <c r="J138" s="167">
        <v>389.046</v>
      </c>
      <c r="K138" s="167">
        <v>262.059</v>
      </c>
      <c r="L138" s="170"/>
      <c r="M138" s="188"/>
      <c r="N138" s="167"/>
      <c r="O138" s="167"/>
      <c r="P138" s="172"/>
      <c r="Q138" s="169">
        <f t="shared" si="17"/>
        <v>186.531</v>
      </c>
      <c r="R138" s="167">
        <v>186.531</v>
      </c>
      <c r="S138" s="167">
        <v>138.123</v>
      </c>
      <c r="T138" s="170"/>
      <c r="U138" s="169">
        <f t="shared" si="18"/>
        <v>49.1</v>
      </c>
      <c r="V138" s="167">
        <v>49.1</v>
      </c>
      <c r="W138" s="167"/>
      <c r="X138" s="170"/>
    </row>
    <row r="139" spans="3:24" ht="12.75">
      <c r="C139" s="176">
        <v>128</v>
      </c>
      <c r="D139" s="164" t="s">
        <v>130</v>
      </c>
      <c r="E139" s="165">
        <f t="shared" si="20"/>
        <v>603.212</v>
      </c>
      <c r="F139" s="178">
        <f t="shared" si="20"/>
        <v>603.212</v>
      </c>
      <c r="G139" s="167">
        <f t="shared" si="20"/>
        <v>415.829</v>
      </c>
      <c r="H139" s="168"/>
      <c r="I139" s="169">
        <f aca="true" t="shared" si="21" ref="I139:I146">+J139</f>
        <v>157.303</v>
      </c>
      <c r="J139" s="167">
        <v>157.303</v>
      </c>
      <c r="K139" s="167">
        <v>96.394</v>
      </c>
      <c r="L139" s="170"/>
      <c r="M139" s="188"/>
      <c r="N139" s="167"/>
      <c r="O139" s="167"/>
      <c r="P139" s="168"/>
      <c r="Q139" s="169">
        <f t="shared" si="17"/>
        <v>429.409</v>
      </c>
      <c r="R139" s="167">
        <v>429.409</v>
      </c>
      <c r="S139" s="167">
        <v>319.435</v>
      </c>
      <c r="T139" s="170"/>
      <c r="U139" s="169">
        <f>V139+X139</f>
        <v>16.5</v>
      </c>
      <c r="V139" s="167">
        <v>16.5</v>
      </c>
      <c r="W139" s="167"/>
      <c r="X139" s="170"/>
    </row>
    <row r="140" spans="3:24" ht="12.75">
      <c r="C140" s="176">
        <f t="shared" si="11"/>
        <v>129</v>
      </c>
      <c r="D140" s="164" t="s">
        <v>394</v>
      </c>
      <c r="E140" s="165">
        <f t="shared" si="20"/>
        <v>111.27</v>
      </c>
      <c r="F140" s="178">
        <f t="shared" si="20"/>
        <v>111.27</v>
      </c>
      <c r="G140" s="167">
        <f t="shared" si="20"/>
        <v>76.389</v>
      </c>
      <c r="H140" s="168"/>
      <c r="I140" s="169">
        <f t="shared" si="21"/>
        <v>44.99</v>
      </c>
      <c r="J140" s="167">
        <v>44.99</v>
      </c>
      <c r="K140" s="167">
        <v>32.422</v>
      </c>
      <c r="L140" s="174"/>
      <c r="M140" s="188"/>
      <c r="N140" s="167"/>
      <c r="O140" s="167"/>
      <c r="P140" s="172"/>
      <c r="Q140" s="169">
        <f t="shared" si="17"/>
        <v>58.98</v>
      </c>
      <c r="R140" s="167">
        <v>58.98</v>
      </c>
      <c r="S140" s="167">
        <v>43.967</v>
      </c>
      <c r="T140" s="170"/>
      <c r="U140" s="169">
        <f t="shared" si="18"/>
        <v>7.3</v>
      </c>
      <c r="V140" s="167">
        <v>7.3</v>
      </c>
      <c r="W140" s="167"/>
      <c r="X140" s="170"/>
    </row>
    <row r="141" spans="3:24" ht="12.75">
      <c r="C141" s="176">
        <v>130</v>
      </c>
      <c r="D141" s="164" t="s">
        <v>178</v>
      </c>
      <c r="E141" s="165">
        <f t="shared" si="20"/>
        <v>269.076</v>
      </c>
      <c r="F141" s="178">
        <f t="shared" si="20"/>
        <v>269.076</v>
      </c>
      <c r="G141" s="167">
        <f t="shared" si="20"/>
        <v>176.867</v>
      </c>
      <c r="H141" s="168"/>
      <c r="I141" s="169">
        <f t="shared" si="21"/>
        <v>150.792</v>
      </c>
      <c r="J141" s="167">
        <v>150.792</v>
      </c>
      <c r="K141" s="167">
        <v>95.169</v>
      </c>
      <c r="L141" s="174"/>
      <c r="M141" s="188"/>
      <c r="N141" s="167"/>
      <c r="O141" s="167"/>
      <c r="P141" s="172"/>
      <c r="Q141" s="169">
        <f t="shared" si="17"/>
        <v>108.284</v>
      </c>
      <c r="R141" s="167">
        <v>108.284</v>
      </c>
      <c r="S141" s="167">
        <v>81.698</v>
      </c>
      <c r="T141" s="170"/>
      <c r="U141" s="169">
        <f t="shared" si="18"/>
        <v>10</v>
      </c>
      <c r="V141" s="167">
        <v>10</v>
      </c>
      <c r="W141" s="167"/>
      <c r="X141" s="170"/>
    </row>
    <row r="142" spans="3:24" ht="12.75">
      <c r="C142" s="176">
        <f t="shared" si="11"/>
        <v>131</v>
      </c>
      <c r="D142" s="164" t="s">
        <v>280</v>
      </c>
      <c r="E142" s="165">
        <f t="shared" si="20"/>
        <v>225.737</v>
      </c>
      <c r="F142" s="178">
        <f t="shared" si="20"/>
        <v>222.737</v>
      </c>
      <c r="G142" s="167">
        <f t="shared" si="20"/>
        <v>164.205</v>
      </c>
      <c r="H142" s="168">
        <f t="shared" si="20"/>
        <v>3</v>
      </c>
      <c r="I142" s="169">
        <f>+J142+L142</f>
        <v>32.887</v>
      </c>
      <c r="J142" s="167">
        <v>29.887</v>
      </c>
      <c r="K142" s="167">
        <v>21.203</v>
      </c>
      <c r="L142" s="170">
        <v>3</v>
      </c>
      <c r="M142" s="188"/>
      <c r="N142" s="167"/>
      <c r="O142" s="167"/>
      <c r="P142" s="172"/>
      <c r="Q142" s="169">
        <f t="shared" si="17"/>
        <v>188.85</v>
      </c>
      <c r="R142" s="167">
        <v>188.85</v>
      </c>
      <c r="S142" s="167">
        <v>141.002</v>
      </c>
      <c r="T142" s="170"/>
      <c r="U142" s="169">
        <f t="shared" si="18"/>
        <v>4</v>
      </c>
      <c r="V142" s="167">
        <v>4</v>
      </c>
      <c r="W142" s="167">
        <v>2</v>
      </c>
      <c r="X142" s="170"/>
    </row>
    <row r="143" spans="3:24" ht="12.75">
      <c r="C143" s="176">
        <v>132</v>
      </c>
      <c r="D143" s="202" t="s">
        <v>395</v>
      </c>
      <c r="E143" s="165">
        <f t="shared" si="20"/>
        <v>10.870999999999999</v>
      </c>
      <c r="F143" s="178">
        <f t="shared" si="20"/>
        <v>10.870999999999999</v>
      </c>
      <c r="G143" s="167">
        <f t="shared" si="20"/>
        <v>7.424</v>
      </c>
      <c r="H143" s="168"/>
      <c r="I143" s="169"/>
      <c r="J143" s="167"/>
      <c r="K143" s="167"/>
      <c r="L143" s="174"/>
      <c r="M143" s="188">
        <f>N143+P143</f>
        <v>0.7</v>
      </c>
      <c r="N143" s="167">
        <v>0.7</v>
      </c>
      <c r="O143" s="167"/>
      <c r="P143" s="172"/>
      <c r="Q143" s="169">
        <f t="shared" si="17"/>
        <v>10.171</v>
      </c>
      <c r="R143" s="167">
        <v>10.171</v>
      </c>
      <c r="S143" s="167">
        <v>7.424</v>
      </c>
      <c r="T143" s="170"/>
      <c r="U143" s="169"/>
      <c r="V143" s="167"/>
      <c r="W143" s="167"/>
      <c r="X143" s="203"/>
    </row>
    <row r="144" spans="3:24" ht="12.75">
      <c r="C144" s="176">
        <v>133</v>
      </c>
      <c r="D144" s="164" t="s">
        <v>396</v>
      </c>
      <c r="E144" s="165">
        <f t="shared" si="20"/>
        <v>330.241</v>
      </c>
      <c r="F144" s="178">
        <f t="shared" si="20"/>
        <v>330.241</v>
      </c>
      <c r="G144" s="167">
        <f t="shared" si="20"/>
        <v>215.035</v>
      </c>
      <c r="H144" s="168"/>
      <c r="I144" s="169">
        <f t="shared" si="21"/>
        <v>179.853</v>
      </c>
      <c r="J144" s="167">
        <v>179.853</v>
      </c>
      <c r="K144" s="167">
        <v>112.714</v>
      </c>
      <c r="L144" s="174"/>
      <c r="M144" s="188"/>
      <c r="N144" s="167"/>
      <c r="O144" s="167"/>
      <c r="P144" s="172"/>
      <c r="Q144" s="169">
        <f t="shared" si="17"/>
        <v>135.888</v>
      </c>
      <c r="R144" s="167">
        <v>135.888</v>
      </c>
      <c r="S144" s="167">
        <v>102.321</v>
      </c>
      <c r="T144" s="170"/>
      <c r="U144" s="169">
        <f t="shared" si="18"/>
        <v>14.5</v>
      </c>
      <c r="V144" s="167">
        <v>14.5</v>
      </c>
      <c r="W144" s="167"/>
      <c r="X144" s="170"/>
    </row>
    <row r="145" spans="3:24" ht="12.75">
      <c r="C145" s="176">
        <v>134</v>
      </c>
      <c r="D145" s="164" t="s">
        <v>137</v>
      </c>
      <c r="E145" s="165">
        <f t="shared" si="20"/>
        <v>1724.7089999999998</v>
      </c>
      <c r="F145" s="178">
        <f t="shared" si="20"/>
        <v>1723.7089999999998</v>
      </c>
      <c r="G145" s="167">
        <f t="shared" si="20"/>
        <v>1117.961</v>
      </c>
      <c r="H145" s="168">
        <f t="shared" si="20"/>
        <v>1</v>
      </c>
      <c r="I145" s="169">
        <f t="shared" si="21"/>
        <v>657.934</v>
      </c>
      <c r="J145" s="167">
        <v>657.934</v>
      </c>
      <c r="K145" s="167">
        <v>375.584</v>
      </c>
      <c r="L145" s="174"/>
      <c r="M145" s="188"/>
      <c r="N145" s="167"/>
      <c r="O145" s="167"/>
      <c r="P145" s="172"/>
      <c r="Q145" s="169">
        <f>R145+T145</f>
        <v>991.775</v>
      </c>
      <c r="R145" s="167">
        <v>991.775</v>
      </c>
      <c r="S145" s="167">
        <v>742.377</v>
      </c>
      <c r="T145" s="170"/>
      <c r="U145" s="169">
        <f>+V145+X145</f>
        <v>75</v>
      </c>
      <c r="V145" s="167">
        <v>74</v>
      </c>
      <c r="W145" s="167"/>
      <c r="X145" s="170">
        <v>1</v>
      </c>
    </row>
    <row r="146" spans="3:24" ht="12.75">
      <c r="C146" s="176">
        <f t="shared" si="11"/>
        <v>135</v>
      </c>
      <c r="D146" s="164" t="s">
        <v>397</v>
      </c>
      <c r="E146" s="165">
        <f t="shared" si="20"/>
        <v>100.686</v>
      </c>
      <c r="F146" s="178">
        <f t="shared" si="20"/>
        <v>99.686</v>
      </c>
      <c r="G146" s="167">
        <f t="shared" si="20"/>
        <v>55.722</v>
      </c>
      <c r="H146" s="168">
        <f t="shared" si="20"/>
        <v>1</v>
      </c>
      <c r="I146" s="169">
        <f t="shared" si="21"/>
        <v>90.686</v>
      </c>
      <c r="J146" s="167">
        <v>90.686</v>
      </c>
      <c r="K146" s="167">
        <v>55.722</v>
      </c>
      <c r="L146" s="170"/>
      <c r="M146" s="188"/>
      <c r="N146" s="167"/>
      <c r="O146" s="167"/>
      <c r="P146" s="168"/>
      <c r="Q146" s="169"/>
      <c r="R146" s="167"/>
      <c r="S146" s="167"/>
      <c r="T146" s="170"/>
      <c r="U146" s="169">
        <f>+V146+X146</f>
        <v>10</v>
      </c>
      <c r="V146" s="167">
        <v>9</v>
      </c>
      <c r="W146" s="167"/>
      <c r="X146" s="170">
        <v>1</v>
      </c>
    </row>
    <row r="147" spans="3:24" ht="12.75">
      <c r="C147" s="176">
        <v>136</v>
      </c>
      <c r="D147" s="164" t="s">
        <v>398</v>
      </c>
      <c r="E147" s="165">
        <f t="shared" si="20"/>
        <v>1181.079</v>
      </c>
      <c r="F147" s="178">
        <f t="shared" si="20"/>
        <v>1175.3890000000001</v>
      </c>
      <c r="G147" s="167">
        <f t="shared" si="20"/>
        <v>807.976</v>
      </c>
      <c r="H147" s="168">
        <f t="shared" si="20"/>
        <v>5.69</v>
      </c>
      <c r="I147" s="169">
        <f>+J147+L147</f>
        <v>302.455</v>
      </c>
      <c r="J147" s="167">
        <v>296.765</v>
      </c>
      <c r="K147" s="167">
        <v>183.374</v>
      </c>
      <c r="L147" s="170">
        <v>5.69</v>
      </c>
      <c r="M147" s="188"/>
      <c r="N147" s="167"/>
      <c r="O147" s="167"/>
      <c r="P147" s="172"/>
      <c r="Q147" s="169">
        <f>R147+T147</f>
        <v>839.624</v>
      </c>
      <c r="R147" s="167">
        <v>839.624</v>
      </c>
      <c r="S147" s="167">
        <v>624.602</v>
      </c>
      <c r="T147" s="170"/>
      <c r="U147" s="169">
        <f t="shared" si="18"/>
        <v>39</v>
      </c>
      <c r="V147" s="167">
        <v>39</v>
      </c>
      <c r="W147" s="167"/>
      <c r="X147" s="170"/>
    </row>
    <row r="148" spans="3:24" ht="12.75">
      <c r="C148" s="176">
        <f t="shared" si="11"/>
        <v>137</v>
      </c>
      <c r="D148" s="164" t="s">
        <v>143</v>
      </c>
      <c r="E148" s="165">
        <f t="shared" si="20"/>
        <v>744.85</v>
      </c>
      <c r="F148" s="178">
        <f t="shared" si="20"/>
        <v>744.85</v>
      </c>
      <c r="G148" s="167">
        <f t="shared" si="20"/>
        <v>480.98</v>
      </c>
      <c r="H148" s="168"/>
      <c r="I148" s="169">
        <f>+J148+L148</f>
        <v>276.029</v>
      </c>
      <c r="J148" s="167">
        <v>276.029</v>
      </c>
      <c r="K148" s="167">
        <v>141.018</v>
      </c>
      <c r="L148" s="170"/>
      <c r="M148" s="188"/>
      <c r="N148" s="167"/>
      <c r="O148" s="167"/>
      <c r="P148" s="172"/>
      <c r="Q148" s="169">
        <f t="shared" si="17"/>
        <v>453.821</v>
      </c>
      <c r="R148" s="167">
        <v>453.821</v>
      </c>
      <c r="S148" s="167">
        <v>339.962</v>
      </c>
      <c r="T148" s="170"/>
      <c r="U148" s="169">
        <f>+V148+X148</f>
        <v>15</v>
      </c>
      <c r="V148" s="167">
        <v>15</v>
      </c>
      <c r="W148" s="167"/>
      <c r="X148" s="170"/>
    </row>
    <row r="149" spans="3:24" ht="12.75">
      <c r="C149" s="176">
        <f t="shared" si="11"/>
        <v>138</v>
      </c>
      <c r="D149" s="164" t="s">
        <v>399</v>
      </c>
      <c r="E149" s="165">
        <f aca="true" t="shared" si="22" ref="E149:G150">I149+M149+Q149+U149</f>
        <v>37.66</v>
      </c>
      <c r="F149" s="178">
        <f t="shared" si="22"/>
        <v>37.66</v>
      </c>
      <c r="G149" s="167">
        <f t="shared" si="22"/>
        <v>26.903</v>
      </c>
      <c r="H149" s="168"/>
      <c r="I149" s="169">
        <f>J149+L149</f>
        <v>33.16</v>
      </c>
      <c r="J149" s="167">
        <v>33.16</v>
      </c>
      <c r="K149" s="167">
        <v>24.834</v>
      </c>
      <c r="L149" s="170"/>
      <c r="M149" s="188"/>
      <c r="N149" s="167"/>
      <c r="O149" s="167"/>
      <c r="P149" s="168"/>
      <c r="Q149" s="169"/>
      <c r="R149" s="167"/>
      <c r="S149" s="167"/>
      <c r="T149" s="170"/>
      <c r="U149" s="169">
        <f t="shared" si="18"/>
        <v>4.5</v>
      </c>
      <c r="V149" s="167">
        <v>4.5</v>
      </c>
      <c r="W149" s="167">
        <v>2.069</v>
      </c>
      <c r="X149" s="170"/>
    </row>
    <row r="150" spans="3:24" ht="12.75">
      <c r="C150" s="176">
        <f t="shared" si="11"/>
        <v>139</v>
      </c>
      <c r="D150" s="164" t="s">
        <v>400</v>
      </c>
      <c r="E150" s="165">
        <f t="shared" si="22"/>
        <v>400.329</v>
      </c>
      <c r="F150" s="178">
        <f t="shared" si="22"/>
        <v>400.329</v>
      </c>
      <c r="G150" s="167">
        <f t="shared" si="22"/>
        <v>259.841</v>
      </c>
      <c r="H150" s="168"/>
      <c r="I150" s="169">
        <f>J150+L150</f>
        <v>194.916</v>
      </c>
      <c r="J150" s="167">
        <v>194.916</v>
      </c>
      <c r="K150" s="167">
        <v>119.081</v>
      </c>
      <c r="L150" s="170"/>
      <c r="M150" s="188"/>
      <c r="N150" s="167"/>
      <c r="O150" s="167"/>
      <c r="P150" s="172"/>
      <c r="Q150" s="169">
        <f t="shared" si="17"/>
        <v>187.413</v>
      </c>
      <c r="R150" s="167">
        <v>187.413</v>
      </c>
      <c r="S150" s="167">
        <v>140.76</v>
      </c>
      <c r="T150" s="170"/>
      <c r="U150" s="169">
        <f t="shared" si="18"/>
        <v>18</v>
      </c>
      <c r="V150" s="167">
        <v>18</v>
      </c>
      <c r="W150" s="167"/>
      <c r="X150" s="170"/>
    </row>
    <row r="151" spans="3:24" ht="12.75">
      <c r="C151" s="176">
        <f t="shared" si="11"/>
        <v>140</v>
      </c>
      <c r="D151" s="164" t="s">
        <v>149</v>
      </c>
      <c r="E151" s="165">
        <f aca="true" t="shared" si="23" ref="E151:G153">+I151+M151+Q151+U151</f>
        <v>646.213</v>
      </c>
      <c r="F151" s="178">
        <f t="shared" si="23"/>
        <v>646.213</v>
      </c>
      <c r="G151" s="167">
        <f t="shared" si="23"/>
        <v>410.47200000000004</v>
      </c>
      <c r="H151" s="168"/>
      <c r="I151" s="169">
        <f>+J151+L151</f>
        <v>251.799</v>
      </c>
      <c r="J151" s="167">
        <v>251.799</v>
      </c>
      <c r="K151" s="167">
        <v>125.615</v>
      </c>
      <c r="L151" s="170"/>
      <c r="M151" s="188"/>
      <c r="N151" s="167"/>
      <c r="O151" s="167"/>
      <c r="P151" s="172"/>
      <c r="Q151" s="169">
        <f t="shared" si="17"/>
        <v>379.914</v>
      </c>
      <c r="R151" s="204">
        <v>379.914</v>
      </c>
      <c r="S151" s="167">
        <v>284.857</v>
      </c>
      <c r="T151" s="170"/>
      <c r="U151" s="169">
        <f t="shared" si="18"/>
        <v>14.5</v>
      </c>
      <c r="V151" s="167">
        <v>14.5</v>
      </c>
      <c r="W151" s="167"/>
      <c r="X151" s="170"/>
    </row>
    <row r="152" spans="3:24" ht="12.75">
      <c r="C152" s="176">
        <f t="shared" si="11"/>
        <v>141</v>
      </c>
      <c r="D152" s="205" t="s">
        <v>401</v>
      </c>
      <c r="E152" s="165">
        <f t="shared" si="23"/>
        <v>154.251</v>
      </c>
      <c r="F152" s="178">
        <f t="shared" si="23"/>
        <v>154.251</v>
      </c>
      <c r="G152" s="167">
        <f t="shared" si="23"/>
        <v>87.856</v>
      </c>
      <c r="H152" s="168"/>
      <c r="I152" s="169">
        <f>+J152</f>
        <v>102.159</v>
      </c>
      <c r="J152" s="167">
        <v>102.159</v>
      </c>
      <c r="K152" s="167">
        <v>54.658</v>
      </c>
      <c r="L152" s="170"/>
      <c r="M152" s="188"/>
      <c r="N152" s="167"/>
      <c r="O152" s="167"/>
      <c r="P152" s="168"/>
      <c r="Q152" s="169">
        <f t="shared" si="17"/>
        <v>44.892</v>
      </c>
      <c r="R152" s="167">
        <v>44.892</v>
      </c>
      <c r="S152" s="167">
        <v>33.198</v>
      </c>
      <c r="T152" s="170"/>
      <c r="U152" s="169">
        <f t="shared" si="18"/>
        <v>7.2</v>
      </c>
      <c r="V152" s="167">
        <v>7.2</v>
      </c>
      <c r="W152" s="167"/>
      <c r="X152" s="170"/>
    </row>
    <row r="153" spans="3:24" ht="12.75">
      <c r="C153" s="176">
        <v>142</v>
      </c>
      <c r="D153" s="164" t="s">
        <v>402</v>
      </c>
      <c r="E153" s="165">
        <f t="shared" si="23"/>
        <v>41.171</v>
      </c>
      <c r="F153" s="178">
        <f t="shared" si="23"/>
        <v>41.171</v>
      </c>
      <c r="G153" s="167">
        <f t="shared" si="23"/>
        <v>28.078000000000003</v>
      </c>
      <c r="H153" s="168"/>
      <c r="I153" s="169">
        <f>+J153</f>
        <v>39.659</v>
      </c>
      <c r="J153" s="167">
        <v>39.659</v>
      </c>
      <c r="K153" s="167">
        <v>27.382</v>
      </c>
      <c r="L153" s="170"/>
      <c r="M153" s="188"/>
      <c r="N153" s="167"/>
      <c r="O153" s="167"/>
      <c r="P153" s="168"/>
      <c r="Q153" s="169"/>
      <c r="R153" s="167"/>
      <c r="S153" s="167"/>
      <c r="T153" s="170"/>
      <c r="U153" s="169">
        <f t="shared" si="18"/>
        <v>1.512</v>
      </c>
      <c r="V153" s="167">
        <v>1.512</v>
      </c>
      <c r="W153" s="167">
        <v>0.696</v>
      </c>
      <c r="X153" s="170"/>
    </row>
    <row r="154" spans="3:24" ht="12.75">
      <c r="C154" s="176">
        <f t="shared" si="11"/>
        <v>143</v>
      </c>
      <c r="D154" s="164" t="s">
        <v>156</v>
      </c>
      <c r="E154" s="165">
        <f aca="true" t="shared" si="24" ref="E154:G155">I154+M154+Q154+U154</f>
        <v>660.677</v>
      </c>
      <c r="F154" s="178">
        <f t="shared" si="24"/>
        <v>659.548</v>
      </c>
      <c r="G154" s="167">
        <f t="shared" si="24"/>
        <v>439.84999999999997</v>
      </c>
      <c r="H154" s="168">
        <f>+L154+P154+T154+X154</f>
        <v>1.129</v>
      </c>
      <c r="I154" s="169">
        <f>J154+L154</f>
        <v>208.932</v>
      </c>
      <c r="J154" s="167">
        <v>207.803</v>
      </c>
      <c r="K154" s="167">
        <v>118.344</v>
      </c>
      <c r="L154" s="170">
        <v>1.129</v>
      </c>
      <c r="M154" s="188"/>
      <c r="N154" s="167"/>
      <c r="O154" s="167"/>
      <c r="P154" s="172"/>
      <c r="Q154" s="169">
        <f t="shared" si="17"/>
        <v>428.745</v>
      </c>
      <c r="R154" s="167">
        <v>428.745</v>
      </c>
      <c r="S154" s="167">
        <v>321.506</v>
      </c>
      <c r="T154" s="170"/>
      <c r="U154" s="169">
        <f t="shared" si="18"/>
        <v>23</v>
      </c>
      <c r="V154" s="167">
        <v>23</v>
      </c>
      <c r="W154" s="167"/>
      <c r="X154" s="170"/>
    </row>
    <row r="155" spans="3:24" ht="12.75">
      <c r="C155" s="176">
        <f t="shared" si="11"/>
        <v>144</v>
      </c>
      <c r="D155" s="164" t="s">
        <v>403</v>
      </c>
      <c r="E155" s="165">
        <f t="shared" si="24"/>
        <v>34.462</v>
      </c>
      <c r="F155" s="178">
        <f t="shared" si="24"/>
        <v>34.462</v>
      </c>
      <c r="G155" s="167">
        <f t="shared" si="24"/>
        <v>25.736</v>
      </c>
      <c r="H155" s="168"/>
      <c r="I155" s="169">
        <f>J155+L155</f>
        <v>32.862</v>
      </c>
      <c r="J155" s="167">
        <v>32.862</v>
      </c>
      <c r="K155" s="167">
        <v>25</v>
      </c>
      <c r="L155" s="170"/>
      <c r="M155" s="188"/>
      <c r="N155" s="167"/>
      <c r="O155" s="167"/>
      <c r="P155" s="168"/>
      <c r="Q155" s="169"/>
      <c r="R155" s="167"/>
      <c r="S155" s="167"/>
      <c r="T155" s="170"/>
      <c r="U155" s="169">
        <f t="shared" si="18"/>
        <v>1.6</v>
      </c>
      <c r="V155" s="167">
        <v>1.6</v>
      </c>
      <c r="W155" s="167">
        <v>0.736</v>
      </c>
      <c r="X155" s="170"/>
    </row>
    <row r="156" spans="3:24" ht="12.75">
      <c r="C156" s="176">
        <f t="shared" si="11"/>
        <v>145</v>
      </c>
      <c r="D156" s="164" t="s">
        <v>404</v>
      </c>
      <c r="E156" s="165">
        <f aca="true" t="shared" si="25" ref="E156:H165">+I156+M156+Q156+U156</f>
        <v>778.9019999999999</v>
      </c>
      <c r="F156" s="178">
        <f t="shared" si="25"/>
        <v>778.9019999999999</v>
      </c>
      <c r="G156" s="167">
        <f t="shared" si="25"/>
        <v>465.164</v>
      </c>
      <c r="H156" s="168"/>
      <c r="I156" s="169">
        <f aca="true" t="shared" si="26" ref="I156:I163">+J156</f>
        <v>341.571</v>
      </c>
      <c r="J156" s="167">
        <v>341.571</v>
      </c>
      <c r="K156" s="167">
        <v>160.738</v>
      </c>
      <c r="L156" s="174"/>
      <c r="M156" s="188"/>
      <c r="N156" s="167"/>
      <c r="O156" s="167"/>
      <c r="P156" s="172"/>
      <c r="Q156" s="169">
        <f t="shared" si="17"/>
        <v>405.931</v>
      </c>
      <c r="R156" s="167">
        <v>405.931</v>
      </c>
      <c r="S156" s="167">
        <v>304.426</v>
      </c>
      <c r="T156" s="174"/>
      <c r="U156" s="169">
        <f t="shared" si="18"/>
        <v>31.4</v>
      </c>
      <c r="V156" s="167">
        <v>31.4</v>
      </c>
      <c r="W156" s="167"/>
      <c r="X156" s="170"/>
    </row>
    <row r="157" spans="3:24" ht="12.75">
      <c r="C157" s="176">
        <f t="shared" si="11"/>
        <v>146</v>
      </c>
      <c r="D157" s="164" t="s">
        <v>200</v>
      </c>
      <c r="E157" s="165">
        <f t="shared" si="25"/>
        <v>325.79599999999994</v>
      </c>
      <c r="F157" s="178">
        <f t="shared" si="25"/>
        <v>325.79599999999994</v>
      </c>
      <c r="G157" s="167">
        <f t="shared" si="25"/>
        <v>207.632</v>
      </c>
      <c r="H157" s="168"/>
      <c r="I157" s="169">
        <f>J157+L157</f>
        <v>16.977</v>
      </c>
      <c r="J157" s="167">
        <v>16.977</v>
      </c>
      <c r="K157" s="167"/>
      <c r="L157" s="170"/>
      <c r="M157" s="188">
        <f>N157+P157</f>
        <v>136.1</v>
      </c>
      <c r="N157" s="167">
        <v>136.1</v>
      </c>
      <c r="O157" s="175">
        <v>82.593</v>
      </c>
      <c r="P157" s="168"/>
      <c r="Q157" s="169">
        <f t="shared" si="17"/>
        <v>165.319</v>
      </c>
      <c r="R157" s="167">
        <v>165.319</v>
      </c>
      <c r="S157" s="167">
        <v>125.039</v>
      </c>
      <c r="T157" s="170"/>
      <c r="U157" s="169">
        <f t="shared" si="18"/>
        <v>7.4</v>
      </c>
      <c r="V157" s="167">
        <v>7.4</v>
      </c>
      <c r="W157" s="167"/>
      <c r="X157" s="170"/>
    </row>
    <row r="158" spans="3:24" ht="12.75">
      <c r="C158" s="176">
        <v>147</v>
      </c>
      <c r="D158" s="164" t="s">
        <v>405</v>
      </c>
      <c r="E158" s="165">
        <f t="shared" si="25"/>
        <v>408.428</v>
      </c>
      <c r="F158" s="178">
        <f t="shared" si="25"/>
        <v>408.428</v>
      </c>
      <c r="G158" s="167">
        <f t="shared" si="25"/>
        <v>295.246</v>
      </c>
      <c r="H158" s="168"/>
      <c r="I158" s="169">
        <f t="shared" si="26"/>
        <v>352.599</v>
      </c>
      <c r="J158" s="167">
        <v>352.599</v>
      </c>
      <c r="K158" s="167">
        <v>261.885</v>
      </c>
      <c r="L158" s="174"/>
      <c r="M158" s="188">
        <f>N158+P158</f>
        <v>1.624</v>
      </c>
      <c r="N158" s="167">
        <v>1.624</v>
      </c>
      <c r="O158" s="167">
        <v>1.245</v>
      </c>
      <c r="P158" s="172"/>
      <c r="Q158" s="169">
        <f t="shared" si="17"/>
        <v>25.705</v>
      </c>
      <c r="R158" s="167">
        <v>25.705</v>
      </c>
      <c r="S158" s="167">
        <v>19.7</v>
      </c>
      <c r="T158" s="170"/>
      <c r="U158" s="169">
        <f>+V158+X158</f>
        <v>28.5</v>
      </c>
      <c r="V158" s="167">
        <v>28.5</v>
      </c>
      <c r="W158" s="167">
        <v>12.416</v>
      </c>
      <c r="X158" s="170"/>
    </row>
    <row r="159" spans="3:24" ht="12.75">
      <c r="C159" s="176">
        <f t="shared" si="11"/>
        <v>148</v>
      </c>
      <c r="D159" s="164" t="s">
        <v>179</v>
      </c>
      <c r="E159" s="165">
        <f t="shared" si="25"/>
        <v>119.569</v>
      </c>
      <c r="F159" s="178">
        <f t="shared" si="25"/>
        <v>119.569</v>
      </c>
      <c r="G159" s="167">
        <f t="shared" si="25"/>
        <v>86.772</v>
      </c>
      <c r="H159" s="168"/>
      <c r="I159" s="169">
        <f t="shared" si="26"/>
        <v>94.294</v>
      </c>
      <c r="J159" s="167">
        <v>94.294</v>
      </c>
      <c r="K159" s="167">
        <v>71.525</v>
      </c>
      <c r="L159" s="174"/>
      <c r="M159" s="188"/>
      <c r="N159" s="167"/>
      <c r="O159" s="167"/>
      <c r="P159" s="172"/>
      <c r="Q159" s="169">
        <f t="shared" si="17"/>
        <v>13.775</v>
      </c>
      <c r="R159" s="167">
        <v>13.775</v>
      </c>
      <c r="S159" s="167">
        <v>10.557</v>
      </c>
      <c r="T159" s="170"/>
      <c r="U159" s="169">
        <f>V159+X159</f>
        <v>11.5</v>
      </c>
      <c r="V159" s="167">
        <v>11.5</v>
      </c>
      <c r="W159" s="167">
        <v>4.69</v>
      </c>
      <c r="X159" s="170"/>
    </row>
    <row r="160" spans="3:24" ht="12.75">
      <c r="C160" s="176">
        <f t="shared" si="11"/>
        <v>149</v>
      </c>
      <c r="D160" s="206" t="s">
        <v>167</v>
      </c>
      <c r="E160" s="165">
        <f t="shared" si="25"/>
        <v>86.653</v>
      </c>
      <c r="F160" s="178">
        <f t="shared" si="25"/>
        <v>86.653</v>
      </c>
      <c r="G160" s="167">
        <f t="shared" si="25"/>
        <v>47.442</v>
      </c>
      <c r="H160" s="168"/>
      <c r="I160" s="169">
        <f t="shared" si="26"/>
        <v>65.653</v>
      </c>
      <c r="J160" s="167">
        <v>65.653</v>
      </c>
      <c r="K160" s="167">
        <v>47.442</v>
      </c>
      <c r="L160" s="174"/>
      <c r="M160" s="188"/>
      <c r="N160" s="167"/>
      <c r="O160" s="167"/>
      <c r="P160" s="172"/>
      <c r="Q160" s="169"/>
      <c r="R160" s="167"/>
      <c r="S160" s="167"/>
      <c r="T160" s="170"/>
      <c r="U160" s="169">
        <f>V160+X160</f>
        <v>21</v>
      </c>
      <c r="V160" s="167">
        <v>21</v>
      </c>
      <c r="W160" s="167"/>
      <c r="X160" s="170"/>
    </row>
    <row r="161" spans="3:24" ht="12.75">
      <c r="C161" s="176">
        <v>150</v>
      </c>
      <c r="D161" s="206" t="s">
        <v>169</v>
      </c>
      <c r="E161" s="165">
        <f t="shared" si="25"/>
        <v>90.529</v>
      </c>
      <c r="F161" s="178">
        <f t="shared" si="25"/>
        <v>90.529</v>
      </c>
      <c r="G161" s="167">
        <f t="shared" si="25"/>
        <v>67.105</v>
      </c>
      <c r="H161" s="168"/>
      <c r="I161" s="169">
        <f t="shared" si="26"/>
        <v>31.66</v>
      </c>
      <c r="J161" s="167">
        <v>31.66</v>
      </c>
      <c r="K161" s="167">
        <v>22.754</v>
      </c>
      <c r="L161" s="174"/>
      <c r="M161" s="188"/>
      <c r="N161" s="167"/>
      <c r="O161" s="167"/>
      <c r="P161" s="172"/>
      <c r="Q161" s="169">
        <f t="shared" si="17"/>
        <v>57.869</v>
      </c>
      <c r="R161" s="167">
        <v>57.869</v>
      </c>
      <c r="S161" s="167">
        <v>44.351</v>
      </c>
      <c r="T161" s="170"/>
      <c r="U161" s="169">
        <f>V161+X161</f>
        <v>1</v>
      </c>
      <c r="V161" s="167">
        <v>1</v>
      </c>
      <c r="W161" s="167"/>
      <c r="X161" s="170"/>
    </row>
    <row r="162" spans="3:24" ht="12.75">
      <c r="C162" s="176">
        <v>151</v>
      </c>
      <c r="D162" s="187" t="s">
        <v>406</v>
      </c>
      <c r="E162" s="165">
        <f t="shared" si="25"/>
        <v>266.832</v>
      </c>
      <c r="F162" s="178">
        <f>+J162+N162+R162+V162</f>
        <v>266.832</v>
      </c>
      <c r="G162" s="167">
        <f t="shared" si="25"/>
        <v>166.963</v>
      </c>
      <c r="H162" s="168"/>
      <c r="I162" s="191">
        <f t="shared" si="26"/>
        <v>192.781</v>
      </c>
      <c r="J162" s="189">
        <v>192.781</v>
      </c>
      <c r="K162" s="189">
        <v>122.568</v>
      </c>
      <c r="L162" s="196"/>
      <c r="M162" s="188">
        <f>N162</f>
        <v>2.048</v>
      </c>
      <c r="N162" s="167">
        <v>2.048</v>
      </c>
      <c r="O162" s="167">
        <v>1.553</v>
      </c>
      <c r="P162" s="172"/>
      <c r="Q162" s="169">
        <f t="shared" si="17"/>
        <v>56.303</v>
      </c>
      <c r="R162" s="167">
        <v>56.303</v>
      </c>
      <c r="S162" s="167">
        <v>41.646</v>
      </c>
      <c r="T162" s="170"/>
      <c r="U162" s="169">
        <f>V162+X162</f>
        <v>15.7</v>
      </c>
      <c r="V162" s="167">
        <v>15.7</v>
      </c>
      <c r="W162" s="167">
        <v>1.196</v>
      </c>
      <c r="X162" s="170"/>
    </row>
    <row r="163" spans="3:24" ht="15" customHeight="1" thickBot="1">
      <c r="C163" s="176">
        <v>152</v>
      </c>
      <c r="D163" s="207" t="s">
        <v>407</v>
      </c>
      <c r="E163" s="208">
        <f t="shared" si="25"/>
        <v>95.747</v>
      </c>
      <c r="F163" s="209">
        <f t="shared" si="25"/>
        <v>95.747</v>
      </c>
      <c r="G163" s="210">
        <f t="shared" si="25"/>
        <v>62.983000000000004</v>
      </c>
      <c r="H163" s="211"/>
      <c r="I163" s="212">
        <f t="shared" si="26"/>
        <v>67.658</v>
      </c>
      <c r="J163" s="210">
        <v>67.658</v>
      </c>
      <c r="K163" s="210">
        <v>44.805</v>
      </c>
      <c r="L163" s="213"/>
      <c r="M163" s="208"/>
      <c r="N163" s="210"/>
      <c r="O163" s="210"/>
      <c r="P163" s="214"/>
      <c r="Q163" s="169">
        <f t="shared" si="17"/>
        <v>24.589</v>
      </c>
      <c r="R163" s="167">
        <v>24.589</v>
      </c>
      <c r="S163" s="167">
        <v>18.178</v>
      </c>
      <c r="T163" s="170"/>
      <c r="U163" s="212">
        <f>V163+X163</f>
        <v>3.5</v>
      </c>
      <c r="V163" s="215">
        <v>3.5</v>
      </c>
      <c r="W163" s="210"/>
      <c r="X163" s="216"/>
    </row>
    <row r="164" spans="3:24" ht="13.5" hidden="1" thickBot="1">
      <c r="C164" s="217">
        <v>144</v>
      </c>
      <c r="D164" s="218" t="s">
        <v>281</v>
      </c>
      <c r="E164" s="197">
        <f t="shared" si="25"/>
        <v>12694.784</v>
      </c>
      <c r="F164" s="198">
        <f t="shared" si="25"/>
        <v>12682.965</v>
      </c>
      <c r="G164" s="199">
        <f t="shared" si="25"/>
        <v>8244.975999999999</v>
      </c>
      <c r="H164" s="200">
        <f t="shared" si="25"/>
        <v>11.819</v>
      </c>
      <c r="I164" s="219">
        <f>J164+L164</f>
        <v>5819.196000000001</v>
      </c>
      <c r="J164" s="220">
        <f>SUM(J130:J163)+J99+J100</f>
        <v>5809.377</v>
      </c>
      <c r="K164" s="220">
        <f>SUM(K130:K163)+K99+K100</f>
        <v>3611.0589999999997</v>
      </c>
      <c r="L164" s="221">
        <f>SUM(L130:L163)</f>
        <v>9.819</v>
      </c>
      <c r="M164" s="222">
        <f>N164+P164</f>
        <v>239.86199999999997</v>
      </c>
      <c r="N164" s="220">
        <f>SUM(N130:N163)+N89</f>
        <v>239.86199999999997</v>
      </c>
      <c r="O164" s="220">
        <f>SUM(O130:O163)+O89</f>
        <v>91.18100000000001</v>
      </c>
      <c r="P164" s="223"/>
      <c r="Q164" s="219">
        <f>R164+T164</f>
        <v>6048.399999999998</v>
      </c>
      <c r="R164" s="220">
        <f>SUM(R130:R163)+R89+R111</f>
        <v>6048.399999999998</v>
      </c>
      <c r="S164" s="220">
        <f>SUM(S130:S163)+S89+S111</f>
        <v>4518.932999999998</v>
      </c>
      <c r="T164" s="221"/>
      <c r="U164" s="219">
        <f>U89+SUM(U130:U163)</f>
        <v>587.326</v>
      </c>
      <c r="V164" s="220">
        <f>SUM(V130:V163)+V89</f>
        <v>585.326</v>
      </c>
      <c r="W164" s="220">
        <f>SUM(W130:W163)+W89</f>
        <v>23.803000000000004</v>
      </c>
      <c r="X164" s="224">
        <f>SUM(X130:X163)</f>
        <v>2</v>
      </c>
    </row>
    <row r="165" spans="3:24" ht="13.5" thickBot="1">
      <c r="C165" s="225">
        <v>153</v>
      </c>
      <c r="D165" s="226" t="s">
        <v>408</v>
      </c>
      <c r="E165" s="227">
        <f t="shared" si="25"/>
        <v>27232.234</v>
      </c>
      <c r="F165" s="228">
        <f>+J165+N165+R165+V165</f>
        <v>26346.339000000004</v>
      </c>
      <c r="G165" s="229">
        <f t="shared" si="25"/>
        <v>13123.150999999998</v>
      </c>
      <c r="H165" s="230">
        <f t="shared" si="25"/>
        <v>885.8950000000001</v>
      </c>
      <c r="I165" s="231">
        <f>J165+L165</f>
        <v>17279.940000000002</v>
      </c>
      <c r="J165" s="229">
        <f aca="true" t="shared" si="27" ref="J165:O165">J129+J164</f>
        <v>16419.145000000004</v>
      </c>
      <c r="K165" s="229">
        <f t="shared" si="27"/>
        <v>7221.598999999999</v>
      </c>
      <c r="L165" s="232">
        <f t="shared" si="27"/>
        <v>860.7950000000001</v>
      </c>
      <c r="M165" s="233">
        <f t="shared" si="27"/>
        <v>2830.13</v>
      </c>
      <c r="N165" s="234">
        <f t="shared" si="27"/>
        <v>2830.13</v>
      </c>
      <c r="O165" s="234">
        <f t="shared" si="27"/>
        <v>1224.992</v>
      </c>
      <c r="P165" s="234"/>
      <c r="Q165" s="235">
        <f>Q164</f>
        <v>6048.399999999998</v>
      </c>
      <c r="R165" s="234">
        <f>R164</f>
        <v>6048.399999999998</v>
      </c>
      <c r="S165" s="234">
        <f>S164</f>
        <v>4518.932999999998</v>
      </c>
      <c r="T165" s="236"/>
      <c r="U165" s="237">
        <f>U129+U164</f>
        <v>1073.7640000000001</v>
      </c>
      <c r="V165" s="234">
        <f>V129+V164</f>
        <v>1048.664</v>
      </c>
      <c r="W165" s="234">
        <f>W129+W164</f>
        <v>157.62699999999998</v>
      </c>
      <c r="X165" s="236">
        <f>X129+X164</f>
        <v>25.1</v>
      </c>
    </row>
    <row r="168" ht="12.75">
      <c r="D168" s="14" t="s">
        <v>409</v>
      </c>
    </row>
    <row r="169" ht="12.75">
      <c r="D169" s="14" t="s">
        <v>541</v>
      </c>
    </row>
    <row r="170" ht="12.75">
      <c r="D170" s="238" t="s">
        <v>537</v>
      </c>
    </row>
    <row r="171" ht="12.75">
      <c r="D171" s="14" t="s">
        <v>410</v>
      </c>
    </row>
  </sheetData>
  <sheetProtection/>
  <mergeCells count="25">
    <mergeCell ref="L9:L10"/>
    <mergeCell ref="H2:L2"/>
    <mergeCell ref="D5:Q5"/>
    <mergeCell ref="E6:K6"/>
    <mergeCell ref="M8:M10"/>
    <mergeCell ref="P9:P10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T9:T10"/>
    <mergeCell ref="V9:W9"/>
    <mergeCell ref="X9:X10"/>
    <mergeCell ref="N8:P8"/>
    <mergeCell ref="Q8:Q10"/>
    <mergeCell ref="R8:T8"/>
    <mergeCell ref="U8:U10"/>
    <mergeCell ref="V8:X8"/>
    <mergeCell ref="N9:O9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0" t="s">
        <v>172</v>
      </c>
    </row>
    <row r="3" spans="3:22" ht="12.75">
      <c r="C3" s="808" t="s">
        <v>538</v>
      </c>
      <c r="D3" s="808"/>
      <c r="E3" s="808"/>
      <c r="F3" s="808"/>
      <c r="G3" s="808"/>
      <c r="H3" s="808"/>
      <c r="I3" s="808"/>
      <c r="J3" s="808"/>
      <c r="P3" s="140"/>
      <c r="R3" s="105" t="s">
        <v>539</v>
      </c>
      <c r="S3" s="12"/>
      <c r="T3" s="12"/>
      <c r="U3" s="13"/>
      <c r="V3" s="13"/>
    </row>
    <row r="4" spans="2:18" ht="12.75">
      <c r="B4" s="239"/>
      <c r="C4" s="808" t="s">
        <v>411</v>
      </c>
      <c r="D4" s="808"/>
      <c r="E4" s="808"/>
      <c r="F4" s="808"/>
      <c r="G4" s="808"/>
      <c r="H4" s="808"/>
      <c r="I4" s="808"/>
      <c r="P4" s="105"/>
      <c r="Q4" s="12"/>
      <c r="R4" s="140" t="s">
        <v>412</v>
      </c>
    </row>
    <row r="5" spans="16:20" ht="13.5" thickBot="1">
      <c r="P5" s="140"/>
      <c r="T5" s="33" t="s">
        <v>413</v>
      </c>
    </row>
    <row r="6" spans="1:22" ht="12.75">
      <c r="A6" s="819"/>
      <c r="B6" s="820" t="s">
        <v>306</v>
      </c>
      <c r="C6" s="823" t="s">
        <v>307</v>
      </c>
      <c r="D6" s="817" t="s">
        <v>308</v>
      </c>
      <c r="E6" s="817"/>
      <c r="F6" s="818"/>
      <c r="G6" s="823" t="s">
        <v>309</v>
      </c>
      <c r="H6" s="817" t="s">
        <v>308</v>
      </c>
      <c r="I6" s="817"/>
      <c r="J6" s="791"/>
      <c r="K6" s="814" t="s">
        <v>540</v>
      </c>
      <c r="L6" s="817" t="s">
        <v>308</v>
      </c>
      <c r="M6" s="817"/>
      <c r="N6" s="818"/>
      <c r="O6" s="814" t="s">
        <v>310</v>
      </c>
      <c r="P6" s="817" t="s">
        <v>308</v>
      </c>
      <c r="Q6" s="817"/>
      <c r="R6" s="818"/>
      <c r="S6" s="814" t="s">
        <v>311</v>
      </c>
      <c r="T6" s="817" t="s">
        <v>308</v>
      </c>
      <c r="U6" s="817"/>
      <c r="V6" s="818"/>
    </row>
    <row r="7" spans="1:22" ht="12.75">
      <c r="A7" s="773"/>
      <c r="B7" s="821"/>
      <c r="C7" s="824"/>
      <c r="D7" s="812" t="s">
        <v>312</v>
      </c>
      <c r="E7" s="812"/>
      <c r="F7" s="813" t="s">
        <v>313</v>
      </c>
      <c r="G7" s="824"/>
      <c r="H7" s="812" t="s">
        <v>312</v>
      </c>
      <c r="I7" s="812"/>
      <c r="J7" s="789" t="s">
        <v>313</v>
      </c>
      <c r="K7" s="815"/>
      <c r="L7" s="812" t="s">
        <v>312</v>
      </c>
      <c r="M7" s="812"/>
      <c r="N7" s="813" t="s">
        <v>313</v>
      </c>
      <c r="O7" s="815"/>
      <c r="P7" s="812" t="s">
        <v>312</v>
      </c>
      <c r="Q7" s="812"/>
      <c r="R7" s="813" t="s">
        <v>313</v>
      </c>
      <c r="S7" s="815"/>
      <c r="T7" s="812" t="s">
        <v>312</v>
      </c>
      <c r="U7" s="812"/>
      <c r="V7" s="813" t="s">
        <v>313</v>
      </c>
    </row>
    <row r="8" spans="1:22" ht="48.75" thickBot="1">
      <c r="A8" s="773"/>
      <c r="B8" s="822"/>
      <c r="C8" s="825"/>
      <c r="D8" s="240" t="s">
        <v>307</v>
      </c>
      <c r="E8" s="241" t="s">
        <v>314</v>
      </c>
      <c r="F8" s="787"/>
      <c r="G8" s="825"/>
      <c r="H8" s="240" t="s">
        <v>307</v>
      </c>
      <c r="I8" s="241" t="s">
        <v>314</v>
      </c>
      <c r="J8" s="803"/>
      <c r="K8" s="816"/>
      <c r="L8" s="240" t="s">
        <v>307</v>
      </c>
      <c r="M8" s="241" t="s">
        <v>314</v>
      </c>
      <c r="N8" s="787"/>
      <c r="O8" s="816"/>
      <c r="P8" s="240" t="s">
        <v>307</v>
      </c>
      <c r="Q8" s="241" t="s">
        <v>314</v>
      </c>
      <c r="R8" s="787"/>
      <c r="S8" s="816"/>
      <c r="T8" s="240" t="s">
        <v>307</v>
      </c>
      <c r="U8" s="241" t="s">
        <v>314</v>
      </c>
      <c r="V8" s="787"/>
    </row>
    <row r="9" spans="1:22" ht="30.75" thickBot="1">
      <c r="A9" s="242">
        <v>1</v>
      </c>
      <c r="B9" s="243" t="s">
        <v>414</v>
      </c>
      <c r="C9" s="233">
        <f aca="true" t="shared" si="0" ref="C9:F25">G9+K9+O9+S9</f>
        <v>0</v>
      </c>
      <c r="D9" s="229">
        <f t="shared" si="0"/>
        <v>0</v>
      </c>
      <c r="E9" s="229">
        <f t="shared" si="0"/>
        <v>0</v>
      </c>
      <c r="F9" s="233">
        <f t="shared" si="0"/>
        <v>0</v>
      </c>
      <c r="G9" s="244">
        <f>G13+G17+G18+G20+G25+G28+G31+SUM(G33:G43)+G23+G10</f>
        <v>0</v>
      </c>
      <c r="H9" s="245">
        <f>H13+H17+H18+H20+H25+H28+H31+SUM(H33:H43)+H23+H10</f>
        <v>0</v>
      </c>
      <c r="I9" s="245">
        <f>I13+I17+I18+I20+I25+I28+I31+SUM(I33:I43)+I23+I10</f>
        <v>0</v>
      </c>
      <c r="J9" s="246">
        <f>J13+J17+J18+J20+J25+J28+J31+SUM(J33:J43)+J23+J10</f>
        <v>0</v>
      </c>
      <c r="K9" s="245">
        <f>K13+K17+K18+K20+K25+K28+K31+SUM(K33:K43)</f>
        <v>0</v>
      </c>
      <c r="L9" s="229">
        <f>L13+L18+SUM(L33:L43)</f>
        <v>0</v>
      </c>
      <c r="M9" s="229">
        <f>M13+M17+M18+M20+M25+M28+M31+SUM(M33:M43)</f>
        <v>0</v>
      </c>
      <c r="N9" s="234"/>
      <c r="O9" s="244"/>
      <c r="P9" s="229"/>
      <c r="Q9" s="229"/>
      <c r="R9" s="236"/>
      <c r="S9" s="244">
        <f>S13+S17+S18+S20+S25+S28+S31+SUM(S33:S43)</f>
        <v>0</v>
      </c>
      <c r="T9" s="229">
        <f>T20+SUM(T34:T43)</f>
        <v>0</v>
      </c>
      <c r="U9" s="229">
        <f>U20+SUM(U34:U43)</f>
        <v>0</v>
      </c>
      <c r="V9" s="236"/>
    </row>
    <row r="10" spans="1:22" ht="12.75">
      <c r="A10" s="247">
        <v>2</v>
      </c>
      <c r="B10" s="248" t="s">
        <v>315</v>
      </c>
      <c r="C10" s="249">
        <f t="shared" si="0"/>
        <v>0</v>
      </c>
      <c r="D10" s="249">
        <f>H10+L10+P10+T10</f>
        <v>0</v>
      </c>
      <c r="E10" s="249">
        <f>I10+M10+Q10+U10</f>
        <v>0</v>
      </c>
      <c r="F10" s="250"/>
      <c r="G10" s="251">
        <f>G11+G12</f>
        <v>0</v>
      </c>
      <c r="H10" s="252">
        <f>H11+H12</f>
        <v>0</v>
      </c>
      <c r="I10" s="252">
        <f>I11+I12</f>
        <v>0</v>
      </c>
      <c r="J10" s="253"/>
      <c r="K10" s="249"/>
      <c r="L10" s="254"/>
      <c r="M10" s="254"/>
      <c r="N10" s="255"/>
      <c r="O10" s="256"/>
      <c r="P10" s="254"/>
      <c r="Q10" s="254"/>
      <c r="R10" s="257"/>
      <c r="S10" s="256"/>
      <c r="T10" s="254"/>
      <c r="U10" s="254"/>
      <c r="V10" s="257"/>
    </row>
    <row r="11" spans="1:22" ht="12.75">
      <c r="A11" s="247">
        <v>3</v>
      </c>
      <c r="B11" s="151" t="s">
        <v>316</v>
      </c>
      <c r="C11" s="152">
        <f t="shared" si="0"/>
        <v>0</v>
      </c>
      <c r="D11" s="152">
        <f>H11+L11+P11+T11</f>
        <v>0</v>
      </c>
      <c r="E11" s="152">
        <f>I11+M11+Q11+U11</f>
        <v>0</v>
      </c>
      <c r="F11" s="153"/>
      <c r="G11" s="154">
        <f>H11+J11</f>
        <v>0</v>
      </c>
      <c r="H11" s="155"/>
      <c r="I11" s="155"/>
      <c r="J11" s="257"/>
      <c r="K11" s="258"/>
      <c r="L11" s="254"/>
      <c r="M11" s="254"/>
      <c r="N11" s="258"/>
      <c r="O11" s="259"/>
      <c r="P11" s="254"/>
      <c r="Q11" s="254"/>
      <c r="R11" s="260"/>
      <c r="S11" s="259"/>
      <c r="T11" s="254"/>
      <c r="U11" s="254"/>
      <c r="V11" s="260"/>
    </row>
    <row r="12" spans="1:22" ht="12.75">
      <c r="A12" s="247">
        <v>4</v>
      </c>
      <c r="B12" s="160" t="s">
        <v>317</v>
      </c>
      <c r="C12" s="152">
        <f t="shared" si="0"/>
        <v>0</v>
      </c>
      <c r="D12" s="152">
        <f t="shared" si="0"/>
        <v>0</v>
      </c>
      <c r="E12" s="161">
        <f t="shared" si="0"/>
        <v>0</v>
      </c>
      <c r="F12" s="153"/>
      <c r="G12" s="154">
        <f>H12+J12</f>
        <v>0</v>
      </c>
      <c r="H12" s="162"/>
      <c r="I12" s="155"/>
      <c r="J12" s="257"/>
      <c r="K12" s="258"/>
      <c r="L12" s="254"/>
      <c r="M12" s="254"/>
      <c r="N12" s="258"/>
      <c r="O12" s="259"/>
      <c r="P12" s="254"/>
      <c r="Q12" s="254"/>
      <c r="R12" s="260"/>
      <c r="S12" s="259"/>
      <c r="T12" s="254"/>
      <c r="U12" s="254"/>
      <c r="V12" s="260"/>
    </row>
    <row r="13" spans="1:22" ht="12.75">
      <c r="A13" s="247">
        <v>5</v>
      </c>
      <c r="B13" s="261" t="s">
        <v>415</v>
      </c>
      <c r="C13" s="249">
        <f t="shared" si="0"/>
        <v>0</v>
      </c>
      <c r="D13" s="254">
        <f aca="true" t="shared" si="1" ref="D13:J13">SUM(D14:D16)</f>
        <v>0</v>
      </c>
      <c r="E13" s="254">
        <f t="shared" si="1"/>
        <v>0</v>
      </c>
      <c r="F13" s="255">
        <f t="shared" si="1"/>
        <v>0</v>
      </c>
      <c r="G13" s="256">
        <f t="shared" si="1"/>
        <v>0</v>
      </c>
      <c r="H13" s="254">
        <f t="shared" si="1"/>
        <v>0</v>
      </c>
      <c r="I13" s="254">
        <f t="shared" si="1"/>
        <v>0</v>
      </c>
      <c r="J13" s="257">
        <f t="shared" si="1"/>
        <v>0</v>
      </c>
      <c r="K13" s="258">
        <f>K14+K15+K16</f>
        <v>0</v>
      </c>
      <c r="L13" s="167">
        <f>L14+L15+L16</f>
        <v>0</v>
      </c>
      <c r="M13" s="167">
        <f>M14+M15+M16</f>
        <v>0</v>
      </c>
      <c r="N13" s="258"/>
      <c r="O13" s="259"/>
      <c r="P13" s="254"/>
      <c r="Q13" s="254"/>
      <c r="R13" s="260"/>
      <c r="S13" s="259"/>
      <c r="T13" s="254"/>
      <c r="U13" s="254"/>
      <c r="V13" s="260"/>
    </row>
    <row r="14" spans="1:22" ht="12.75">
      <c r="A14" s="262">
        <f>+A13+1</f>
        <v>6</v>
      </c>
      <c r="B14" s="185" t="s">
        <v>416</v>
      </c>
      <c r="C14" s="152">
        <f t="shared" si="0"/>
        <v>0</v>
      </c>
      <c r="D14" s="161">
        <f t="shared" si="0"/>
        <v>0</v>
      </c>
      <c r="E14" s="161">
        <f t="shared" si="0"/>
        <v>0</v>
      </c>
      <c r="F14" s="161">
        <f t="shared" si="0"/>
        <v>0</v>
      </c>
      <c r="G14" s="154">
        <f aca="true" t="shared" si="2" ref="G14:G24">H14+J14</f>
        <v>0</v>
      </c>
      <c r="H14" s="161"/>
      <c r="I14" s="263"/>
      <c r="J14" s="264"/>
      <c r="K14" s="152">
        <f>L14+N14</f>
        <v>0</v>
      </c>
      <c r="L14" s="265"/>
      <c r="M14" s="263"/>
      <c r="N14" s="266"/>
      <c r="O14" s="267"/>
      <c r="P14" s="265"/>
      <c r="Q14" s="265"/>
      <c r="R14" s="264"/>
      <c r="S14" s="154"/>
      <c r="T14" s="265"/>
      <c r="U14" s="265"/>
      <c r="V14" s="264"/>
    </row>
    <row r="15" spans="1:22" ht="12.75">
      <c r="A15" s="262">
        <v>7</v>
      </c>
      <c r="B15" s="185" t="s">
        <v>417</v>
      </c>
      <c r="C15" s="152">
        <f t="shared" si="0"/>
        <v>0</v>
      </c>
      <c r="D15" s="265">
        <f t="shared" si="0"/>
        <v>0</v>
      </c>
      <c r="E15" s="265"/>
      <c r="F15" s="255"/>
      <c r="G15" s="154">
        <f t="shared" si="2"/>
        <v>0</v>
      </c>
      <c r="H15" s="265"/>
      <c r="I15" s="265"/>
      <c r="J15" s="264"/>
      <c r="K15" s="165"/>
      <c r="L15" s="265"/>
      <c r="M15" s="265"/>
      <c r="N15" s="266"/>
      <c r="O15" s="267"/>
      <c r="P15" s="265"/>
      <c r="Q15" s="265"/>
      <c r="R15" s="264"/>
      <c r="S15" s="267"/>
      <c r="T15" s="265"/>
      <c r="U15" s="265"/>
      <c r="V15" s="264"/>
    </row>
    <row r="16" spans="1:22" ht="12.75">
      <c r="A16" s="262">
        <f>+A15+1</f>
        <v>8</v>
      </c>
      <c r="B16" s="185" t="s">
        <v>418</v>
      </c>
      <c r="C16" s="152">
        <f t="shared" si="0"/>
        <v>0</v>
      </c>
      <c r="D16" s="265">
        <f t="shared" si="0"/>
        <v>0</v>
      </c>
      <c r="E16" s="265"/>
      <c r="F16" s="255"/>
      <c r="G16" s="154">
        <f t="shared" si="2"/>
        <v>0</v>
      </c>
      <c r="H16" s="265"/>
      <c r="I16" s="265"/>
      <c r="J16" s="264"/>
      <c r="K16" s="165"/>
      <c r="L16" s="265"/>
      <c r="M16" s="265"/>
      <c r="N16" s="266"/>
      <c r="O16" s="267"/>
      <c r="P16" s="265"/>
      <c r="Q16" s="265"/>
      <c r="R16" s="264"/>
      <c r="S16" s="267"/>
      <c r="T16" s="265"/>
      <c r="U16" s="265"/>
      <c r="V16" s="264"/>
    </row>
    <row r="17" spans="1:22" ht="12.75">
      <c r="A17" s="262">
        <v>9</v>
      </c>
      <c r="B17" s="164" t="s">
        <v>419</v>
      </c>
      <c r="C17" s="165">
        <f t="shared" si="0"/>
        <v>0</v>
      </c>
      <c r="D17" s="167">
        <f t="shared" si="0"/>
        <v>0</v>
      </c>
      <c r="E17" s="167">
        <f>I17+M17+Q17+U17</f>
        <v>0</v>
      </c>
      <c r="F17" s="266"/>
      <c r="G17" s="169">
        <f t="shared" si="2"/>
        <v>0</v>
      </c>
      <c r="H17" s="167"/>
      <c r="I17" s="167"/>
      <c r="J17" s="264"/>
      <c r="K17" s="165"/>
      <c r="L17" s="265"/>
      <c r="M17" s="265"/>
      <c r="N17" s="266"/>
      <c r="O17" s="267"/>
      <c r="P17" s="265"/>
      <c r="Q17" s="265"/>
      <c r="R17" s="264"/>
      <c r="S17" s="267"/>
      <c r="T17" s="265"/>
      <c r="U17" s="265"/>
      <c r="V17" s="264"/>
    </row>
    <row r="18" spans="1:22" ht="12.75">
      <c r="A18" s="262">
        <v>10</v>
      </c>
      <c r="B18" s="164" t="s">
        <v>420</v>
      </c>
      <c r="C18" s="165">
        <f t="shared" si="0"/>
        <v>0</v>
      </c>
      <c r="D18" s="167">
        <f t="shared" si="0"/>
        <v>0</v>
      </c>
      <c r="E18" s="167"/>
      <c r="F18" s="266"/>
      <c r="G18" s="169"/>
      <c r="H18" s="268"/>
      <c r="I18" s="167"/>
      <c r="J18" s="269"/>
      <c r="K18" s="268">
        <f>K19</f>
        <v>0</v>
      </c>
      <c r="L18" s="167">
        <f>L19</f>
        <v>0</v>
      </c>
      <c r="M18" s="265"/>
      <c r="N18" s="266"/>
      <c r="O18" s="267"/>
      <c r="P18" s="265"/>
      <c r="Q18" s="265"/>
      <c r="R18" s="264"/>
      <c r="S18" s="267"/>
      <c r="T18" s="265"/>
      <c r="U18" s="265"/>
      <c r="V18" s="264"/>
    </row>
    <row r="19" spans="1:22" ht="12.75">
      <c r="A19" s="262">
        <v>11</v>
      </c>
      <c r="B19" s="185" t="s">
        <v>421</v>
      </c>
      <c r="C19" s="152">
        <f t="shared" si="0"/>
        <v>0</v>
      </c>
      <c r="D19" s="161">
        <f t="shared" si="0"/>
        <v>0</v>
      </c>
      <c r="E19" s="167"/>
      <c r="F19" s="266"/>
      <c r="G19" s="154"/>
      <c r="H19" s="182"/>
      <c r="I19" s="167"/>
      <c r="J19" s="269"/>
      <c r="K19" s="182">
        <f>L19+M19+N19</f>
        <v>0</v>
      </c>
      <c r="L19" s="265"/>
      <c r="M19" s="265"/>
      <c r="N19" s="266"/>
      <c r="O19" s="267"/>
      <c r="P19" s="265"/>
      <c r="Q19" s="265"/>
      <c r="R19" s="264"/>
      <c r="S19" s="267"/>
      <c r="T19" s="265"/>
      <c r="U19" s="265"/>
      <c r="V19" s="264"/>
    </row>
    <row r="20" spans="1:22" ht="12.75">
      <c r="A20" s="262">
        <v>12</v>
      </c>
      <c r="B20" s="164" t="s">
        <v>256</v>
      </c>
      <c r="C20" s="165">
        <f t="shared" si="0"/>
        <v>0</v>
      </c>
      <c r="D20" s="167">
        <f t="shared" si="0"/>
        <v>0</v>
      </c>
      <c r="E20" s="167"/>
      <c r="F20" s="168"/>
      <c r="G20" s="180">
        <f t="shared" si="2"/>
        <v>0</v>
      </c>
      <c r="H20" s="167">
        <f>H21+H22</f>
        <v>0</v>
      </c>
      <c r="I20" s="167"/>
      <c r="J20" s="181"/>
      <c r="K20" s="268"/>
      <c r="L20" s="167"/>
      <c r="M20" s="167"/>
      <c r="N20" s="268"/>
      <c r="O20" s="180"/>
      <c r="P20" s="167"/>
      <c r="Q20" s="167"/>
      <c r="R20" s="181"/>
      <c r="S20" s="180">
        <f>S21+S22</f>
        <v>0</v>
      </c>
      <c r="T20" s="167">
        <f>T21+T22</f>
        <v>0</v>
      </c>
      <c r="U20" s="167"/>
      <c r="V20" s="170"/>
    </row>
    <row r="21" spans="1:22" ht="12.75">
      <c r="A21" s="262">
        <v>13</v>
      </c>
      <c r="B21" s="185" t="s">
        <v>422</v>
      </c>
      <c r="C21" s="152">
        <f t="shared" si="0"/>
        <v>0</v>
      </c>
      <c r="D21" s="265">
        <f t="shared" si="0"/>
        <v>0</v>
      </c>
      <c r="E21" s="265"/>
      <c r="F21" s="266"/>
      <c r="G21" s="154">
        <f t="shared" si="2"/>
        <v>0</v>
      </c>
      <c r="H21" s="265"/>
      <c r="I21" s="265"/>
      <c r="J21" s="264"/>
      <c r="K21" s="165"/>
      <c r="L21" s="266"/>
      <c r="M21" s="265"/>
      <c r="N21" s="266"/>
      <c r="O21" s="267"/>
      <c r="P21" s="265"/>
      <c r="Q21" s="265"/>
      <c r="R21" s="264"/>
      <c r="S21" s="267"/>
      <c r="T21" s="265"/>
      <c r="U21" s="265"/>
      <c r="V21" s="264"/>
    </row>
    <row r="22" spans="1:22" ht="15.75">
      <c r="A22" s="262">
        <v>14</v>
      </c>
      <c r="B22" s="185" t="s">
        <v>423</v>
      </c>
      <c r="C22" s="152">
        <f t="shared" si="0"/>
        <v>0</v>
      </c>
      <c r="D22" s="265">
        <f t="shared" si="0"/>
        <v>0</v>
      </c>
      <c r="E22" s="265"/>
      <c r="F22" s="266"/>
      <c r="G22" s="270"/>
      <c r="H22" s="265"/>
      <c r="I22" s="265"/>
      <c r="J22" s="264"/>
      <c r="K22" s="271"/>
      <c r="L22" s="266"/>
      <c r="M22" s="265"/>
      <c r="N22" s="266"/>
      <c r="O22" s="267"/>
      <c r="P22" s="265"/>
      <c r="Q22" s="265"/>
      <c r="R22" s="264"/>
      <c r="S22" s="154">
        <f>T22+V22</f>
        <v>0</v>
      </c>
      <c r="T22" s="265"/>
      <c r="U22" s="265"/>
      <c r="V22" s="264"/>
    </row>
    <row r="23" spans="1:22" ht="12.75">
      <c r="A23" s="262">
        <v>15</v>
      </c>
      <c r="B23" s="164" t="s">
        <v>424</v>
      </c>
      <c r="C23" s="165">
        <f t="shared" si="0"/>
        <v>0</v>
      </c>
      <c r="D23" s="167">
        <f t="shared" si="0"/>
        <v>0</v>
      </c>
      <c r="E23" s="167">
        <f t="shared" si="0"/>
        <v>0</v>
      </c>
      <c r="F23" s="168"/>
      <c r="G23" s="169">
        <f t="shared" si="2"/>
        <v>0</v>
      </c>
      <c r="H23" s="167">
        <f>H24</f>
        <v>0</v>
      </c>
      <c r="I23" s="167">
        <f>I24</f>
        <v>0</v>
      </c>
      <c r="J23" s="269"/>
      <c r="K23" s="272"/>
      <c r="L23" s="266"/>
      <c r="M23" s="265"/>
      <c r="N23" s="266"/>
      <c r="O23" s="267"/>
      <c r="P23" s="265"/>
      <c r="Q23" s="265"/>
      <c r="R23" s="264"/>
      <c r="S23" s="267"/>
      <c r="T23" s="265"/>
      <c r="U23" s="265"/>
      <c r="V23" s="264"/>
    </row>
    <row r="24" spans="1:22" ht="12.75">
      <c r="A24" s="262">
        <v>16</v>
      </c>
      <c r="B24" s="185" t="s">
        <v>425</v>
      </c>
      <c r="C24" s="152">
        <f t="shared" si="0"/>
        <v>0</v>
      </c>
      <c r="D24" s="265">
        <f t="shared" si="0"/>
        <v>0</v>
      </c>
      <c r="E24" s="265">
        <f t="shared" si="0"/>
        <v>0</v>
      </c>
      <c r="F24" s="266"/>
      <c r="G24" s="154">
        <f t="shared" si="2"/>
        <v>0</v>
      </c>
      <c r="H24" s="265"/>
      <c r="I24" s="265"/>
      <c r="J24" s="269"/>
      <c r="K24" s="272"/>
      <c r="L24" s="266"/>
      <c r="M24" s="265"/>
      <c r="N24" s="266"/>
      <c r="O24" s="267"/>
      <c r="P24" s="265"/>
      <c r="Q24" s="265"/>
      <c r="R24" s="264"/>
      <c r="S24" s="267"/>
      <c r="T24" s="265"/>
      <c r="U24" s="265"/>
      <c r="V24" s="264"/>
    </row>
    <row r="25" spans="1:22" ht="12.75">
      <c r="A25" s="262">
        <v>17</v>
      </c>
      <c r="B25" s="164" t="s">
        <v>426</v>
      </c>
      <c r="C25" s="165">
        <f t="shared" si="0"/>
        <v>0</v>
      </c>
      <c r="D25" s="167">
        <f t="shared" si="0"/>
        <v>0</v>
      </c>
      <c r="E25" s="167"/>
      <c r="F25" s="168"/>
      <c r="G25" s="180">
        <f>G26+G27</f>
        <v>0</v>
      </c>
      <c r="H25" s="167">
        <f>H26+H27</f>
        <v>0</v>
      </c>
      <c r="I25" s="167"/>
      <c r="J25" s="181"/>
      <c r="K25" s="272"/>
      <c r="L25" s="265"/>
      <c r="M25" s="265"/>
      <c r="N25" s="266"/>
      <c r="O25" s="267"/>
      <c r="P25" s="265"/>
      <c r="Q25" s="265"/>
      <c r="R25" s="264"/>
      <c r="S25" s="267"/>
      <c r="T25" s="265"/>
      <c r="U25" s="265"/>
      <c r="V25" s="264"/>
    </row>
    <row r="26" spans="1:22" ht="24">
      <c r="A26" s="262">
        <v>18</v>
      </c>
      <c r="B26" s="273" t="s">
        <v>427</v>
      </c>
      <c r="C26" s="152">
        <f aca="true" t="shared" si="3" ref="C26:E54">G26+K26+O26+S26</f>
        <v>0</v>
      </c>
      <c r="D26" s="265">
        <f t="shared" si="3"/>
        <v>0</v>
      </c>
      <c r="E26" s="265"/>
      <c r="F26" s="266"/>
      <c r="G26" s="274">
        <f>H26+J26</f>
        <v>0</v>
      </c>
      <c r="H26" s="265"/>
      <c r="I26" s="265"/>
      <c r="J26" s="269"/>
      <c r="K26" s="272"/>
      <c r="L26" s="265"/>
      <c r="M26" s="265"/>
      <c r="N26" s="266"/>
      <c r="O26" s="267"/>
      <c r="P26" s="265"/>
      <c r="Q26" s="265"/>
      <c r="R26" s="264"/>
      <c r="S26" s="267"/>
      <c r="T26" s="265"/>
      <c r="U26" s="265"/>
      <c r="V26" s="264"/>
    </row>
    <row r="27" spans="1:22" ht="25.5">
      <c r="A27" s="262">
        <v>19</v>
      </c>
      <c r="B27" s="275" t="s">
        <v>428</v>
      </c>
      <c r="C27" s="152">
        <f t="shared" si="3"/>
        <v>0</v>
      </c>
      <c r="D27" s="265">
        <f t="shared" si="3"/>
        <v>0</v>
      </c>
      <c r="E27" s="265"/>
      <c r="F27" s="266"/>
      <c r="G27" s="274">
        <f>H27+J27</f>
        <v>0</v>
      </c>
      <c r="H27" s="265"/>
      <c r="I27" s="265"/>
      <c r="J27" s="269"/>
      <c r="K27" s="272"/>
      <c r="L27" s="265"/>
      <c r="M27" s="265"/>
      <c r="N27" s="266"/>
      <c r="O27" s="267"/>
      <c r="P27" s="265"/>
      <c r="Q27" s="265"/>
      <c r="R27" s="264"/>
      <c r="S27" s="267"/>
      <c r="T27" s="265"/>
      <c r="U27" s="265"/>
      <c r="V27" s="264"/>
    </row>
    <row r="28" spans="1:22" ht="12.75">
      <c r="A28" s="262">
        <f>+A27+1</f>
        <v>20</v>
      </c>
      <c r="B28" s="164" t="s">
        <v>429</v>
      </c>
      <c r="C28" s="165">
        <f t="shared" si="3"/>
        <v>0</v>
      </c>
      <c r="D28" s="167">
        <f t="shared" si="3"/>
        <v>0</v>
      </c>
      <c r="E28" s="265"/>
      <c r="F28" s="266"/>
      <c r="G28" s="180">
        <f>G29+G30</f>
        <v>0</v>
      </c>
      <c r="H28" s="167">
        <f>H29+H30</f>
        <v>0</v>
      </c>
      <c r="I28" s="265"/>
      <c r="J28" s="269"/>
      <c r="K28" s="272"/>
      <c r="L28" s="265"/>
      <c r="M28" s="265"/>
      <c r="N28" s="266"/>
      <c r="O28" s="267"/>
      <c r="P28" s="265"/>
      <c r="Q28" s="265"/>
      <c r="R28" s="264"/>
      <c r="S28" s="267"/>
      <c r="T28" s="265"/>
      <c r="U28" s="265"/>
      <c r="V28" s="264"/>
    </row>
    <row r="29" spans="1:22" ht="12.75">
      <c r="A29" s="262">
        <f>+A28+1</f>
        <v>21</v>
      </c>
      <c r="B29" s="276" t="s">
        <v>430</v>
      </c>
      <c r="C29" s="152">
        <f t="shared" si="3"/>
        <v>0</v>
      </c>
      <c r="D29" s="265">
        <f t="shared" si="3"/>
        <v>0</v>
      </c>
      <c r="E29" s="265"/>
      <c r="F29" s="266"/>
      <c r="G29" s="274">
        <f>H29+J29</f>
        <v>0</v>
      </c>
      <c r="H29" s="265"/>
      <c r="I29" s="265"/>
      <c r="J29" s="269"/>
      <c r="K29" s="272"/>
      <c r="L29" s="265"/>
      <c r="M29" s="265"/>
      <c r="N29" s="266"/>
      <c r="O29" s="267"/>
      <c r="P29" s="265"/>
      <c r="Q29" s="265"/>
      <c r="R29" s="264"/>
      <c r="S29" s="267"/>
      <c r="T29" s="265"/>
      <c r="U29" s="265"/>
      <c r="V29" s="264"/>
    </row>
    <row r="30" spans="1:22" ht="12.75">
      <c r="A30" s="262">
        <f>+A29+1</f>
        <v>22</v>
      </c>
      <c r="B30" s="185" t="s">
        <v>431</v>
      </c>
      <c r="C30" s="152">
        <f t="shared" si="3"/>
        <v>0</v>
      </c>
      <c r="D30" s="265">
        <f t="shared" si="3"/>
        <v>0</v>
      </c>
      <c r="E30" s="265"/>
      <c r="F30" s="266"/>
      <c r="G30" s="274">
        <f>H30+J30</f>
        <v>0</v>
      </c>
      <c r="H30" s="265"/>
      <c r="I30" s="265"/>
      <c r="J30" s="269"/>
      <c r="K30" s="272"/>
      <c r="L30" s="265"/>
      <c r="M30" s="265"/>
      <c r="N30" s="266"/>
      <c r="O30" s="267"/>
      <c r="P30" s="265"/>
      <c r="Q30" s="265"/>
      <c r="R30" s="264"/>
      <c r="S30" s="267"/>
      <c r="T30" s="265"/>
      <c r="U30" s="265"/>
      <c r="V30" s="264"/>
    </row>
    <row r="31" spans="1:22" ht="12.75">
      <c r="A31" s="262">
        <f>+A30+1</f>
        <v>23</v>
      </c>
      <c r="B31" s="164" t="s">
        <v>432</v>
      </c>
      <c r="C31" s="165">
        <f t="shared" si="3"/>
        <v>0</v>
      </c>
      <c r="D31" s="167">
        <f t="shared" si="3"/>
        <v>0</v>
      </c>
      <c r="E31" s="265"/>
      <c r="F31" s="266"/>
      <c r="G31" s="180">
        <f>H31</f>
        <v>0</v>
      </c>
      <c r="H31" s="167">
        <f>H32</f>
        <v>0</v>
      </c>
      <c r="I31" s="265"/>
      <c r="J31" s="269"/>
      <c r="K31" s="272"/>
      <c r="L31" s="265"/>
      <c r="M31" s="265"/>
      <c r="N31" s="266"/>
      <c r="O31" s="267"/>
      <c r="P31" s="265"/>
      <c r="Q31" s="265"/>
      <c r="R31" s="264"/>
      <c r="S31" s="267"/>
      <c r="T31" s="265"/>
      <c r="U31" s="265"/>
      <c r="V31" s="264"/>
    </row>
    <row r="32" spans="1:22" ht="12.75">
      <c r="A32" s="262">
        <f>+A31+1</f>
        <v>24</v>
      </c>
      <c r="B32" s="185" t="s">
        <v>433</v>
      </c>
      <c r="C32" s="152">
        <f t="shared" si="3"/>
        <v>0</v>
      </c>
      <c r="D32" s="265">
        <f t="shared" si="3"/>
        <v>0</v>
      </c>
      <c r="E32" s="265"/>
      <c r="F32" s="266"/>
      <c r="G32" s="267">
        <f aca="true" t="shared" si="4" ref="G32:G43">H32+J32</f>
        <v>0</v>
      </c>
      <c r="H32" s="265"/>
      <c r="I32" s="265"/>
      <c r="J32" s="264"/>
      <c r="K32" s="271"/>
      <c r="L32" s="265"/>
      <c r="M32" s="265"/>
      <c r="N32" s="266"/>
      <c r="O32" s="267"/>
      <c r="P32" s="265"/>
      <c r="Q32" s="265"/>
      <c r="R32" s="264"/>
      <c r="S32" s="267"/>
      <c r="T32" s="265"/>
      <c r="U32" s="265"/>
      <c r="V32" s="264"/>
    </row>
    <row r="33" spans="1:22" ht="12.75">
      <c r="A33" s="262">
        <v>25</v>
      </c>
      <c r="B33" s="164" t="s">
        <v>82</v>
      </c>
      <c r="C33" s="165">
        <f t="shared" si="3"/>
        <v>0</v>
      </c>
      <c r="D33" s="167">
        <f t="shared" si="3"/>
        <v>0</v>
      </c>
      <c r="E33" s="167">
        <f t="shared" si="3"/>
        <v>0</v>
      </c>
      <c r="F33" s="168"/>
      <c r="G33" s="169">
        <f t="shared" si="4"/>
        <v>0</v>
      </c>
      <c r="H33" s="167"/>
      <c r="I33" s="167"/>
      <c r="J33" s="170"/>
      <c r="K33" s="165">
        <f>L33+N33</f>
        <v>0</v>
      </c>
      <c r="L33" s="167"/>
      <c r="M33" s="175"/>
      <c r="N33" s="168"/>
      <c r="O33" s="169"/>
      <c r="P33" s="167"/>
      <c r="Q33" s="167"/>
      <c r="R33" s="170"/>
      <c r="S33" s="169"/>
      <c r="T33" s="167"/>
      <c r="U33" s="167"/>
      <c r="V33" s="170"/>
    </row>
    <row r="34" spans="1:22" ht="12.75">
      <c r="A34" s="262">
        <v>26</v>
      </c>
      <c r="B34" s="164" t="s">
        <v>114</v>
      </c>
      <c r="C34" s="165">
        <f t="shared" si="3"/>
        <v>0</v>
      </c>
      <c r="D34" s="167">
        <f t="shared" si="3"/>
        <v>0</v>
      </c>
      <c r="E34" s="167">
        <f t="shared" si="3"/>
        <v>0</v>
      </c>
      <c r="F34" s="168"/>
      <c r="G34" s="169">
        <f t="shared" si="4"/>
        <v>0</v>
      </c>
      <c r="H34" s="167"/>
      <c r="I34" s="167"/>
      <c r="J34" s="170"/>
      <c r="K34" s="165">
        <f aca="true" t="shared" si="5" ref="K34:K43">L34+N34</f>
        <v>0</v>
      </c>
      <c r="L34" s="167"/>
      <c r="M34" s="167"/>
      <c r="N34" s="172"/>
      <c r="O34" s="169"/>
      <c r="P34" s="167"/>
      <c r="Q34" s="167"/>
      <c r="R34" s="170"/>
      <c r="S34" s="169">
        <f aca="true" t="shared" si="6" ref="S34:S43">T34+V34</f>
        <v>0</v>
      </c>
      <c r="T34" s="167"/>
      <c r="U34" s="167"/>
      <c r="V34" s="174"/>
    </row>
    <row r="35" spans="1:22" ht="12.75">
      <c r="A35" s="262">
        <f aca="true" t="shared" si="7" ref="A35:A43">+A34+1</f>
        <v>27</v>
      </c>
      <c r="B35" s="164" t="s">
        <v>115</v>
      </c>
      <c r="C35" s="165">
        <f t="shared" si="3"/>
        <v>0</v>
      </c>
      <c r="D35" s="167">
        <f t="shared" si="3"/>
        <v>0</v>
      </c>
      <c r="E35" s="167">
        <f t="shared" si="3"/>
        <v>0</v>
      </c>
      <c r="F35" s="168"/>
      <c r="G35" s="169">
        <f t="shared" si="4"/>
        <v>0</v>
      </c>
      <c r="H35" s="167"/>
      <c r="I35" s="167"/>
      <c r="J35" s="174"/>
      <c r="K35" s="165">
        <f t="shared" si="5"/>
        <v>0</v>
      </c>
      <c r="L35" s="167"/>
      <c r="M35" s="167"/>
      <c r="N35" s="172"/>
      <c r="O35" s="169"/>
      <c r="P35" s="167"/>
      <c r="Q35" s="167"/>
      <c r="R35" s="170"/>
      <c r="S35" s="169">
        <f t="shared" si="6"/>
        <v>0</v>
      </c>
      <c r="T35" s="167"/>
      <c r="U35" s="167"/>
      <c r="V35" s="170"/>
    </row>
    <row r="36" spans="1:22" ht="12.75">
      <c r="A36" s="262">
        <f t="shared" si="7"/>
        <v>28</v>
      </c>
      <c r="B36" s="164" t="s">
        <v>116</v>
      </c>
      <c r="C36" s="165">
        <f t="shared" si="3"/>
        <v>0</v>
      </c>
      <c r="D36" s="167">
        <f t="shared" si="3"/>
        <v>0</v>
      </c>
      <c r="E36" s="167">
        <f t="shared" si="3"/>
        <v>0</v>
      </c>
      <c r="F36" s="168"/>
      <c r="G36" s="169">
        <f t="shared" si="4"/>
        <v>0</v>
      </c>
      <c r="H36" s="167"/>
      <c r="I36" s="167"/>
      <c r="J36" s="174"/>
      <c r="K36" s="165">
        <f t="shared" si="5"/>
        <v>0</v>
      </c>
      <c r="L36" s="167"/>
      <c r="M36" s="167"/>
      <c r="N36" s="172"/>
      <c r="O36" s="169"/>
      <c r="P36" s="167"/>
      <c r="Q36" s="167"/>
      <c r="R36" s="170"/>
      <c r="S36" s="169">
        <f t="shared" si="6"/>
        <v>0</v>
      </c>
      <c r="T36" s="167"/>
      <c r="U36" s="167"/>
      <c r="V36" s="174"/>
    </row>
    <row r="37" spans="1:22" ht="12.75">
      <c r="A37" s="262">
        <f t="shared" si="7"/>
        <v>29</v>
      </c>
      <c r="B37" s="164" t="s">
        <v>117</v>
      </c>
      <c r="C37" s="165">
        <f t="shared" si="3"/>
        <v>0</v>
      </c>
      <c r="D37" s="167">
        <f t="shared" si="3"/>
        <v>0</v>
      </c>
      <c r="E37" s="167">
        <f t="shared" si="3"/>
        <v>0</v>
      </c>
      <c r="F37" s="168"/>
      <c r="G37" s="169">
        <f t="shared" si="4"/>
        <v>0</v>
      </c>
      <c r="H37" s="167"/>
      <c r="I37" s="167"/>
      <c r="J37" s="174"/>
      <c r="K37" s="165">
        <f t="shared" si="5"/>
        <v>0</v>
      </c>
      <c r="L37" s="167"/>
      <c r="M37" s="167"/>
      <c r="N37" s="172"/>
      <c r="O37" s="169"/>
      <c r="P37" s="167"/>
      <c r="Q37" s="167"/>
      <c r="R37" s="170"/>
      <c r="S37" s="169">
        <f t="shared" si="6"/>
        <v>0</v>
      </c>
      <c r="T37" s="167"/>
      <c r="U37" s="167"/>
      <c r="V37" s="174"/>
    </row>
    <row r="38" spans="1:22" ht="12.75">
      <c r="A38" s="262">
        <f t="shared" si="7"/>
        <v>30</v>
      </c>
      <c r="B38" s="164" t="s">
        <v>118</v>
      </c>
      <c r="C38" s="165">
        <f t="shared" si="3"/>
        <v>0</v>
      </c>
      <c r="D38" s="167">
        <f t="shared" si="3"/>
        <v>0</v>
      </c>
      <c r="E38" s="167">
        <f t="shared" si="3"/>
        <v>0</v>
      </c>
      <c r="F38" s="168"/>
      <c r="G38" s="169">
        <f t="shared" si="4"/>
        <v>0</v>
      </c>
      <c r="H38" s="167"/>
      <c r="I38" s="167"/>
      <c r="J38" s="174"/>
      <c r="K38" s="165">
        <f t="shared" si="5"/>
        <v>0</v>
      </c>
      <c r="L38" s="167"/>
      <c r="M38" s="167"/>
      <c r="N38" s="172"/>
      <c r="O38" s="169"/>
      <c r="P38" s="167"/>
      <c r="Q38" s="167"/>
      <c r="R38" s="170"/>
      <c r="S38" s="169">
        <f t="shared" si="6"/>
        <v>0</v>
      </c>
      <c r="T38" s="167"/>
      <c r="U38" s="167"/>
      <c r="V38" s="174"/>
    </row>
    <row r="39" spans="1:22" ht="12.75">
      <c r="A39" s="262">
        <f t="shared" si="7"/>
        <v>31</v>
      </c>
      <c r="B39" s="164" t="s">
        <v>119</v>
      </c>
      <c r="C39" s="165">
        <f t="shared" si="3"/>
        <v>0</v>
      </c>
      <c r="D39" s="167">
        <f t="shared" si="3"/>
        <v>0</v>
      </c>
      <c r="E39" s="167">
        <f t="shared" si="3"/>
        <v>0</v>
      </c>
      <c r="F39" s="168"/>
      <c r="G39" s="169">
        <f t="shared" si="4"/>
        <v>0</v>
      </c>
      <c r="H39" s="167"/>
      <c r="I39" s="167"/>
      <c r="J39" s="170"/>
      <c r="K39" s="165">
        <f t="shared" si="5"/>
        <v>0</v>
      </c>
      <c r="L39" s="167"/>
      <c r="M39" s="167"/>
      <c r="N39" s="172"/>
      <c r="O39" s="169"/>
      <c r="P39" s="167"/>
      <c r="Q39" s="167"/>
      <c r="R39" s="170"/>
      <c r="S39" s="169">
        <f t="shared" si="6"/>
        <v>0</v>
      </c>
      <c r="T39" s="167"/>
      <c r="U39" s="167"/>
      <c r="V39" s="174"/>
    </row>
    <row r="40" spans="1:22" ht="12.75">
      <c r="A40" s="262">
        <f t="shared" si="7"/>
        <v>32</v>
      </c>
      <c r="B40" s="164" t="s">
        <v>120</v>
      </c>
      <c r="C40" s="165">
        <f t="shared" si="3"/>
        <v>0</v>
      </c>
      <c r="D40" s="167">
        <f t="shared" si="3"/>
        <v>0</v>
      </c>
      <c r="E40" s="167">
        <f t="shared" si="3"/>
        <v>0</v>
      </c>
      <c r="F40" s="168"/>
      <c r="G40" s="169">
        <f t="shared" si="4"/>
        <v>0</v>
      </c>
      <c r="H40" s="167"/>
      <c r="I40" s="167"/>
      <c r="J40" s="174"/>
      <c r="K40" s="165">
        <f t="shared" si="5"/>
        <v>0</v>
      </c>
      <c r="L40" s="167"/>
      <c r="M40" s="167"/>
      <c r="N40" s="172"/>
      <c r="O40" s="169"/>
      <c r="P40" s="167"/>
      <c r="Q40" s="167"/>
      <c r="R40" s="170"/>
      <c r="S40" s="169">
        <f t="shared" si="6"/>
        <v>0</v>
      </c>
      <c r="T40" s="167"/>
      <c r="U40" s="167"/>
      <c r="V40" s="174"/>
    </row>
    <row r="41" spans="1:22" ht="12.75">
      <c r="A41" s="262">
        <f t="shared" si="7"/>
        <v>33</v>
      </c>
      <c r="B41" s="164" t="s">
        <v>121</v>
      </c>
      <c r="C41" s="165">
        <f t="shared" si="3"/>
        <v>0</v>
      </c>
      <c r="D41" s="167">
        <f t="shared" si="3"/>
        <v>0</v>
      </c>
      <c r="E41" s="167">
        <f t="shared" si="3"/>
        <v>0</v>
      </c>
      <c r="F41" s="168"/>
      <c r="G41" s="169">
        <f t="shared" si="4"/>
        <v>0</v>
      </c>
      <c r="H41" s="167"/>
      <c r="I41" s="167"/>
      <c r="J41" s="174"/>
      <c r="K41" s="165">
        <f t="shared" si="5"/>
        <v>0</v>
      </c>
      <c r="L41" s="167"/>
      <c r="M41" s="167"/>
      <c r="N41" s="172"/>
      <c r="O41" s="169"/>
      <c r="P41" s="167"/>
      <c r="Q41" s="167"/>
      <c r="R41" s="170"/>
      <c r="S41" s="169">
        <f t="shared" si="6"/>
        <v>0</v>
      </c>
      <c r="T41" s="167"/>
      <c r="U41" s="167"/>
      <c r="V41" s="174"/>
    </row>
    <row r="42" spans="1:22" ht="12.75">
      <c r="A42" s="262">
        <f t="shared" si="7"/>
        <v>34</v>
      </c>
      <c r="B42" s="164" t="s">
        <v>175</v>
      </c>
      <c r="C42" s="165">
        <f t="shared" si="3"/>
        <v>0</v>
      </c>
      <c r="D42" s="167">
        <f t="shared" si="3"/>
        <v>0</v>
      </c>
      <c r="E42" s="167">
        <f t="shared" si="3"/>
        <v>0</v>
      </c>
      <c r="F42" s="168"/>
      <c r="G42" s="169">
        <f t="shared" si="4"/>
        <v>0</v>
      </c>
      <c r="H42" s="167"/>
      <c r="I42" s="167"/>
      <c r="J42" s="170"/>
      <c r="K42" s="165">
        <f t="shared" si="5"/>
        <v>0</v>
      </c>
      <c r="L42" s="167"/>
      <c r="M42" s="167"/>
      <c r="N42" s="172"/>
      <c r="O42" s="169"/>
      <c r="P42" s="167"/>
      <c r="Q42" s="167"/>
      <c r="R42" s="170"/>
      <c r="S42" s="169">
        <f t="shared" si="6"/>
        <v>0</v>
      </c>
      <c r="T42" s="167"/>
      <c r="U42" s="167"/>
      <c r="V42" s="174"/>
    </row>
    <row r="43" spans="1:22" ht="13.5" thickBot="1">
      <c r="A43" s="277">
        <f t="shared" si="7"/>
        <v>35</v>
      </c>
      <c r="B43" s="207" t="s">
        <v>123</v>
      </c>
      <c r="C43" s="188">
        <f t="shared" si="3"/>
        <v>0</v>
      </c>
      <c r="D43" s="189">
        <f t="shared" si="3"/>
        <v>0</v>
      </c>
      <c r="E43" s="189">
        <f t="shared" si="3"/>
        <v>0</v>
      </c>
      <c r="F43" s="190"/>
      <c r="G43" s="212">
        <f t="shared" si="4"/>
        <v>0</v>
      </c>
      <c r="H43" s="210"/>
      <c r="I43" s="210"/>
      <c r="J43" s="213"/>
      <c r="K43" s="188">
        <f t="shared" si="5"/>
        <v>0</v>
      </c>
      <c r="L43" s="189"/>
      <c r="M43" s="189"/>
      <c r="N43" s="193"/>
      <c r="O43" s="212"/>
      <c r="P43" s="210"/>
      <c r="Q43" s="210"/>
      <c r="R43" s="216"/>
      <c r="S43" s="212">
        <f t="shared" si="6"/>
        <v>0</v>
      </c>
      <c r="T43" s="210"/>
      <c r="U43" s="210"/>
      <c r="V43" s="213"/>
    </row>
    <row r="44" spans="1:22" ht="30.75" thickBot="1">
      <c r="A44" s="242">
        <v>36</v>
      </c>
      <c r="B44" s="243" t="s">
        <v>434</v>
      </c>
      <c r="C44" s="244">
        <f t="shared" si="3"/>
        <v>12628.068999999998</v>
      </c>
      <c r="D44" s="229">
        <f t="shared" si="3"/>
        <v>12616.249999999998</v>
      </c>
      <c r="E44" s="229">
        <f t="shared" si="3"/>
        <v>8198.461999999998</v>
      </c>
      <c r="F44" s="236">
        <f>J44+N44+R44+V44</f>
        <v>11.819</v>
      </c>
      <c r="G44" s="245">
        <f>G45+SUM(G55:G85)+SUM(G86:G98)-G90</f>
        <v>5756.881</v>
      </c>
      <c r="H44" s="229">
        <f>H45+SUM(H55:H85)+SUM(H86:H98)-H90</f>
        <v>5747.062000000001</v>
      </c>
      <c r="I44" s="229">
        <f>I45+SUM(I55:I85)+SUM(I86:I98)-I90</f>
        <v>3573.1329999999994</v>
      </c>
      <c r="J44" s="229">
        <f>J45+SUM(J55:J85)+SUM(J86:J98)</f>
        <v>9.819</v>
      </c>
      <c r="K44" s="235">
        <f>K45+SUM(K55:K98)</f>
        <v>239.86199999999997</v>
      </c>
      <c r="L44" s="229">
        <f>L45+SUM(L55:L98)</f>
        <v>239.86199999999997</v>
      </c>
      <c r="M44" s="229">
        <f>M45+SUM(M55:M98)</f>
        <v>82.593</v>
      </c>
      <c r="N44" s="278"/>
      <c r="O44" s="279">
        <f>O45+SUM(O55:O98)</f>
        <v>6048.399999999998</v>
      </c>
      <c r="P44" s="199">
        <f>P45+SUM(P55:P98)</f>
        <v>6048.399999999998</v>
      </c>
      <c r="Q44" s="199">
        <f>Q45+SUM(Q55:Q98)</f>
        <v>4518.932999999998</v>
      </c>
      <c r="R44" s="236"/>
      <c r="S44" s="235">
        <f>S45+SUM(S55:S98)</f>
        <v>582.926</v>
      </c>
      <c r="T44" s="229">
        <f>SUM(T55:T98)</f>
        <v>580.926</v>
      </c>
      <c r="U44" s="229">
        <f>SUM(U55:U98)</f>
        <v>23.803000000000004</v>
      </c>
      <c r="V44" s="236">
        <f>SUM(V55:V98)</f>
        <v>2</v>
      </c>
    </row>
    <row r="45" spans="1:22" ht="12.75">
      <c r="A45" s="247">
        <f>+A44+1</f>
        <v>37</v>
      </c>
      <c r="B45" s="261" t="s">
        <v>435</v>
      </c>
      <c r="C45" s="256">
        <f t="shared" si="3"/>
        <v>287.67100000000005</v>
      </c>
      <c r="D45" s="254">
        <f t="shared" si="3"/>
        <v>287.67100000000005</v>
      </c>
      <c r="E45" s="254">
        <f t="shared" si="3"/>
        <v>134.84699999999998</v>
      </c>
      <c r="F45" s="280"/>
      <c r="G45" s="281">
        <f>H45+J45</f>
        <v>169.44400000000002</v>
      </c>
      <c r="H45" s="282">
        <f>SUM(H46:H54)</f>
        <v>169.44400000000002</v>
      </c>
      <c r="I45" s="282">
        <f>SUM(I46:I53)</f>
        <v>123.249</v>
      </c>
      <c r="J45" s="283"/>
      <c r="K45" s="256">
        <f>+L45</f>
        <v>103.062</v>
      </c>
      <c r="L45" s="254">
        <f>SUM(L46:L54)</f>
        <v>103.062</v>
      </c>
      <c r="M45" s="254"/>
      <c r="N45" s="284"/>
      <c r="O45" s="281">
        <f>P45+R45</f>
        <v>15.165</v>
      </c>
      <c r="P45" s="282">
        <f>SUM(P46:P53)</f>
        <v>15.165</v>
      </c>
      <c r="Q45" s="285">
        <f>SUM(Q46:Q53)</f>
        <v>11.597999999999999</v>
      </c>
      <c r="R45" s="286"/>
      <c r="S45" s="287"/>
      <c r="T45" s="288"/>
      <c r="U45" s="288"/>
      <c r="V45" s="284"/>
    </row>
    <row r="46" spans="1:22" ht="12.75">
      <c r="A46" s="262">
        <v>38</v>
      </c>
      <c r="B46" s="185" t="s">
        <v>436</v>
      </c>
      <c r="C46" s="154">
        <f>D46+F46</f>
        <v>9</v>
      </c>
      <c r="D46" s="265">
        <f>G46+K46+O46+S46</f>
        <v>9</v>
      </c>
      <c r="E46" s="265">
        <f>I46+M46+Q46+U46</f>
        <v>6.898</v>
      </c>
      <c r="F46" s="266"/>
      <c r="G46" s="267"/>
      <c r="H46" s="265"/>
      <c r="I46" s="265"/>
      <c r="J46" s="269"/>
      <c r="K46" s="267"/>
      <c r="L46" s="265"/>
      <c r="M46" s="265"/>
      <c r="N46" s="181"/>
      <c r="O46" s="154">
        <f>P46+R46</f>
        <v>9</v>
      </c>
      <c r="P46" s="265">
        <v>9</v>
      </c>
      <c r="Q46" s="265">
        <v>6.898</v>
      </c>
      <c r="R46" s="269"/>
      <c r="S46" s="271"/>
      <c r="T46" s="265"/>
      <c r="U46" s="265"/>
      <c r="V46" s="289"/>
    </row>
    <row r="47" spans="1:22" ht="12.75">
      <c r="A47" s="262">
        <v>39</v>
      </c>
      <c r="B47" s="185" t="s">
        <v>437</v>
      </c>
      <c r="C47" s="154">
        <f t="shared" si="3"/>
        <v>103.062</v>
      </c>
      <c r="D47" s="265">
        <f t="shared" si="3"/>
        <v>103.062</v>
      </c>
      <c r="E47" s="265"/>
      <c r="F47" s="266"/>
      <c r="G47" s="267"/>
      <c r="H47" s="265"/>
      <c r="I47" s="265"/>
      <c r="J47" s="264"/>
      <c r="K47" s="154">
        <f>+L47</f>
        <v>103.062</v>
      </c>
      <c r="L47" s="265">
        <v>103.062</v>
      </c>
      <c r="M47" s="265"/>
      <c r="N47" s="264"/>
      <c r="O47" s="154"/>
      <c r="P47" s="265"/>
      <c r="Q47" s="265"/>
      <c r="R47" s="264"/>
      <c r="S47" s="271"/>
      <c r="T47" s="265"/>
      <c r="U47" s="265"/>
      <c r="V47" s="264"/>
    </row>
    <row r="48" spans="1:22" ht="12.75">
      <c r="A48" s="262">
        <v>40</v>
      </c>
      <c r="B48" s="185" t="s">
        <v>438</v>
      </c>
      <c r="C48" s="154">
        <f t="shared" si="3"/>
        <v>0</v>
      </c>
      <c r="D48" s="265">
        <f t="shared" si="3"/>
        <v>0</v>
      </c>
      <c r="E48" s="265"/>
      <c r="F48" s="266"/>
      <c r="G48" s="267">
        <f aca="true" t="shared" si="8" ref="G48:G54">H48+J48</f>
        <v>0</v>
      </c>
      <c r="H48" s="265"/>
      <c r="I48" s="265"/>
      <c r="J48" s="264"/>
      <c r="K48" s="169"/>
      <c r="L48" s="265"/>
      <c r="M48" s="265"/>
      <c r="N48" s="264"/>
      <c r="O48" s="154"/>
      <c r="P48" s="265"/>
      <c r="Q48" s="265"/>
      <c r="R48" s="264"/>
      <c r="S48" s="271"/>
      <c r="T48" s="265"/>
      <c r="U48" s="265"/>
      <c r="V48" s="264"/>
    </row>
    <row r="49" spans="1:22" ht="12.75">
      <c r="A49" s="262">
        <v>41</v>
      </c>
      <c r="B49" s="184" t="s">
        <v>439</v>
      </c>
      <c r="C49" s="154">
        <f t="shared" si="3"/>
        <v>0</v>
      </c>
      <c r="D49" s="265">
        <f t="shared" si="3"/>
        <v>0</v>
      </c>
      <c r="E49" s="265"/>
      <c r="F49" s="266"/>
      <c r="G49" s="267">
        <f t="shared" si="8"/>
        <v>0</v>
      </c>
      <c r="H49" s="265"/>
      <c r="I49" s="265"/>
      <c r="J49" s="264"/>
      <c r="K49" s="267"/>
      <c r="L49" s="265"/>
      <c r="M49" s="265"/>
      <c r="N49" s="264"/>
      <c r="O49" s="154"/>
      <c r="P49" s="265"/>
      <c r="Q49" s="265"/>
      <c r="R49" s="264"/>
      <c r="S49" s="271"/>
      <c r="T49" s="265"/>
      <c r="U49" s="265"/>
      <c r="V49" s="264"/>
    </row>
    <row r="50" spans="1:22" ht="12.75">
      <c r="A50" s="262">
        <f>+A49+1</f>
        <v>42</v>
      </c>
      <c r="B50" s="290" t="s">
        <v>440</v>
      </c>
      <c r="C50" s="154">
        <f t="shared" si="3"/>
        <v>0</v>
      </c>
      <c r="D50" s="265">
        <f t="shared" si="3"/>
        <v>0</v>
      </c>
      <c r="E50" s="265"/>
      <c r="F50" s="266"/>
      <c r="G50" s="267">
        <f t="shared" si="8"/>
        <v>0</v>
      </c>
      <c r="H50" s="265"/>
      <c r="I50" s="265"/>
      <c r="J50" s="264"/>
      <c r="K50" s="267"/>
      <c r="L50" s="265"/>
      <c r="M50" s="265"/>
      <c r="N50" s="264"/>
      <c r="O50" s="169"/>
      <c r="P50" s="265"/>
      <c r="Q50" s="265"/>
      <c r="R50" s="264"/>
      <c r="S50" s="271"/>
      <c r="T50" s="265"/>
      <c r="U50" s="265"/>
      <c r="V50" s="264"/>
    </row>
    <row r="51" spans="1:22" ht="12.75">
      <c r="A51" s="262">
        <v>43</v>
      </c>
      <c r="B51" s="185" t="s">
        <v>441</v>
      </c>
      <c r="C51" s="154">
        <f t="shared" si="3"/>
        <v>0</v>
      </c>
      <c r="D51" s="265">
        <f t="shared" si="3"/>
        <v>0</v>
      </c>
      <c r="E51" s="265"/>
      <c r="F51" s="266"/>
      <c r="G51" s="267">
        <f t="shared" si="8"/>
        <v>0</v>
      </c>
      <c r="H51" s="265"/>
      <c r="I51" s="265"/>
      <c r="J51" s="264"/>
      <c r="K51" s="267"/>
      <c r="L51" s="265"/>
      <c r="M51" s="265"/>
      <c r="N51" s="264"/>
      <c r="O51" s="169"/>
      <c r="P51" s="265"/>
      <c r="Q51" s="265"/>
      <c r="R51" s="264"/>
      <c r="S51" s="271"/>
      <c r="T51" s="265"/>
      <c r="U51" s="265"/>
      <c r="V51" s="264"/>
    </row>
    <row r="52" spans="1:22" ht="12.75">
      <c r="A52" s="262">
        <v>44</v>
      </c>
      <c r="B52" s="185" t="s">
        <v>442</v>
      </c>
      <c r="C52" s="154">
        <f t="shared" si="3"/>
        <v>155.13</v>
      </c>
      <c r="D52" s="265">
        <f t="shared" si="3"/>
        <v>155.13</v>
      </c>
      <c r="E52" s="161">
        <f>I52+M52+Q52+U52</f>
        <v>114.852</v>
      </c>
      <c r="F52" s="168"/>
      <c r="G52" s="267">
        <f t="shared" si="8"/>
        <v>148.965</v>
      </c>
      <c r="H52" s="265">
        <v>148.965</v>
      </c>
      <c r="I52" s="265">
        <v>110.152</v>
      </c>
      <c r="J52" s="264"/>
      <c r="K52" s="267"/>
      <c r="L52" s="265"/>
      <c r="M52" s="265"/>
      <c r="N52" s="264"/>
      <c r="O52" s="154">
        <f>P52+R52</f>
        <v>6.165</v>
      </c>
      <c r="P52" s="265">
        <v>6.165</v>
      </c>
      <c r="Q52" s="265">
        <v>4.7</v>
      </c>
      <c r="R52" s="264"/>
      <c r="S52" s="271"/>
      <c r="T52" s="265"/>
      <c r="U52" s="265"/>
      <c r="V52" s="264"/>
    </row>
    <row r="53" spans="1:22" ht="12.75">
      <c r="A53" s="262">
        <v>45</v>
      </c>
      <c r="B53" s="185" t="s">
        <v>443</v>
      </c>
      <c r="C53" s="154">
        <f t="shared" si="3"/>
        <v>20.479</v>
      </c>
      <c r="D53" s="265">
        <f t="shared" si="3"/>
        <v>20.479</v>
      </c>
      <c r="E53" s="161">
        <f>I53+M53+Q53+U53</f>
        <v>13.097</v>
      </c>
      <c r="F53" s="168"/>
      <c r="G53" s="267">
        <f t="shared" si="8"/>
        <v>20.479</v>
      </c>
      <c r="H53" s="265">
        <v>20.479</v>
      </c>
      <c r="I53" s="265">
        <v>13.097</v>
      </c>
      <c r="J53" s="264"/>
      <c r="K53" s="267"/>
      <c r="L53" s="265"/>
      <c r="M53" s="265"/>
      <c r="N53" s="264"/>
      <c r="O53" s="169"/>
      <c r="P53" s="265"/>
      <c r="Q53" s="265"/>
      <c r="R53" s="264"/>
      <c r="S53" s="271"/>
      <c r="T53" s="265"/>
      <c r="U53" s="265"/>
      <c r="V53" s="264"/>
    </row>
    <row r="54" spans="1:22" ht="25.5">
      <c r="A54" s="262">
        <v>46</v>
      </c>
      <c r="B54" s="275" t="s">
        <v>444</v>
      </c>
      <c r="C54" s="154">
        <f t="shared" si="3"/>
        <v>0</v>
      </c>
      <c r="D54" s="265">
        <f t="shared" si="3"/>
        <v>0</v>
      </c>
      <c r="E54" s="167"/>
      <c r="F54" s="168"/>
      <c r="G54" s="267">
        <f t="shared" si="8"/>
        <v>0</v>
      </c>
      <c r="H54" s="265"/>
      <c r="I54" s="265"/>
      <c r="J54" s="264"/>
      <c r="K54" s="267"/>
      <c r="L54" s="265"/>
      <c r="M54" s="265"/>
      <c r="N54" s="264"/>
      <c r="O54" s="169"/>
      <c r="P54" s="265"/>
      <c r="Q54" s="265"/>
      <c r="R54" s="264"/>
      <c r="S54" s="271"/>
      <c r="T54" s="265"/>
      <c r="U54" s="265"/>
      <c r="V54" s="264"/>
    </row>
    <row r="55" spans="1:22" ht="12.75">
      <c r="A55" s="262">
        <v>47</v>
      </c>
      <c r="B55" s="164" t="s">
        <v>176</v>
      </c>
      <c r="C55" s="169">
        <f aca="true" t="shared" si="9" ref="C55:E60">+G55+K55+O55+S55</f>
        <v>365.226</v>
      </c>
      <c r="D55" s="167">
        <f t="shared" si="9"/>
        <v>365.226</v>
      </c>
      <c r="E55" s="167">
        <f t="shared" si="9"/>
        <v>238.83999999999997</v>
      </c>
      <c r="F55" s="168"/>
      <c r="G55" s="169">
        <f aca="true" t="shared" si="10" ref="G55:G60">+H55</f>
        <v>234.202</v>
      </c>
      <c r="H55" s="167">
        <v>234.202</v>
      </c>
      <c r="I55" s="175">
        <v>159.528</v>
      </c>
      <c r="J55" s="264"/>
      <c r="K55" s="267"/>
      <c r="L55" s="265"/>
      <c r="M55" s="265"/>
      <c r="N55" s="264"/>
      <c r="O55" s="169">
        <f aca="true" t="shared" si="11" ref="O55:O89">+P55</f>
        <v>107.324</v>
      </c>
      <c r="P55" s="167">
        <v>107.324</v>
      </c>
      <c r="Q55" s="167">
        <v>79.312</v>
      </c>
      <c r="R55" s="170"/>
      <c r="S55" s="165">
        <f aca="true" t="shared" si="12" ref="S55:S80">+T55</f>
        <v>23.7</v>
      </c>
      <c r="T55" s="167">
        <v>23.7</v>
      </c>
      <c r="U55" s="167"/>
      <c r="V55" s="170"/>
    </row>
    <row r="56" spans="1:22" ht="12.75">
      <c r="A56" s="262">
        <f aca="true" t="shared" si="13" ref="A56:A62">+A55+1</f>
        <v>48</v>
      </c>
      <c r="B56" s="164" t="s">
        <v>177</v>
      </c>
      <c r="C56" s="169">
        <f t="shared" si="9"/>
        <v>615.2350000000001</v>
      </c>
      <c r="D56" s="167">
        <f t="shared" si="9"/>
        <v>615.2350000000001</v>
      </c>
      <c r="E56" s="167">
        <f t="shared" si="9"/>
        <v>395.313</v>
      </c>
      <c r="F56" s="168"/>
      <c r="G56" s="169">
        <f t="shared" si="10"/>
        <v>410.771</v>
      </c>
      <c r="H56" s="167">
        <v>410.771</v>
      </c>
      <c r="I56" s="175">
        <v>281.18</v>
      </c>
      <c r="J56" s="264"/>
      <c r="K56" s="267"/>
      <c r="L56" s="265"/>
      <c r="M56" s="265"/>
      <c r="N56" s="264"/>
      <c r="O56" s="169">
        <f t="shared" si="11"/>
        <v>154.524</v>
      </c>
      <c r="P56" s="167">
        <v>154.524</v>
      </c>
      <c r="Q56" s="167">
        <v>114.133</v>
      </c>
      <c r="R56" s="170"/>
      <c r="S56" s="165">
        <f t="shared" si="12"/>
        <v>49.94</v>
      </c>
      <c r="T56" s="167">
        <v>49.94</v>
      </c>
      <c r="U56" s="167"/>
      <c r="V56" s="170"/>
    </row>
    <row r="57" spans="1:22" ht="12.75">
      <c r="A57" s="262">
        <f t="shared" si="13"/>
        <v>49</v>
      </c>
      <c r="B57" s="164" t="s">
        <v>126</v>
      </c>
      <c r="C57" s="169">
        <f t="shared" si="9"/>
        <v>250.35600000000002</v>
      </c>
      <c r="D57" s="167">
        <f t="shared" si="9"/>
        <v>250.35600000000002</v>
      </c>
      <c r="E57" s="167">
        <f t="shared" si="9"/>
        <v>149.865</v>
      </c>
      <c r="F57" s="168"/>
      <c r="G57" s="169">
        <f t="shared" si="10"/>
        <v>161.228</v>
      </c>
      <c r="H57" s="167">
        <v>161.228</v>
      </c>
      <c r="I57" s="175">
        <v>92.748</v>
      </c>
      <c r="J57" s="264"/>
      <c r="K57" s="267"/>
      <c r="L57" s="265"/>
      <c r="M57" s="265"/>
      <c r="N57" s="264"/>
      <c r="O57" s="169">
        <f t="shared" si="11"/>
        <v>77.254</v>
      </c>
      <c r="P57" s="167">
        <v>77.254</v>
      </c>
      <c r="Q57" s="167">
        <v>57.117</v>
      </c>
      <c r="R57" s="170"/>
      <c r="S57" s="165">
        <f t="shared" si="12"/>
        <v>11.874</v>
      </c>
      <c r="T57" s="167">
        <v>11.874</v>
      </c>
      <c r="U57" s="167"/>
      <c r="V57" s="170"/>
    </row>
    <row r="58" spans="1:22" ht="12.75">
      <c r="A58" s="262">
        <f t="shared" si="13"/>
        <v>50</v>
      </c>
      <c r="B58" s="164" t="s">
        <v>389</v>
      </c>
      <c r="C58" s="169">
        <f t="shared" si="9"/>
        <v>507.967</v>
      </c>
      <c r="D58" s="167">
        <f t="shared" si="9"/>
        <v>507.967</v>
      </c>
      <c r="E58" s="167">
        <f t="shared" si="9"/>
        <v>311.057</v>
      </c>
      <c r="F58" s="168"/>
      <c r="G58" s="169">
        <f t="shared" si="10"/>
        <v>251.682</v>
      </c>
      <c r="H58" s="167">
        <v>251.682</v>
      </c>
      <c r="I58" s="167">
        <v>160.037</v>
      </c>
      <c r="J58" s="264"/>
      <c r="K58" s="267"/>
      <c r="L58" s="265"/>
      <c r="M58" s="265"/>
      <c r="N58" s="264"/>
      <c r="O58" s="169">
        <f t="shared" si="11"/>
        <v>204.285</v>
      </c>
      <c r="P58" s="167">
        <v>204.285</v>
      </c>
      <c r="Q58" s="167">
        <v>151.02</v>
      </c>
      <c r="R58" s="170"/>
      <c r="S58" s="165">
        <f t="shared" si="12"/>
        <v>52</v>
      </c>
      <c r="T58" s="167">
        <v>52</v>
      </c>
      <c r="U58" s="167"/>
      <c r="V58" s="170"/>
    </row>
    <row r="59" spans="1:22" ht="12.75">
      <c r="A59" s="262">
        <f t="shared" si="13"/>
        <v>51</v>
      </c>
      <c r="B59" s="164" t="s">
        <v>390</v>
      </c>
      <c r="C59" s="169">
        <f t="shared" si="9"/>
        <v>187.174</v>
      </c>
      <c r="D59" s="167">
        <f t="shared" si="9"/>
        <v>187.174</v>
      </c>
      <c r="E59" s="167">
        <f t="shared" si="9"/>
        <v>118.002</v>
      </c>
      <c r="F59" s="168"/>
      <c r="G59" s="169">
        <f t="shared" si="10"/>
        <v>125.989</v>
      </c>
      <c r="H59" s="167">
        <v>125.989</v>
      </c>
      <c r="I59" s="167">
        <v>80.014</v>
      </c>
      <c r="J59" s="264"/>
      <c r="K59" s="267"/>
      <c r="L59" s="265"/>
      <c r="M59" s="265"/>
      <c r="N59" s="264"/>
      <c r="O59" s="169">
        <f t="shared" si="11"/>
        <v>51.385</v>
      </c>
      <c r="P59" s="167">
        <v>51.385</v>
      </c>
      <c r="Q59" s="167">
        <v>37.988</v>
      </c>
      <c r="R59" s="170"/>
      <c r="S59" s="165">
        <f t="shared" si="12"/>
        <v>9.8</v>
      </c>
      <c r="T59" s="167">
        <v>9.8</v>
      </c>
      <c r="U59" s="167"/>
      <c r="V59" s="170"/>
    </row>
    <row r="60" spans="1:22" ht="12.75">
      <c r="A60" s="262">
        <f t="shared" si="13"/>
        <v>52</v>
      </c>
      <c r="B60" s="164" t="s">
        <v>391</v>
      </c>
      <c r="C60" s="169">
        <f t="shared" si="9"/>
        <v>217.507</v>
      </c>
      <c r="D60" s="167">
        <f t="shared" si="9"/>
        <v>217.507</v>
      </c>
      <c r="E60" s="167">
        <f t="shared" si="9"/>
        <v>153.99099999999999</v>
      </c>
      <c r="F60" s="168"/>
      <c r="G60" s="169">
        <f t="shared" si="10"/>
        <v>105.001</v>
      </c>
      <c r="H60" s="167">
        <v>105.001</v>
      </c>
      <c r="I60" s="167">
        <v>76.889</v>
      </c>
      <c r="J60" s="264"/>
      <c r="K60" s="267"/>
      <c r="L60" s="265"/>
      <c r="M60" s="265"/>
      <c r="N60" s="264"/>
      <c r="O60" s="169">
        <f t="shared" si="11"/>
        <v>103.206</v>
      </c>
      <c r="P60" s="167">
        <v>103.206</v>
      </c>
      <c r="Q60" s="167">
        <v>77.102</v>
      </c>
      <c r="R60" s="170"/>
      <c r="S60" s="165">
        <f t="shared" si="12"/>
        <v>9.3</v>
      </c>
      <c r="T60" s="167">
        <v>9.3</v>
      </c>
      <c r="U60" s="167"/>
      <c r="V60" s="170"/>
    </row>
    <row r="61" spans="1:22" ht="12.75">
      <c r="A61" s="262">
        <f t="shared" si="13"/>
        <v>53</v>
      </c>
      <c r="B61" s="206" t="s">
        <v>392</v>
      </c>
      <c r="C61" s="169">
        <f aca="true" t="shared" si="14" ref="C61:E62">G61+K61+O61+S61</f>
        <v>99.958</v>
      </c>
      <c r="D61" s="167">
        <f t="shared" si="14"/>
        <v>99.958</v>
      </c>
      <c r="E61" s="167">
        <f t="shared" si="14"/>
        <v>73.23100000000001</v>
      </c>
      <c r="F61" s="168"/>
      <c r="G61" s="169">
        <f>H61+J61</f>
        <v>12.283</v>
      </c>
      <c r="H61" s="167">
        <v>12.283</v>
      </c>
      <c r="I61" s="167">
        <v>8.307</v>
      </c>
      <c r="J61" s="264"/>
      <c r="K61" s="267"/>
      <c r="L61" s="265"/>
      <c r="M61" s="265"/>
      <c r="N61" s="264"/>
      <c r="O61" s="169">
        <f t="shared" si="11"/>
        <v>87.675</v>
      </c>
      <c r="P61" s="167">
        <v>87.675</v>
      </c>
      <c r="Q61" s="167">
        <v>64.924</v>
      </c>
      <c r="R61" s="170"/>
      <c r="S61" s="165"/>
      <c r="T61" s="167"/>
      <c r="U61" s="167"/>
      <c r="V61" s="170"/>
    </row>
    <row r="62" spans="1:22" ht="12.75">
      <c r="A62" s="262">
        <f t="shared" si="13"/>
        <v>54</v>
      </c>
      <c r="B62" s="201" t="s">
        <v>445</v>
      </c>
      <c r="C62" s="169">
        <f t="shared" si="14"/>
        <v>77.878</v>
      </c>
      <c r="D62" s="167">
        <f t="shared" si="14"/>
        <v>77.878</v>
      </c>
      <c r="E62" s="167">
        <f t="shared" si="14"/>
        <v>56.347</v>
      </c>
      <c r="F62" s="168"/>
      <c r="G62" s="169">
        <f>H62+J62</f>
        <v>38.541</v>
      </c>
      <c r="H62" s="167">
        <v>38.541</v>
      </c>
      <c r="I62" s="167">
        <v>26.817</v>
      </c>
      <c r="J62" s="170"/>
      <c r="K62" s="169"/>
      <c r="L62" s="167"/>
      <c r="M62" s="167"/>
      <c r="N62" s="170"/>
      <c r="O62" s="169">
        <f t="shared" si="11"/>
        <v>39.337</v>
      </c>
      <c r="P62" s="167">
        <v>39.337</v>
      </c>
      <c r="Q62" s="167">
        <v>29.53</v>
      </c>
      <c r="R62" s="170"/>
      <c r="S62" s="165"/>
      <c r="T62" s="167"/>
      <c r="U62" s="167"/>
      <c r="V62" s="170"/>
    </row>
    <row r="63" spans="1:22" ht="12.75">
      <c r="A63" s="262">
        <v>55</v>
      </c>
      <c r="B63" s="164" t="s">
        <v>279</v>
      </c>
      <c r="C63" s="169">
        <f aca="true" t="shared" si="15" ref="C63:F73">+G63+K63+O63+S63</f>
        <v>624.677</v>
      </c>
      <c r="D63" s="167">
        <f t="shared" si="15"/>
        <v>624.677</v>
      </c>
      <c r="E63" s="167">
        <f t="shared" si="15"/>
        <v>400.182</v>
      </c>
      <c r="F63" s="168"/>
      <c r="G63" s="169">
        <f>+H63+J63</f>
        <v>389.046</v>
      </c>
      <c r="H63" s="167">
        <v>389.046</v>
      </c>
      <c r="I63" s="167">
        <v>262.059</v>
      </c>
      <c r="J63" s="170"/>
      <c r="K63" s="267"/>
      <c r="L63" s="265"/>
      <c r="M63" s="265"/>
      <c r="N63" s="264"/>
      <c r="O63" s="169">
        <f t="shared" si="11"/>
        <v>186.531</v>
      </c>
      <c r="P63" s="167">
        <v>186.531</v>
      </c>
      <c r="Q63" s="167">
        <v>138.123</v>
      </c>
      <c r="R63" s="170"/>
      <c r="S63" s="165">
        <f t="shared" si="12"/>
        <v>49.1</v>
      </c>
      <c r="T63" s="167">
        <v>49.1</v>
      </c>
      <c r="U63" s="167"/>
      <c r="V63" s="170"/>
    </row>
    <row r="64" spans="1:22" ht="12.75">
      <c r="A64" s="262">
        <f>+A63+1</f>
        <v>56</v>
      </c>
      <c r="B64" s="164" t="s">
        <v>130</v>
      </c>
      <c r="C64" s="169">
        <f t="shared" si="15"/>
        <v>603.212</v>
      </c>
      <c r="D64" s="167">
        <f t="shared" si="15"/>
        <v>603.212</v>
      </c>
      <c r="E64" s="167">
        <f t="shared" si="15"/>
        <v>415.829</v>
      </c>
      <c r="F64" s="168"/>
      <c r="G64" s="169">
        <f aca="true" t="shared" si="16" ref="G64:G71">+H64</f>
        <v>157.303</v>
      </c>
      <c r="H64" s="167">
        <v>157.303</v>
      </c>
      <c r="I64" s="167">
        <v>96.394</v>
      </c>
      <c r="J64" s="170"/>
      <c r="K64" s="169"/>
      <c r="L64" s="167"/>
      <c r="M64" s="167"/>
      <c r="N64" s="170"/>
      <c r="O64" s="169">
        <f t="shared" si="11"/>
        <v>429.409</v>
      </c>
      <c r="P64" s="167">
        <v>429.409</v>
      </c>
      <c r="Q64" s="167">
        <v>319.435</v>
      </c>
      <c r="R64" s="170"/>
      <c r="S64" s="165">
        <f>+T64+V64</f>
        <v>16.5</v>
      </c>
      <c r="T64" s="167">
        <v>16.5</v>
      </c>
      <c r="U64" s="167"/>
      <c r="V64" s="170"/>
    </row>
    <row r="65" spans="1:22" ht="12.75">
      <c r="A65" s="262">
        <f>+A64+1</f>
        <v>57</v>
      </c>
      <c r="B65" s="164" t="s">
        <v>394</v>
      </c>
      <c r="C65" s="169">
        <f t="shared" si="15"/>
        <v>111.27</v>
      </c>
      <c r="D65" s="167">
        <f t="shared" si="15"/>
        <v>111.27</v>
      </c>
      <c r="E65" s="167">
        <f t="shared" si="15"/>
        <v>76.389</v>
      </c>
      <c r="F65" s="168"/>
      <c r="G65" s="169">
        <f t="shared" si="16"/>
        <v>44.99</v>
      </c>
      <c r="H65" s="167">
        <v>44.99</v>
      </c>
      <c r="I65" s="167">
        <v>32.422</v>
      </c>
      <c r="J65" s="264"/>
      <c r="K65" s="169"/>
      <c r="L65" s="265"/>
      <c r="M65" s="265"/>
      <c r="N65" s="264"/>
      <c r="O65" s="169">
        <f t="shared" si="11"/>
        <v>58.98</v>
      </c>
      <c r="P65" s="167">
        <v>58.98</v>
      </c>
      <c r="Q65" s="167">
        <v>43.967</v>
      </c>
      <c r="R65" s="170"/>
      <c r="S65" s="165">
        <f t="shared" si="12"/>
        <v>7.3</v>
      </c>
      <c r="T65" s="167">
        <v>7.3</v>
      </c>
      <c r="U65" s="167"/>
      <c r="V65" s="170"/>
    </row>
    <row r="66" spans="1:22" ht="12.75">
      <c r="A66" s="262">
        <v>58</v>
      </c>
      <c r="B66" s="164" t="s">
        <v>178</v>
      </c>
      <c r="C66" s="169">
        <f t="shared" si="15"/>
        <v>269.076</v>
      </c>
      <c r="D66" s="167">
        <f t="shared" si="15"/>
        <v>269.076</v>
      </c>
      <c r="E66" s="167">
        <f t="shared" si="15"/>
        <v>176.867</v>
      </c>
      <c r="F66" s="168"/>
      <c r="G66" s="169">
        <f t="shared" si="16"/>
        <v>150.792</v>
      </c>
      <c r="H66" s="167">
        <v>150.792</v>
      </c>
      <c r="I66" s="167">
        <v>95.169</v>
      </c>
      <c r="J66" s="264"/>
      <c r="K66" s="267"/>
      <c r="L66" s="265"/>
      <c r="M66" s="265"/>
      <c r="N66" s="264"/>
      <c r="O66" s="169">
        <f t="shared" si="11"/>
        <v>108.284</v>
      </c>
      <c r="P66" s="167">
        <v>108.284</v>
      </c>
      <c r="Q66" s="167">
        <v>81.698</v>
      </c>
      <c r="R66" s="170"/>
      <c r="S66" s="165">
        <f t="shared" si="12"/>
        <v>10</v>
      </c>
      <c r="T66" s="167">
        <v>10</v>
      </c>
      <c r="U66" s="167"/>
      <c r="V66" s="170"/>
    </row>
    <row r="67" spans="1:22" ht="12.75">
      <c r="A67" s="262">
        <f>+A66+1</f>
        <v>59</v>
      </c>
      <c r="B67" s="164" t="s">
        <v>280</v>
      </c>
      <c r="C67" s="169">
        <f t="shared" si="15"/>
        <v>225.737</v>
      </c>
      <c r="D67" s="167">
        <f t="shared" si="15"/>
        <v>222.737</v>
      </c>
      <c r="E67" s="167">
        <f t="shared" si="15"/>
        <v>164.205</v>
      </c>
      <c r="F67" s="168">
        <f t="shared" si="15"/>
        <v>3</v>
      </c>
      <c r="G67" s="169">
        <f>+H67+J67</f>
        <v>32.887</v>
      </c>
      <c r="H67" s="167">
        <v>29.887</v>
      </c>
      <c r="I67" s="167">
        <v>21.203</v>
      </c>
      <c r="J67" s="170">
        <v>3</v>
      </c>
      <c r="K67" s="267"/>
      <c r="L67" s="265"/>
      <c r="M67" s="265"/>
      <c r="N67" s="264"/>
      <c r="O67" s="169">
        <f t="shared" si="11"/>
        <v>188.85</v>
      </c>
      <c r="P67" s="167">
        <v>188.85</v>
      </c>
      <c r="Q67" s="167">
        <v>141.002</v>
      </c>
      <c r="R67" s="170"/>
      <c r="S67" s="165">
        <f t="shared" si="12"/>
        <v>4</v>
      </c>
      <c r="T67" s="167">
        <v>4</v>
      </c>
      <c r="U67" s="167">
        <v>2</v>
      </c>
      <c r="V67" s="170"/>
    </row>
    <row r="68" spans="1:22" ht="12.75">
      <c r="A68" s="262">
        <v>60</v>
      </c>
      <c r="B68" s="164" t="s">
        <v>395</v>
      </c>
      <c r="C68" s="169">
        <f t="shared" si="15"/>
        <v>10.870999999999999</v>
      </c>
      <c r="D68" s="167">
        <f t="shared" si="15"/>
        <v>10.870999999999999</v>
      </c>
      <c r="E68" s="167">
        <f t="shared" si="15"/>
        <v>7.424</v>
      </c>
      <c r="F68" s="168"/>
      <c r="G68" s="169"/>
      <c r="H68" s="167"/>
      <c r="I68" s="167"/>
      <c r="J68" s="264"/>
      <c r="K68" s="169">
        <f>+L68</f>
        <v>0.7</v>
      </c>
      <c r="L68" s="167">
        <v>0.7</v>
      </c>
      <c r="M68" s="265"/>
      <c r="N68" s="264"/>
      <c r="O68" s="169">
        <f t="shared" si="11"/>
        <v>10.171</v>
      </c>
      <c r="P68" s="167">
        <v>10.171</v>
      </c>
      <c r="Q68" s="167">
        <v>7.424</v>
      </c>
      <c r="R68" s="170"/>
      <c r="S68" s="165"/>
      <c r="T68" s="167"/>
      <c r="U68" s="167"/>
      <c r="V68" s="170"/>
    </row>
    <row r="69" spans="1:22" ht="12.75">
      <c r="A69" s="262">
        <v>61</v>
      </c>
      <c r="B69" s="164" t="s">
        <v>396</v>
      </c>
      <c r="C69" s="169">
        <f t="shared" si="15"/>
        <v>330.241</v>
      </c>
      <c r="D69" s="167">
        <f t="shared" si="15"/>
        <v>330.241</v>
      </c>
      <c r="E69" s="167">
        <f t="shared" si="15"/>
        <v>215.035</v>
      </c>
      <c r="F69" s="168"/>
      <c r="G69" s="169">
        <f t="shared" si="16"/>
        <v>179.853</v>
      </c>
      <c r="H69" s="167">
        <v>179.853</v>
      </c>
      <c r="I69" s="167">
        <v>112.714</v>
      </c>
      <c r="J69" s="264"/>
      <c r="K69" s="267"/>
      <c r="L69" s="265"/>
      <c r="M69" s="265"/>
      <c r="N69" s="264"/>
      <c r="O69" s="169">
        <f t="shared" si="11"/>
        <v>135.888</v>
      </c>
      <c r="P69" s="167">
        <v>135.888</v>
      </c>
      <c r="Q69" s="167">
        <v>102.321</v>
      </c>
      <c r="R69" s="170"/>
      <c r="S69" s="165">
        <f t="shared" si="12"/>
        <v>14.5</v>
      </c>
      <c r="T69" s="167">
        <v>14.5</v>
      </c>
      <c r="U69" s="167"/>
      <c r="V69" s="170"/>
    </row>
    <row r="70" spans="1:22" ht="12.75">
      <c r="A70" s="262">
        <v>62</v>
      </c>
      <c r="B70" s="164" t="s">
        <v>137</v>
      </c>
      <c r="C70" s="169">
        <f t="shared" si="15"/>
        <v>1724.7089999999998</v>
      </c>
      <c r="D70" s="167">
        <f t="shared" si="15"/>
        <v>1723.7089999999998</v>
      </c>
      <c r="E70" s="167">
        <f t="shared" si="15"/>
        <v>1117.961</v>
      </c>
      <c r="F70" s="168">
        <f t="shared" si="15"/>
        <v>1</v>
      </c>
      <c r="G70" s="169">
        <f t="shared" si="16"/>
        <v>657.934</v>
      </c>
      <c r="H70" s="167">
        <v>657.934</v>
      </c>
      <c r="I70" s="167">
        <v>375.584</v>
      </c>
      <c r="J70" s="264"/>
      <c r="K70" s="267"/>
      <c r="L70" s="265"/>
      <c r="M70" s="265"/>
      <c r="N70" s="264"/>
      <c r="O70" s="169">
        <f>P70+R70</f>
        <v>991.775</v>
      </c>
      <c r="P70" s="167">
        <v>991.775</v>
      </c>
      <c r="Q70" s="167">
        <v>742.377</v>
      </c>
      <c r="R70" s="170"/>
      <c r="S70" s="165">
        <f>+T70+V70</f>
        <v>75</v>
      </c>
      <c r="T70" s="167">
        <v>74</v>
      </c>
      <c r="U70" s="167"/>
      <c r="V70" s="170">
        <v>1</v>
      </c>
    </row>
    <row r="71" spans="1:22" ht="12.75">
      <c r="A71" s="262">
        <v>63</v>
      </c>
      <c r="B71" s="164" t="s">
        <v>446</v>
      </c>
      <c r="C71" s="169">
        <f t="shared" si="15"/>
        <v>100.686</v>
      </c>
      <c r="D71" s="167">
        <f t="shared" si="15"/>
        <v>99.686</v>
      </c>
      <c r="E71" s="167">
        <f t="shared" si="15"/>
        <v>55.722</v>
      </c>
      <c r="F71" s="168">
        <f t="shared" si="15"/>
        <v>1</v>
      </c>
      <c r="G71" s="169">
        <f t="shared" si="16"/>
        <v>90.686</v>
      </c>
      <c r="H71" s="167">
        <v>90.686</v>
      </c>
      <c r="I71" s="167">
        <v>55.722</v>
      </c>
      <c r="J71" s="170"/>
      <c r="K71" s="169"/>
      <c r="L71" s="167"/>
      <c r="M71" s="167"/>
      <c r="N71" s="170"/>
      <c r="O71" s="169"/>
      <c r="P71" s="167"/>
      <c r="Q71" s="167"/>
      <c r="R71" s="170"/>
      <c r="S71" s="165">
        <f>+T71+V71</f>
        <v>10</v>
      </c>
      <c r="T71" s="167">
        <v>9</v>
      </c>
      <c r="U71" s="167"/>
      <c r="V71" s="170">
        <v>1</v>
      </c>
    </row>
    <row r="72" spans="1:22" ht="12.75">
      <c r="A72" s="262">
        <v>64</v>
      </c>
      <c r="B72" s="164" t="s">
        <v>398</v>
      </c>
      <c r="C72" s="169">
        <f t="shared" si="15"/>
        <v>1181.079</v>
      </c>
      <c r="D72" s="167">
        <f t="shared" si="15"/>
        <v>1175.3890000000001</v>
      </c>
      <c r="E72" s="167">
        <f t="shared" si="15"/>
        <v>807.976</v>
      </c>
      <c r="F72" s="167">
        <f t="shared" si="15"/>
        <v>5.69</v>
      </c>
      <c r="G72" s="169">
        <f>+H72+J72</f>
        <v>302.455</v>
      </c>
      <c r="H72" s="167">
        <v>296.765</v>
      </c>
      <c r="I72" s="167">
        <v>183.374</v>
      </c>
      <c r="J72" s="170">
        <v>5.69</v>
      </c>
      <c r="K72" s="267"/>
      <c r="L72" s="265"/>
      <c r="M72" s="265"/>
      <c r="N72" s="264"/>
      <c r="O72" s="169">
        <f>P72+R72</f>
        <v>839.624</v>
      </c>
      <c r="P72" s="167">
        <v>839.624</v>
      </c>
      <c r="Q72" s="167">
        <v>624.602</v>
      </c>
      <c r="R72" s="170"/>
      <c r="S72" s="165">
        <f t="shared" si="12"/>
        <v>39</v>
      </c>
      <c r="T72" s="167">
        <v>39</v>
      </c>
      <c r="U72" s="167"/>
      <c r="V72" s="170"/>
    </row>
    <row r="73" spans="1:22" ht="12.75">
      <c r="A73" s="262">
        <f>+A72+1</f>
        <v>65</v>
      </c>
      <c r="B73" s="164" t="s">
        <v>143</v>
      </c>
      <c r="C73" s="169">
        <f t="shared" si="15"/>
        <v>744.85</v>
      </c>
      <c r="D73" s="167">
        <f t="shared" si="15"/>
        <v>744.85</v>
      </c>
      <c r="E73" s="167">
        <f t="shared" si="15"/>
        <v>480.98</v>
      </c>
      <c r="F73" s="167"/>
      <c r="G73" s="169">
        <f>+H73+J73</f>
        <v>276.029</v>
      </c>
      <c r="H73" s="167">
        <v>276.029</v>
      </c>
      <c r="I73" s="167">
        <v>141.018</v>
      </c>
      <c r="J73" s="170"/>
      <c r="K73" s="267"/>
      <c r="L73" s="265"/>
      <c r="M73" s="265"/>
      <c r="N73" s="264"/>
      <c r="O73" s="169">
        <f t="shared" si="11"/>
        <v>453.821</v>
      </c>
      <c r="P73" s="167">
        <v>453.821</v>
      </c>
      <c r="Q73" s="167">
        <v>339.962</v>
      </c>
      <c r="R73" s="170"/>
      <c r="S73" s="165">
        <f t="shared" si="12"/>
        <v>15</v>
      </c>
      <c r="T73" s="167">
        <v>15</v>
      </c>
      <c r="U73" s="167"/>
      <c r="V73" s="170"/>
    </row>
    <row r="74" spans="1:22" ht="12.75">
      <c r="A74" s="262">
        <f>+A73+1</f>
        <v>66</v>
      </c>
      <c r="B74" s="206" t="s">
        <v>447</v>
      </c>
      <c r="C74" s="169">
        <f aca="true" t="shared" si="17" ref="C74:E75">G74+K74+O74+S74</f>
        <v>37.66</v>
      </c>
      <c r="D74" s="167">
        <f t="shared" si="17"/>
        <v>37.66</v>
      </c>
      <c r="E74" s="167">
        <f t="shared" si="17"/>
        <v>26.903</v>
      </c>
      <c r="F74" s="168"/>
      <c r="G74" s="169">
        <f>H74+J74</f>
        <v>33.16</v>
      </c>
      <c r="H74" s="167">
        <v>33.16</v>
      </c>
      <c r="I74" s="167">
        <v>24.834</v>
      </c>
      <c r="J74" s="170"/>
      <c r="K74" s="169"/>
      <c r="L74" s="167"/>
      <c r="M74" s="167"/>
      <c r="N74" s="170"/>
      <c r="O74" s="169"/>
      <c r="P74" s="167"/>
      <c r="Q74" s="167"/>
      <c r="R74" s="170"/>
      <c r="S74" s="165">
        <f t="shared" si="12"/>
        <v>4.5</v>
      </c>
      <c r="T74" s="167">
        <v>4.5</v>
      </c>
      <c r="U74" s="167">
        <v>2.069</v>
      </c>
      <c r="V74" s="170"/>
    </row>
    <row r="75" spans="1:22" ht="12.75">
      <c r="A75" s="262">
        <f>+A74+1</f>
        <v>67</v>
      </c>
      <c r="B75" s="164" t="s">
        <v>400</v>
      </c>
      <c r="C75" s="169">
        <f t="shared" si="17"/>
        <v>400.329</v>
      </c>
      <c r="D75" s="167">
        <f t="shared" si="17"/>
        <v>400.329</v>
      </c>
      <c r="E75" s="167">
        <f t="shared" si="17"/>
        <v>259.841</v>
      </c>
      <c r="F75" s="168"/>
      <c r="G75" s="169">
        <f>H75+J75</f>
        <v>194.916</v>
      </c>
      <c r="H75" s="167">
        <v>194.916</v>
      </c>
      <c r="I75" s="167">
        <v>119.081</v>
      </c>
      <c r="J75" s="170"/>
      <c r="K75" s="267"/>
      <c r="L75" s="265"/>
      <c r="M75" s="265"/>
      <c r="N75" s="264"/>
      <c r="O75" s="169">
        <f t="shared" si="11"/>
        <v>187.413</v>
      </c>
      <c r="P75" s="167">
        <v>187.413</v>
      </c>
      <c r="Q75" s="167">
        <v>140.76</v>
      </c>
      <c r="R75" s="170"/>
      <c r="S75" s="165">
        <f t="shared" si="12"/>
        <v>18</v>
      </c>
      <c r="T75" s="167">
        <v>18</v>
      </c>
      <c r="U75" s="167"/>
      <c r="V75" s="170"/>
    </row>
    <row r="76" spans="1:22" ht="12.75">
      <c r="A76" s="262">
        <f>+A75+1</f>
        <v>68</v>
      </c>
      <c r="B76" s="164" t="s">
        <v>149</v>
      </c>
      <c r="C76" s="169">
        <f aca="true" t="shared" si="18" ref="C76:E78">+G76+K76+O76+S76</f>
        <v>646.213</v>
      </c>
      <c r="D76" s="167">
        <f t="shared" si="18"/>
        <v>646.213</v>
      </c>
      <c r="E76" s="167">
        <f t="shared" si="18"/>
        <v>410.47200000000004</v>
      </c>
      <c r="F76" s="168"/>
      <c r="G76" s="169">
        <f>+H76</f>
        <v>251.799</v>
      </c>
      <c r="H76" s="167">
        <v>251.799</v>
      </c>
      <c r="I76" s="167">
        <v>125.615</v>
      </c>
      <c r="J76" s="264"/>
      <c r="K76" s="267"/>
      <c r="L76" s="265"/>
      <c r="M76" s="265"/>
      <c r="N76" s="264"/>
      <c r="O76" s="169">
        <f t="shared" si="11"/>
        <v>379.914</v>
      </c>
      <c r="P76" s="167">
        <v>379.914</v>
      </c>
      <c r="Q76" s="167">
        <v>284.857</v>
      </c>
      <c r="R76" s="170"/>
      <c r="S76" s="165">
        <f t="shared" si="12"/>
        <v>14.5</v>
      </c>
      <c r="T76" s="167">
        <v>14.5</v>
      </c>
      <c r="U76" s="167"/>
      <c r="V76" s="170"/>
    </row>
    <row r="77" spans="1:22" ht="12.75">
      <c r="A77" s="262">
        <f>+A76+1</f>
        <v>69</v>
      </c>
      <c r="B77" s="164" t="s">
        <v>448</v>
      </c>
      <c r="C77" s="169">
        <f t="shared" si="18"/>
        <v>154.251</v>
      </c>
      <c r="D77" s="167">
        <f t="shared" si="18"/>
        <v>154.251</v>
      </c>
      <c r="E77" s="167">
        <f t="shared" si="18"/>
        <v>87.856</v>
      </c>
      <c r="F77" s="168"/>
      <c r="G77" s="169">
        <f>+H77</f>
        <v>102.159</v>
      </c>
      <c r="H77" s="167">
        <v>102.159</v>
      </c>
      <c r="I77" s="167">
        <v>54.658</v>
      </c>
      <c r="J77" s="170"/>
      <c r="K77" s="169"/>
      <c r="L77" s="167"/>
      <c r="M77" s="167"/>
      <c r="N77" s="170"/>
      <c r="O77" s="169">
        <f t="shared" si="11"/>
        <v>44.892</v>
      </c>
      <c r="P77" s="167">
        <v>44.892</v>
      </c>
      <c r="Q77" s="167">
        <v>33.198</v>
      </c>
      <c r="R77" s="170"/>
      <c r="S77" s="165">
        <f t="shared" si="12"/>
        <v>7.2</v>
      </c>
      <c r="T77" s="167">
        <v>7.2</v>
      </c>
      <c r="U77" s="167"/>
      <c r="V77" s="170"/>
    </row>
    <row r="78" spans="1:22" ht="12.75">
      <c r="A78" s="262">
        <v>70</v>
      </c>
      <c r="B78" s="206" t="s">
        <v>449</v>
      </c>
      <c r="C78" s="169">
        <f>+G78+K78+O78+S78</f>
        <v>41.171</v>
      </c>
      <c r="D78" s="167">
        <f t="shared" si="18"/>
        <v>41.171</v>
      </c>
      <c r="E78" s="167">
        <f t="shared" si="18"/>
        <v>28.078000000000003</v>
      </c>
      <c r="F78" s="168"/>
      <c r="G78" s="169">
        <f>+H78</f>
        <v>39.659</v>
      </c>
      <c r="H78" s="167">
        <v>39.659</v>
      </c>
      <c r="I78" s="167">
        <v>27.382</v>
      </c>
      <c r="J78" s="170"/>
      <c r="K78" s="169"/>
      <c r="L78" s="167"/>
      <c r="M78" s="167"/>
      <c r="N78" s="170"/>
      <c r="O78" s="169"/>
      <c r="P78" s="167"/>
      <c r="Q78" s="167"/>
      <c r="R78" s="170"/>
      <c r="S78" s="165">
        <f t="shared" si="12"/>
        <v>1.512</v>
      </c>
      <c r="T78" s="167">
        <v>1.512</v>
      </c>
      <c r="U78" s="167">
        <v>0.696</v>
      </c>
      <c r="V78" s="170"/>
    </row>
    <row r="79" spans="1:22" ht="12.75">
      <c r="A79" s="262">
        <f aca="true" t="shared" si="19" ref="A79:A142">+A78+1</f>
        <v>71</v>
      </c>
      <c r="B79" s="164" t="s">
        <v>156</v>
      </c>
      <c r="C79" s="169">
        <f aca="true" t="shared" si="20" ref="C79:F164">G79+K79+O79+S79</f>
        <v>660.677</v>
      </c>
      <c r="D79" s="167">
        <f>H79+L79+P79+T79</f>
        <v>659.548</v>
      </c>
      <c r="E79" s="167">
        <f>I79+M79+Q79+U79</f>
        <v>439.84999999999997</v>
      </c>
      <c r="F79" s="167">
        <f>+J79+N79+R79+V79</f>
        <v>1.129</v>
      </c>
      <c r="G79" s="169">
        <f>H79+J79</f>
        <v>208.932</v>
      </c>
      <c r="H79" s="167">
        <v>207.803</v>
      </c>
      <c r="I79" s="167">
        <v>118.344</v>
      </c>
      <c r="J79" s="170">
        <v>1.129</v>
      </c>
      <c r="K79" s="267"/>
      <c r="L79" s="265"/>
      <c r="M79" s="265"/>
      <c r="N79" s="264"/>
      <c r="O79" s="169">
        <f t="shared" si="11"/>
        <v>428.745</v>
      </c>
      <c r="P79" s="167">
        <v>428.745</v>
      </c>
      <c r="Q79" s="167">
        <v>321.506</v>
      </c>
      <c r="R79" s="170"/>
      <c r="S79" s="165">
        <f t="shared" si="12"/>
        <v>23</v>
      </c>
      <c r="T79" s="167">
        <v>23</v>
      </c>
      <c r="U79" s="167"/>
      <c r="V79" s="170"/>
    </row>
    <row r="80" spans="1:22" ht="12.75">
      <c r="A80" s="262">
        <f t="shared" si="19"/>
        <v>72</v>
      </c>
      <c r="B80" s="206" t="s">
        <v>450</v>
      </c>
      <c r="C80" s="169">
        <f t="shared" si="20"/>
        <v>34.462</v>
      </c>
      <c r="D80" s="167">
        <f>H80+L80+P80+T80</f>
        <v>34.462</v>
      </c>
      <c r="E80" s="167">
        <f>I80+M80+Q80+U80</f>
        <v>25.736</v>
      </c>
      <c r="F80" s="168"/>
      <c r="G80" s="169">
        <f>H80+J80</f>
        <v>32.862</v>
      </c>
      <c r="H80" s="167">
        <v>32.862</v>
      </c>
      <c r="I80" s="167">
        <v>25</v>
      </c>
      <c r="J80" s="170"/>
      <c r="K80" s="169"/>
      <c r="L80" s="167"/>
      <c r="M80" s="167"/>
      <c r="N80" s="170"/>
      <c r="O80" s="169"/>
      <c r="P80" s="167"/>
      <c r="Q80" s="167"/>
      <c r="R80" s="170"/>
      <c r="S80" s="165">
        <f t="shared" si="12"/>
        <v>1.6</v>
      </c>
      <c r="T80" s="167">
        <v>1.6</v>
      </c>
      <c r="U80" s="167">
        <v>0.736</v>
      </c>
      <c r="V80" s="170"/>
    </row>
    <row r="81" spans="1:22" ht="12.75">
      <c r="A81" s="262">
        <f t="shared" si="19"/>
        <v>73</v>
      </c>
      <c r="B81" s="164" t="s">
        <v>404</v>
      </c>
      <c r="C81" s="169">
        <f aca="true" t="shared" si="21" ref="C81:E88">+G81+K81+O81+S81</f>
        <v>778.9019999999999</v>
      </c>
      <c r="D81" s="167">
        <f t="shared" si="21"/>
        <v>778.9019999999999</v>
      </c>
      <c r="E81" s="167">
        <f t="shared" si="21"/>
        <v>465.164</v>
      </c>
      <c r="F81" s="168"/>
      <c r="G81" s="169">
        <f aca="true" t="shared" si="22" ref="G81:G88">+H81</f>
        <v>341.571</v>
      </c>
      <c r="H81" s="167">
        <v>341.571</v>
      </c>
      <c r="I81" s="167">
        <v>160.738</v>
      </c>
      <c r="J81" s="264"/>
      <c r="K81" s="267"/>
      <c r="L81" s="265"/>
      <c r="M81" s="265"/>
      <c r="N81" s="264"/>
      <c r="O81" s="169">
        <f t="shared" si="11"/>
        <v>405.931</v>
      </c>
      <c r="P81" s="167">
        <v>405.931</v>
      </c>
      <c r="Q81" s="167">
        <v>304.426</v>
      </c>
      <c r="R81" s="264"/>
      <c r="S81" s="165">
        <f>+T81</f>
        <v>31.4</v>
      </c>
      <c r="T81" s="167">
        <v>31.4</v>
      </c>
      <c r="U81" s="167"/>
      <c r="V81" s="170"/>
    </row>
    <row r="82" spans="1:22" ht="12.75">
      <c r="A82" s="262">
        <f t="shared" si="19"/>
        <v>74</v>
      </c>
      <c r="B82" s="164" t="s">
        <v>200</v>
      </c>
      <c r="C82" s="169">
        <f t="shared" si="21"/>
        <v>325.79599999999994</v>
      </c>
      <c r="D82" s="167">
        <f t="shared" si="21"/>
        <v>325.79599999999994</v>
      </c>
      <c r="E82" s="167">
        <f t="shared" si="21"/>
        <v>207.632</v>
      </c>
      <c r="F82" s="168"/>
      <c r="G82" s="169">
        <f>+H82+J82</f>
        <v>16.977</v>
      </c>
      <c r="H82" s="167">
        <v>16.977</v>
      </c>
      <c r="I82" s="167"/>
      <c r="J82" s="170"/>
      <c r="K82" s="169">
        <f>L82+N82</f>
        <v>136.1</v>
      </c>
      <c r="L82" s="167">
        <v>136.1</v>
      </c>
      <c r="M82" s="167">
        <v>82.593</v>
      </c>
      <c r="N82" s="170"/>
      <c r="O82" s="169">
        <f t="shared" si="11"/>
        <v>165.319</v>
      </c>
      <c r="P82" s="167">
        <v>165.319</v>
      </c>
      <c r="Q82" s="167">
        <v>125.039</v>
      </c>
      <c r="R82" s="170"/>
      <c r="S82" s="165">
        <f>+T82</f>
        <v>7.4</v>
      </c>
      <c r="T82" s="167">
        <v>7.4</v>
      </c>
      <c r="U82" s="167"/>
      <c r="V82" s="170"/>
    </row>
    <row r="83" spans="1:22" ht="12.75">
      <c r="A83" s="262">
        <v>75</v>
      </c>
      <c r="B83" s="164" t="s">
        <v>405</v>
      </c>
      <c r="C83" s="169">
        <f t="shared" si="21"/>
        <v>406.804</v>
      </c>
      <c r="D83" s="167">
        <f t="shared" si="21"/>
        <v>406.804</v>
      </c>
      <c r="E83" s="167">
        <f t="shared" si="21"/>
        <v>294.001</v>
      </c>
      <c r="F83" s="168"/>
      <c r="G83" s="169">
        <f t="shared" si="22"/>
        <v>352.599</v>
      </c>
      <c r="H83" s="167">
        <v>352.599</v>
      </c>
      <c r="I83" s="167">
        <v>261.885</v>
      </c>
      <c r="J83" s="264"/>
      <c r="K83" s="267"/>
      <c r="L83" s="265"/>
      <c r="M83" s="265"/>
      <c r="N83" s="264"/>
      <c r="O83" s="169">
        <f t="shared" si="11"/>
        <v>25.705</v>
      </c>
      <c r="P83" s="167">
        <v>25.705</v>
      </c>
      <c r="Q83" s="167">
        <v>19.7</v>
      </c>
      <c r="R83" s="170"/>
      <c r="S83" s="165">
        <f>+T83+V83</f>
        <v>28.5</v>
      </c>
      <c r="T83" s="167">
        <v>28.5</v>
      </c>
      <c r="U83" s="167">
        <v>12.416</v>
      </c>
      <c r="V83" s="170"/>
    </row>
    <row r="84" spans="1:22" ht="12.75">
      <c r="A84" s="262">
        <f t="shared" si="19"/>
        <v>76</v>
      </c>
      <c r="B84" s="164" t="s">
        <v>179</v>
      </c>
      <c r="C84" s="169">
        <f t="shared" si="21"/>
        <v>119.569</v>
      </c>
      <c r="D84" s="167">
        <f t="shared" si="21"/>
        <v>119.569</v>
      </c>
      <c r="E84" s="167">
        <f t="shared" si="21"/>
        <v>86.772</v>
      </c>
      <c r="F84" s="168"/>
      <c r="G84" s="169">
        <f t="shared" si="22"/>
        <v>94.294</v>
      </c>
      <c r="H84" s="167">
        <v>94.294</v>
      </c>
      <c r="I84" s="167">
        <v>71.525</v>
      </c>
      <c r="J84" s="264"/>
      <c r="K84" s="267"/>
      <c r="L84" s="265"/>
      <c r="M84" s="265"/>
      <c r="N84" s="264"/>
      <c r="O84" s="169">
        <f t="shared" si="11"/>
        <v>13.775</v>
      </c>
      <c r="P84" s="167">
        <v>13.775</v>
      </c>
      <c r="Q84" s="167">
        <v>10.557</v>
      </c>
      <c r="R84" s="170"/>
      <c r="S84" s="165">
        <f aca="true" t="shared" si="23" ref="S84:S89">T84+V84</f>
        <v>11.5</v>
      </c>
      <c r="T84" s="167">
        <v>11.5</v>
      </c>
      <c r="U84" s="167">
        <v>4.69</v>
      </c>
      <c r="V84" s="170"/>
    </row>
    <row r="85" spans="1:22" ht="12.75">
      <c r="A85" s="262">
        <f t="shared" si="19"/>
        <v>77</v>
      </c>
      <c r="B85" s="206" t="s">
        <v>167</v>
      </c>
      <c r="C85" s="169">
        <f t="shared" si="21"/>
        <v>86.653</v>
      </c>
      <c r="D85" s="167">
        <f t="shared" si="21"/>
        <v>86.653</v>
      </c>
      <c r="E85" s="167">
        <f t="shared" si="21"/>
        <v>47.442</v>
      </c>
      <c r="F85" s="168"/>
      <c r="G85" s="169">
        <f t="shared" si="22"/>
        <v>65.653</v>
      </c>
      <c r="H85" s="167">
        <v>65.653</v>
      </c>
      <c r="I85" s="167">
        <v>47.442</v>
      </c>
      <c r="J85" s="264"/>
      <c r="K85" s="267"/>
      <c r="L85" s="265"/>
      <c r="M85" s="265"/>
      <c r="N85" s="264"/>
      <c r="O85" s="169"/>
      <c r="P85" s="167"/>
      <c r="Q85" s="167"/>
      <c r="R85" s="170"/>
      <c r="S85" s="165">
        <f t="shared" si="23"/>
        <v>21</v>
      </c>
      <c r="T85" s="167">
        <v>21</v>
      </c>
      <c r="U85" s="167"/>
      <c r="V85" s="170"/>
    </row>
    <row r="86" spans="1:22" ht="12.75">
      <c r="A86" s="262">
        <v>78</v>
      </c>
      <c r="B86" s="206" t="s">
        <v>451</v>
      </c>
      <c r="C86" s="169">
        <f t="shared" si="21"/>
        <v>90.529</v>
      </c>
      <c r="D86" s="167">
        <f t="shared" si="21"/>
        <v>90.529</v>
      </c>
      <c r="E86" s="167">
        <f t="shared" si="21"/>
        <v>67.105</v>
      </c>
      <c r="F86" s="168"/>
      <c r="G86" s="169">
        <f t="shared" si="22"/>
        <v>31.66</v>
      </c>
      <c r="H86" s="167">
        <v>31.66</v>
      </c>
      <c r="I86" s="167">
        <v>22.754</v>
      </c>
      <c r="J86" s="264"/>
      <c r="K86" s="267"/>
      <c r="L86" s="265"/>
      <c r="M86" s="265"/>
      <c r="N86" s="264"/>
      <c r="O86" s="169">
        <f t="shared" si="11"/>
        <v>57.869</v>
      </c>
      <c r="P86" s="167">
        <v>57.869</v>
      </c>
      <c r="Q86" s="167">
        <v>44.351</v>
      </c>
      <c r="R86" s="170"/>
      <c r="S86" s="165">
        <f t="shared" si="23"/>
        <v>1</v>
      </c>
      <c r="T86" s="167">
        <v>1</v>
      </c>
      <c r="U86" s="167"/>
      <c r="V86" s="170"/>
    </row>
    <row r="87" spans="1:22" ht="12.75">
      <c r="A87" s="262">
        <f t="shared" si="19"/>
        <v>79</v>
      </c>
      <c r="B87" s="164" t="s">
        <v>406</v>
      </c>
      <c r="C87" s="169">
        <f t="shared" si="21"/>
        <v>227.31699999999998</v>
      </c>
      <c r="D87" s="167">
        <f t="shared" si="21"/>
        <v>227.31699999999998</v>
      </c>
      <c r="E87" s="167">
        <f t="shared" si="21"/>
        <v>146.53799999999998</v>
      </c>
      <c r="F87" s="168"/>
      <c r="G87" s="169">
        <f t="shared" si="22"/>
        <v>159.314</v>
      </c>
      <c r="H87" s="167">
        <v>159.314</v>
      </c>
      <c r="I87" s="167">
        <v>103.696</v>
      </c>
      <c r="J87" s="264"/>
      <c r="K87" s="267"/>
      <c r="L87" s="265"/>
      <c r="M87" s="265"/>
      <c r="N87" s="264"/>
      <c r="O87" s="169">
        <f t="shared" si="11"/>
        <v>56.303</v>
      </c>
      <c r="P87" s="167">
        <v>56.303</v>
      </c>
      <c r="Q87" s="167">
        <v>41.646</v>
      </c>
      <c r="R87" s="170"/>
      <c r="S87" s="165">
        <f t="shared" si="23"/>
        <v>11.7</v>
      </c>
      <c r="T87" s="167">
        <v>11.7</v>
      </c>
      <c r="U87" s="167">
        <v>1.196</v>
      </c>
      <c r="V87" s="170"/>
    </row>
    <row r="88" spans="1:22" ht="12.75">
      <c r="A88" s="262">
        <v>80</v>
      </c>
      <c r="B88" s="164" t="s">
        <v>452</v>
      </c>
      <c r="C88" s="180">
        <f t="shared" si="21"/>
        <v>67.899</v>
      </c>
      <c r="D88" s="167">
        <f t="shared" si="21"/>
        <v>67.899</v>
      </c>
      <c r="E88" s="165">
        <f t="shared" si="21"/>
        <v>43.929</v>
      </c>
      <c r="F88" s="168"/>
      <c r="G88" s="169">
        <f t="shared" si="22"/>
        <v>40.21</v>
      </c>
      <c r="H88" s="167">
        <v>40.21</v>
      </c>
      <c r="I88" s="167">
        <v>25.751</v>
      </c>
      <c r="J88" s="264"/>
      <c r="K88" s="267"/>
      <c r="L88" s="265"/>
      <c r="M88" s="265"/>
      <c r="N88" s="264"/>
      <c r="O88" s="169">
        <f t="shared" si="11"/>
        <v>24.589</v>
      </c>
      <c r="P88" s="167">
        <v>24.589</v>
      </c>
      <c r="Q88" s="167">
        <v>18.178</v>
      </c>
      <c r="R88" s="170"/>
      <c r="S88" s="165">
        <f t="shared" si="23"/>
        <v>3.1</v>
      </c>
      <c r="T88" s="167">
        <v>3.1</v>
      </c>
      <c r="U88" s="167"/>
      <c r="V88" s="170"/>
    </row>
    <row r="89" spans="1:22" ht="12.75">
      <c r="A89" s="262">
        <v>81</v>
      </c>
      <c r="B89" s="206" t="s">
        <v>111</v>
      </c>
      <c r="C89" s="169">
        <f t="shared" si="20"/>
        <v>14.457</v>
      </c>
      <c r="D89" s="167">
        <f t="shared" si="20"/>
        <v>14.457</v>
      </c>
      <c r="E89" s="167">
        <f t="shared" si="20"/>
        <v>11.08</v>
      </c>
      <c r="F89" s="168">
        <f>+J89+N89+R89+V89</f>
        <v>0</v>
      </c>
      <c r="G89" s="169">
        <f aca="true" t="shared" si="24" ref="G89:G171">H89+J89</f>
        <v>0</v>
      </c>
      <c r="H89" s="167"/>
      <c r="I89" s="167"/>
      <c r="J89" s="170"/>
      <c r="K89" s="267"/>
      <c r="L89" s="265"/>
      <c r="M89" s="265"/>
      <c r="N89" s="264"/>
      <c r="O89" s="169">
        <f t="shared" si="11"/>
        <v>14.457</v>
      </c>
      <c r="P89" s="167">
        <v>14.457</v>
      </c>
      <c r="Q89" s="167">
        <v>11.08</v>
      </c>
      <c r="R89" s="170"/>
      <c r="S89" s="165">
        <f t="shared" si="23"/>
        <v>0</v>
      </c>
      <c r="T89" s="167"/>
      <c r="U89" s="167"/>
      <c r="V89" s="170"/>
    </row>
    <row r="90" spans="1:22" ht="12.75">
      <c r="A90" s="262">
        <v>82</v>
      </c>
      <c r="B90" s="184" t="s">
        <v>453</v>
      </c>
      <c r="C90" s="154">
        <f t="shared" si="20"/>
        <v>0</v>
      </c>
      <c r="D90" s="161">
        <f t="shared" si="20"/>
        <v>0</v>
      </c>
      <c r="E90" s="161"/>
      <c r="F90" s="168"/>
      <c r="G90" s="154">
        <f t="shared" si="24"/>
        <v>0</v>
      </c>
      <c r="H90" s="161"/>
      <c r="I90" s="167"/>
      <c r="J90" s="170"/>
      <c r="K90" s="267"/>
      <c r="L90" s="265"/>
      <c r="M90" s="265"/>
      <c r="N90" s="264"/>
      <c r="O90" s="169"/>
      <c r="P90" s="167"/>
      <c r="Q90" s="167"/>
      <c r="R90" s="170"/>
      <c r="S90" s="165"/>
      <c r="T90" s="167"/>
      <c r="U90" s="167"/>
      <c r="V90" s="170"/>
    </row>
    <row r="91" spans="1:22" ht="12.75">
      <c r="A91" s="262">
        <v>83</v>
      </c>
      <c r="B91" s="164" t="s">
        <v>114</v>
      </c>
      <c r="C91" s="169">
        <f t="shared" si="20"/>
        <v>0</v>
      </c>
      <c r="D91" s="167">
        <f t="shared" si="20"/>
        <v>0</v>
      </c>
      <c r="E91" s="167">
        <f t="shared" si="20"/>
        <v>0</v>
      </c>
      <c r="F91" s="168"/>
      <c r="G91" s="169">
        <f t="shared" si="24"/>
        <v>0</v>
      </c>
      <c r="H91" s="167"/>
      <c r="I91" s="167"/>
      <c r="J91" s="174"/>
      <c r="K91" s="267"/>
      <c r="L91" s="265"/>
      <c r="M91" s="265"/>
      <c r="N91" s="264"/>
      <c r="O91" s="169"/>
      <c r="P91" s="167"/>
      <c r="Q91" s="167"/>
      <c r="R91" s="170"/>
      <c r="S91" s="165"/>
      <c r="T91" s="167"/>
      <c r="U91" s="167"/>
      <c r="V91" s="170"/>
    </row>
    <row r="92" spans="1:22" ht="12.75">
      <c r="A92" s="262">
        <v>84</v>
      </c>
      <c r="B92" s="164" t="s">
        <v>115</v>
      </c>
      <c r="C92" s="169">
        <f t="shared" si="20"/>
        <v>0</v>
      </c>
      <c r="D92" s="167">
        <f t="shared" si="20"/>
        <v>0</v>
      </c>
      <c r="E92" s="167">
        <f t="shared" si="20"/>
        <v>0</v>
      </c>
      <c r="F92" s="168"/>
      <c r="G92" s="169">
        <f t="shared" si="24"/>
        <v>0</v>
      </c>
      <c r="H92" s="167"/>
      <c r="I92" s="167"/>
      <c r="J92" s="174"/>
      <c r="K92" s="267"/>
      <c r="L92" s="265"/>
      <c r="M92" s="265"/>
      <c r="N92" s="264"/>
      <c r="O92" s="169"/>
      <c r="P92" s="167"/>
      <c r="Q92" s="167"/>
      <c r="R92" s="170"/>
      <c r="S92" s="165"/>
      <c r="T92" s="167"/>
      <c r="U92" s="167"/>
      <c r="V92" s="170"/>
    </row>
    <row r="93" spans="1:22" ht="12.75">
      <c r="A93" s="262">
        <v>85</v>
      </c>
      <c r="B93" s="164" t="s">
        <v>116</v>
      </c>
      <c r="C93" s="169">
        <f t="shared" si="20"/>
        <v>0</v>
      </c>
      <c r="D93" s="167">
        <f t="shared" si="20"/>
        <v>0</v>
      </c>
      <c r="E93" s="167">
        <f t="shared" si="20"/>
        <v>0</v>
      </c>
      <c r="F93" s="168"/>
      <c r="G93" s="169">
        <f t="shared" si="24"/>
        <v>0</v>
      </c>
      <c r="H93" s="167"/>
      <c r="I93" s="167"/>
      <c r="J93" s="170"/>
      <c r="K93" s="267"/>
      <c r="L93" s="265"/>
      <c r="M93" s="265"/>
      <c r="N93" s="264"/>
      <c r="O93" s="169"/>
      <c r="P93" s="167"/>
      <c r="Q93" s="167"/>
      <c r="R93" s="170"/>
      <c r="S93" s="271"/>
      <c r="T93" s="161"/>
      <c r="U93" s="161"/>
      <c r="V93" s="174"/>
    </row>
    <row r="94" spans="1:22" ht="12.75">
      <c r="A94" s="262">
        <f t="shared" si="19"/>
        <v>86</v>
      </c>
      <c r="B94" s="164" t="s">
        <v>117</v>
      </c>
      <c r="C94" s="169">
        <f t="shared" si="20"/>
        <v>0</v>
      </c>
      <c r="D94" s="167">
        <f t="shared" si="20"/>
        <v>0</v>
      </c>
      <c r="E94" s="167">
        <f t="shared" si="20"/>
        <v>0</v>
      </c>
      <c r="F94" s="168"/>
      <c r="G94" s="169">
        <f t="shared" si="24"/>
        <v>0</v>
      </c>
      <c r="H94" s="167"/>
      <c r="I94" s="167"/>
      <c r="J94" s="174"/>
      <c r="K94" s="267"/>
      <c r="L94" s="265"/>
      <c r="M94" s="265"/>
      <c r="N94" s="264"/>
      <c r="O94" s="169"/>
      <c r="P94" s="167"/>
      <c r="Q94" s="167"/>
      <c r="R94" s="170"/>
      <c r="S94" s="271"/>
      <c r="T94" s="161"/>
      <c r="U94" s="161"/>
      <c r="V94" s="174"/>
    </row>
    <row r="95" spans="1:22" ht="12.75">
      <c r="A95" s="262">
        <f t="shared" si="19"/>
        <v>87</v>
      </c>
      <c r="B95" s="164" t="s">
        <v>118</v>
      </c>
      <c r="C95" s="169">
        <f t="shared" si="20"/>
        <v>0</v>
      </c>
      <c r="D95" s="167">
        <f t="shared" si="20"/>
        <v>0</v>
      </c>
      <c r="E95" s="167">
        <f t="shared" si="20"/>
        <v>0</v>
      </c>
      <c r="F95" s="168"/>
      <c r="G95" s="169">
        <f t="shared" si="24"/>
        <v>0</v>
      </c>
      <c r="H95" s="167"/>
      <c r="I95" s="167"/>
      <c r="J95" s="174"/>
      <c r="K95" s="267"/>
      <c r="L95" s="265"/>
      <c r="M95" s="265"/>
      <c r="N95" s="264"/>
      <c r="O95" s="169"/>
      <c r="P95" s="167"/>
      <c r="Q95" s="167"/>
      <c r="R95" s="170"/>
      <c r="S95" s="271"/>
      <c r="T95" s="161"/>
      <c r="U95" s="161"/>
      <c r="V95" s="174"/>
    </row>
    <row r="96" spans="1:22" ht="12.75">
      <c r="A96" s="262">
        <f t="shared" si="19"/>
        <v>88</v>
      </c>
      <c r="B96" s="164" t="s">
        <v>119</v>
      </c>
      <c r="C96" s="169">
        <f t="shared" si="20"/>
        <v>0</v>
      </c>
      <c r="D96" s="167">
        <f t="shared" si="20"/>
        <v>0</v>
      </c>
      <c r="E96" s="167">
        <f t="shared" si="20"/>
        <v>0</v>
      </c>
      <c r="F96" s="168"/>
      <c r="G96" s="169">
        <f t="shared" si="24"/>
        <v>0</v>
      </c>
      <c r="H96" s="167"/>
      <c r="I96" s="167"/>
      <c r="J96" s="174"/>
      <c r="K96" s="267"/>
      <c r="L96" s="265"/>
      <c r="M96" s="265"/>
      <c r="N96" s="264"/>
      <c r="O96" s="169"/>
      <c r="P96" s="167"/>
      <c r="Q96" s="167"/>
      <c r="R96" s="170"/>
      <c r="S96" s="271"/>
      <c r="T96" s="161"/>
      <c r="U96" s="161"/>
      <c r="V96" s="174"/>
    </row>
    <row r="97" spans="1:22" ht="12.75">
      <c r="A97" s="262">
        <v>89</v>
      </c>
      <c r="B97" s="164" t="s">
        <v>121</v>
      </c>
      <c r="C97" s="169">
        <f>G97+K97+O97+S97</f>
        <v>0</v>
      </c>
      <c r="D97" s="167">
        <f t="shared" si="20"/>
        <v>0</v>
      </c>
      <c r="E97" s="167"/>
      <c r="F97" s="168"/>
      <c r="G97" s="169">
        <f>H97+J97</f>
        <v>0</v>
      </c>
      <c r="H97" s="167"/>
      <c r="I97" s="167"/>
      <c r="J97" s="174"/>
      <c r="K97" s="267"/>
      <c r="L97" s="265"/>
      <c r="M97" s="265"/>
      <c r="N97" s="264"/>
      <c r="O97" s="169"/>
      <c r="P97" s="167"/>
      <c r="Q97" s="167"/>
      <c r="R97" s="170"/>
      <c r="S97" s="271"/>
      <c r="T97" s="161"/>
      <c r="U97" s="161"/>
      <c r="V97" s="174"/>
    </row>
    <row r="98" spans="1:22" ht="13.5" thickBot="1">
      <c r="A98" s="291">
        <f t="shared" si="19"/>
        <v>90</v>
      </c>
      <c r="B98" s="187" t="s">
        <v>175</v>
      </c>
      <c r="C98" s="191">
        <f>G98+K98+O98+S98</f>
        <v>0</v>
      </c>
      <c r="D98" s="189">
        <f t="shared" si="20"/>
        <v>0</v>
      </c>
      <c r="E98" s="189"/>
      <c r="F98" s="190"/>
      <c r="G98" s="191">
        <f>H98+J98</f>
        <v>0</v>
      </c>
      <c r="H98" s="189"/>
      <c r="I98" s="189"/>
      <c r="J98" s="196"/>
      <c r="K98" s="292"/>
      <c r="L98" s="293"/>
      <c r="M98" s="293"/>
      <c r="N98" s="294"/>
      <c r="O98" s="212"/>
      <c r="P98" s="210"/>
      <c r="Q98" s="210"/>
      <c r="R98" s="216"/>
      <c r="S98" s="295"/>
      <c r="T98" s="296"/>
      <c r="U98" s="296"/>
      <c r="V98" s="213"/>
    </row>
    <row r="99" spans="1:22" ht="45.75" thickBot="1">
      <c r="A99" s="242">
        <f t="shared" si="19"/>
        <v>91</v>
      </c>
      <c r="B99" s="243" t="s">
        <v>454</v>
      </c>
      <c r="C99" s="297">
        <f>G99+K99+O99+S99</f>
        <v>65.315</v>
      </c>
      <c r="D99" s="298">
        <f t="shared" si="20"/>
        <v>65.315</v>
      </c>
      <c r="E99" s="229">
        <f t="shared" si="20"/>
        <v>37.926</v>
      </c>
      <c r="F99" s="236">
        <f t="shared" si="20"/>
        <v>0</v>
      </c>
      <c r="G99" s="229">
        <f>G100+G111+G114+G117+G118+SUM(G122:G133)+G135+G138+G139</f>
        <v>60.915</v>
      </c>
      <c r="H99" s="229">
        <f>H100+H111+H114+H117+H118+SUM(H122:H133)+H135+H138+H139</f>
        <v>60.915</v>
      </c>
      <c r="I99" s="229">
        <f>I100+I111+I114+SUM(I117:I133)+I135+I138+I139</f>
        <v>37.926</v>
      </c>
      <c r="J99" s="229"/>
      <c r="K99" s="299"/>
      <c r="L99" s="300"/>
      <c r="M99" s="300"/>
      <c r="N99" s="278"/>
      <c r="O99" s="299"/>
      <c r="P99" s="300"/>
      <c r="Q99" s="300"/>
      <c r="R99" s="278"/>
      <c r="S99" s="237">
        <f>S100+SUM(S111:S133)+S135+S138+S139</f>
        <v>4.4</v>
      </c>
      <c r="T99" s="298">
        <f>SUM(T111:T139)</f>
        <v>4.4</v>
      </c>
      <c r="U99" s="229">
        <f>SUM(U111:U138)</f>
        <v>0</v>
      </c>
      <c r="V99" s="236">
        <f>SUM(V111:V138)</f>
        <v>0</v>
      </c>
    </row>
    <row r="100" spans="1:22" ht="25.5">
      <c r="A100" s="247">
        <f t="shared" si="19"/>
        <v>92</v>
      </c>
      <c r="B100" s="301" t="s">
        <v>455</v>
      </c>
      <c r="C100" s="259">
        <f t="shared" si="20"/>
        <v>0</v>
      </c>
      <c r="D100" s="254">
        <f t="shared" si="20"/>
        <v>0</v>
      </c>
      <c r="E100" s="254"/>
      <c r="F100" s="258"/>
      <c r="G100" s="302">
        <f>SUM(G101:G110)-G104-G105</f>
        <v>0</v>
      </c>
      <c r="H100" s="282">
        <f>SUM(H101:H110)-H104-H105</f>
        <v>0</v>
      </c>
      <c r="I100" s="282"/>
      <c r="J100" s="283"/>
      <c r="K100" s="303"/>
      <c r="L100" s="288"/>
      <c r="M100" s="288"/>
      <c r="N100" s="284"/>
      <c r="O100" s="303"/>
      <c r="P100" s="288"/>
      <c r="Q100" s="288"/>
      <c r="R100" s="284"/>
      <c r="S100" s="303"/>
      <c r="T100" s="288"/>
      <c r="U100" s="288"/>
      <c r="V100" s="284"/>
    </row>
    <row r="101" spans="1:22" ht="12.75">
      <c r="A101" s="262">
        <f t="shared" si="19"/>
        <v>93</v>
      </c>
      <c r="B101" s="185" t="s">
        <v>456</v>
      </c>
      <c r="C101" s="154">
        <f t="shared" si="20"/>
        <v>0</v>
      </c>
      <c r="D101" s="265">
        <f t="shared" si="20"/>
        <v>0</v>
      </c>
      <c r="E101" s="265"/>
      <c r="F101" s="266"/>
      <c r="G101" s="267">
        <f t="shared" si="24"/>
        <v>0</v>
      </c>
      <c r="H101" s="265"/>
      <c r="I101" s="265"/>
      <c r="J101" s="264"/>
      <c r="K101" s="267"/>
      <c r="L101" s="265"/>
      <c r="M101" s="265"/>
      <c r="N101" s="264"/>
      <c r="O101" s="267"/>
      <c r="P101" s="265"/>
      <c r="Q101" s="265"/>
      <c r="R101" s="264"/>
      <c r="S101" s="267"/>
      <c r="T101" s="265"/>
      <c r="U101" s="265"/>
      <c r="V101" s="264"/>
    </row>
    <row r="102" spans="1:22" ht="12.75">
      <c r="A102" s="262">
        <f t="shared" si="19"/>
        <v>94</v>
      </c>
      <c r="B102" s="185" t="s">
        <v>457</v>
      </c>
      <c r="C102" s="154">
        <f t="shared" si="20"/>
        <v>0</v>
      </c>
      <c r="D102" s="265">
        <f t="shared" si="20"/>
        <v>0</v>
      </c>
      <c r="E102" s="265"/>
      <c r="F102" s="266"/>
      <c r="G102" s="267">
        <f t="shared" si="24"/>
        <v>0</v>
      </c>
      <c r="H102" s="265"/>
      <c r="I102" s="265"/>
      <c r="J102" s="264"/>
      <c r="K102" s="267"/>
      <c r="L102" s="265"/>
      <c r="M102" s="265"/>
      <c r="N102" s="264"/>
      <c r="O102" s="267"/>
      <c r="P102" s="265"/>
      <c r="Q102" s="265"/>
      <c r="R102" s="264"/>
      <c r="S102" s="267"/>
      <c r="T102" s="265"/>
      <c r="U102" s="265"/>
      <c r="V102" s="264"/>
    </row>
    <row r="103" spans="1:22" ht="12.75">
      <c r="A103" s="262">
        <v>95</v>
      </c>
      <c r="B103" s="290" t="s">
        <v>458</v>
      </c>
      <c r="C103" s="154">
        <f t="shared" si="20"/>
        <v>0</v>
      </c>
      <c r="D103" s="265">
        <f t="shared" si="20"/>
        <v>0</v>
      </c>
      <c r="E103" s="265"/>
      <c r="F103" s="266"/>
      <c r="G103" s="267">
        <f t="shared" si="24"/>
        <v>0</v>
      </c>
      <c r="H103" s="265"/>
      <c r="I103" s="265"/>
      <c r="J103" s="264"/>
      <c r="K103" s="267"/>
      <c r="L103" s="265"/>
      <c r="M103" s="265"/>
      <c r="N103" s="264"/>
      <c r="O103" s="267"/>
      <c r="P103" s="265"/>
      <c r="Q103" s="265"/>
      <c r="R103" s="264"/>
      <c r="S103" s="267"/>
      <c r="T103" s="265"/>
      <c r="U103" s="265"/>
      <c r="V103" s="264"/>
    </row>
    <row r="104" spans="1:22" ht="12.75">
      <c r="A104" s="262">
        <f t="shared" si="19"/>
        <v>96</v>
      </c>
      <c r="B104" s="290" t="s">
        <v>459</v>
      </c>
      <c r="C104" s="154">
        <f t="shared" si="20"/>
        <v>0</v>
      </c>
      <c r="D104" s="265">
        <f t="shared" si="20"/>
        <v>0</v>
      </c>
      <c r="E104" s="265"/>
      <c r="F104" s="266"/>
      <c r="G104" s="267">
        <f t="shared" si="24"/>
        <v>0</v>
      </c>
      <c r="H104" s="265"/>
      <c r="I104" s="265"/>
      <c r="J104" s="264"/>
      <c r="K104" s="267"/>
      <c r="L104" s="265"/>
      <c r="M104" s="265"/>
      <c r="N104" s="264"/>
      <c r="O104" s="267"/>
      <c r="P104" s="265"/>
      <c r="Q104" s="265"/>
      <c r="R104" s="264"/>
      <c r="S104" s="267"/>
      <c r="T104" s="265"/>
      <c r="U104" s="265"/>
      <c r="V104" s="264"/>
    </row>
    <row r="105" spans="1:22" ht="12.75">
      <c r="A105" s="262">
        <v>97</v>
      </c>
      <c r="B105" s="290" t="s">
        <v>460</v>
      </c>
      <c r="C105" s="154">
        <f t="shared" si="20"/>
        <v>0</v>
      </c>
      <c r="D105" s="265">
        <f t="shared" si="20"/>
        <v>0</v>
      </c>
      <c r="E105" s="265"/>
      <c r="F105" s="266"/>
      <c r="G105" s="267">
        <f t="shared" si="24"/>
        <v>0</v>
      </c>
      <c r="H105" s="265"/>
      <c r="I105" s="265"/>
      <c r="J105" s="264"/>
      <c r="K105" s="267"/>
      <c r="L105" s="265"/>
      <c r="M105" s="265"/>
      <c r="N105" s="264"/>
      <c r="O105" s="267"/>
      <c r="P105" s="265"/>
      <c r="Q105" s="265"/>
      <c r="R105" s="264"/>
      <c r="S105" s="267"/>
      <c r="T105" s="265"/>
      <c r="U105" s="265"/>
      <c r="V105" s="264"/>
    </row>
    <row r="106" spans="1:22" ht="12.75">
      <c r="A106" s="262">
        <v>98</v>
      </c>
      <c r="B106" s="185" t="s">
        <v>461</v>
      </c>
      <c r="C106" s="154">
        <f t="shared" si="20"/>
        <v>0</v>
      </c>
      <c r="D106" s="265">
        <f t="shared" si="20"/>
        <v>0</v>
      </c>
      <c r="E106" s="265"/>
      <c r="F106" s="266"/>
      <c r="G106" s="267">
        <f t="shared" si="24"/>
        <v>0</v>
      </c>
      <c r="H106" s="265"/>
      <c r="I106" s="265"/>
      <c r="J106" s="264"/>
      <c r="K106" s="267"/>
      <c r="L106" s="265"/>
      <c r="M106" s="265"/>
      <c r="N106" s="264"/>
      <c r="O106" s="267"/>
      <c r="P106" s="265"/>
      <c r="Q106" s="265"/>
      <c r="R106" s="264"/>
      <c r="S106" s="267"/>
      <c r="T106" s="265"/>
      <c r="U106" s="265"/>
      <c r="V106" s="264"/>
    </row>
    <row r="107" spans="1:22" ht="12.75">
      <c r="A107" s="262">
        <v>99</v>
      </c>
      <c r="B107" s="185" t="s">
        <v>462</v>
      </c>
      <c r="C107" s="154">
        <f t="shared" si="20"/>
        <v>0</v>
      </c>
      <c r="D107" s="265">
        <f t="shared" si="20"/>
        <v>0</v>
      </c>
      <c r="E107" s="265"/>
      <c r="F107" s="266"/>
      <c r="G107" s="267">
        <f t="shared" si="24"/>
        <v>0</v>
      </c>
      <c r="H107" s="265"/>
      <c r="I107" s="265"/>
      <c r="J107" s="264"/>
      <c r="K107" s="267"/>
      <c r="L107" s="265"/>
      <c r="M107" s="265"/>
      <c r="N107" s="264"/>
      <c r="O107" s="267"/>
      <c r="P107" s="265"/>
      <c r="Q107" s="265"/>
      <c r="R107" s="264"/>
      <c r="S107" s="267"/>
      <c r="T107" s="265"/>
      <c r="U107" s="265"/>
      <c r="V107" s="264"/>
    </row>
    <row r="108" spans="1:22" ht="12.75">
      <c r="A108" s="262">
        <v>100</v>
      </c>
      <c r="B108" s="185" t="s">
        <v>463</v>
      </c>
      <c r="C108" s="154">
        <f t="shared" si="20"/>
        <v>0</v>
      </c>
      <c r="D108" s="265">
        <f t="shared" si="20"/>
        <v>0</v>
      </c>
      <c r="E108" s="265"/>
      <c r="F108" s="266"/>
      <c r="G108" s="267">
        <f t="shared" si="24"/>
        <v>0</v>
      </c>
      <c r="H108" s="265"/>
      <c r="I108" s="265"/>
      <c r="J108" s="264"/>
      <c r="K108" s="267"/>
      <c r="L108" s="265"/>
      <c r="M108" s="265"/>
      <c r="N108" s="264"/>
      <c r="O108" s="267"/>
      <c r="P108" s="265"/>
      <c r="Q108" s="265"/>
      <c r="R108" s="264"/>
      <c r="S108" s="267"/>
      <c r="T108" s="265"/>
      <c r="U108" s="265"/>
      <c r="V108" s="264"/>
    </row>
    <row r="109" spans="1:22" ht="12.75">
      <c r="A109" s="262">
        <v>101</v>
      </c>
      <c r="B109" s="185" t="s">
        <v>464</v>
      </c>
      <c r="C109" s="154">
        <f t="shared" si="20"/>
        <v>0</v>
      </c>
      <c r="D109" s="265">
        <f t="shared" si="20"/>
        <v>0</v>
      </c>
      <c r="E109" s="265"/>
      <c r="F109" s="266"/>
      <c r="G109" s="267">
        <f t="shared" si="24"/>
        <v>0</v>
      </c>
      <c r="H109" s="265"/>
      <c r="I109" s="265"/>
      <c r="J109" s="264"/>
      <c r="K109" s="267"/>
      <c r="L109" s="265"/>
      <c r="M109" s="265"/>
      <c r="N109" s="264"/>
      <c r="O109" s="267"/>
      <c r="P109" s="265"/>
      <c r="Q109" s="265"/>
      <c r="R109" s="264"/>
      <c r="S109" s="267"/>
      <c r="T109" s="265"/>
      <c r="U109" s="265"/>
      <c r="V109" s="264"/>
    </row>
    <row r="110" spans="1:22" ht="12.75">
      <c r="A110" s="262">
        <v>102</v>
      </c>
      <c r="B110" s="185" t="s">
        <v>465</v>
      </c>
      <c r="C110" s="154">
        <f t="shared" si="20"/>
        <v>0</v>
      </c>
      <c r="D110" s="265">
        <f t="shared" si="20"/>
        <v>0</v>
      </c>
      <c r="E110" s="265"/>
      <c r="F110" s="266"/>
      <c r="G110" s="267">
        <f t="shared" si="24"/>
        <v>0</v>
      </c>
      <c r="H110" s="265"/>
      <c r="I110" s="265"/>
      <c r="J110" s="264"/>
      <c r="K110" s="267"/>
      <c r="L110" s="265"/>
      <c r="M110" s="265"/>
      <c r="N110" s="264"/>
      <c r="O110" s="267"/>
      <c r="P110" s="265"/>
      <c r="Q110" s="265"/>
      <c r="R110" s="264"/>
      <c r="S110" s="267"/>
      <c r="T110" s="265"/>
      <c r="U110" s="265"/>
      <c r="V110" s="264"/>
    </row>
    <row r="111" spans="1:22" ht="12.75">
      <c r="A111" s="262">
        <v>103</v>
      </c>
      <c r="B111" s="164" t="s">
        <v>109</v>
      </c>
      <c r="C111" s="183">
        <f t="shared" si="20"/>
        <v>0</v>
      </c>
      <c r="D111" s="304">
        <f t="shared" si="20"/>
        <v>0</v>
      </c>
      <c r="E111" s="167">
        <f t="shared" si="20"/>
        <v>0</v>
      </c>
      <c r="F111" s="168">
        <f t="shared" si="20"/>
        <v>0</v>
      </c>
      <c r="G111" s="169">
        <f t="shared" si="24"/>
        <v>0</v>
      </c>
      <c r="H111" s="167"/>
      <c r="I111" s="167"/>
      <c r="J111" s="170"/>
      <c r="K111" s="267"/>
      <c r="L111" s="265"/>
      <c r="M111" s="265"/>
      <c r="N111" s="264"/>
      <c r="O111" s="267"/>
      <c r="P111" s="265"/>
      <c r="Q111" s="265"/>
      <c r="R111" s="264"/>
      <c r="S111" s="183">
        <f>T111+V111</f>
        <v>0</v>
      </c>
      <c r="T111" s="304"/>
      <c r="U111" s="167"/>
      <c r="V111" s="170"/>
    </row>
    <row r="112" spans="1:22" ht="12.75">
      <c r="A112" s="262">
        <v>104</v>
      </c>
      <c r="B112" s="185" t="s">
        <v>466</v>
      </c>
      <c r="C112" s="305">
        <f t="shared" si="20"/>
        <v>0</v>
      </c>
      <c r="D112" s="306">
        <f t="shared" si="20"/>
        <v>0</v>
      </c>
      <c r="E112" s="161"/>
      <c r="F112" s="172"/>
      <c r="G112" s="154">
        <f t="shared" si="24"/>
        <v>0</v>
      </c>
      <c r="H112" s="161"/>
      <c r="I112" s="167"/>
      <c r="J112" s="170"/>
      <c r="K112" s="267"/>
      <c r="L112" s="265"/>
      <c r="M112" s="265"/>
      <c r="N112" s="264"/>
      <c r="O112" s="267"/>
      <c r="P112" s="265"/>
      <c r="Q112" s="265"/>
      <c r="R112" s="264"/>
      <c r="S112" s="183"/>
      <c r="T112" s="304"/>
      <c r="U112" s="167"/>
      <c r="V112" s="170"/>
    </row>
    <row r="113" spans="1:22" ht="12.75">
      <c r="A113" s="262">
        <v>105</v>
      </c>
      <c r="B113" s="185" t="s">
        <v>467</v>
      </c>
      <c r="C113" s="305">
        <f t="shared" si="20"/>
        <v>0</v>
      </c>
      <c r="D113" s="306">
        <f t="shared" si="20"/>
        <v>0</v>
      </c>
      <c r="E113" s="161"/>
      <c r="F113" s="172"/>
      <c r="G113" s="154">
        <f t="shared" si="24"/>
        <v>0</v>
      </c>
      <c r="H113" s="161"/>
      <c r="I113" s="167"/>
      <c r="J113" s="170"/>
      <c r="K113" s="267"/>
      <c r="L113" s="265"/>
      <c r="M113" s="265"/>
      <c r="N113" s="264"/>
      <c r="O113" s="267"/>
      <c r="P113" s="265"/>
      <c r="Q113" s="265"/>
      <c r="R113" s="264"/>
      <c r="S113" s="183"/>
      <c r="T113" s="304"/>
      <c r="U113" s="167"/>
      <c r="V113" s="170"/>
    </row>
    <row r="114" spans="1:22" ht="12.75">
      <c r="A114" s="262">
        <v>106</v>
      </c>
      <c r="B114" s="164" t="s">
        <v>110</v>
      </c>
      <c r="C114" s="183">
        <f t="shared" si="20"/>
        <v>0</v>
      </c>
      <c r="D114" s="304">
        <f t="shared" si="20"/>
        <v>0</v>
      </c>
      <c r="E114" s="167">
        <f t="shared" si="20"/>
        <v>0</v>
      </c>
      <c r="F114" s="168">
        <f t="shared" si="20"/>
        <v>0</v>
      </c>
      <c r="G114" s="169">
        <f t="shared" si="24"/>
        <v>0</v>
      </c>
      <c r="H114" s="167"/>
      <c r="I114" s="167"/>
      <c r="J114" s="264"/>
      <c r="K114" s="267"/>
      <c r="L114" s="265"/>
      <c r="M114" s="265"/>
      <c r="N114" s="264"/>
      <c r="O114" s="267"/>
      <c r="P114" s="265"/>
      <c r="Q114" s="265"/>
      <c r="R114" s="264"/>
      <c r="S114" s="183">
        <f>T114+V114</f>
        <v>0</v>
      </c>
      <c r="T114" s="304"/>
      <c r="U114" s="167"/>
      <c r="V114" s="170"/>
    </row>
    <row r="115" spans="1:22" ht="12.75">
      <c r="A115" s="262">
        <v>107</v>
      </c>
      <c r="B115" s="307" t="s">
        <v>380</v>
      </c>
      <c r="C115" s="154">
        <f t="shared" si="20"/>
        <v>0</v>
      </c>
      <c r="D115" s="161">
        <f t="shared" si="20"/>
        <v>0</v>
      </c>
      <c r="E115" s="161"/>
      <c r="F115" s="172"/>
      <c r="G115" s="154">
        <f t="shared" si="24"/>
        <v>0</v>
      </c>
      <c r="H115" s="161"/>
      <c r="I115" s="167"/>
      <c r="J115" s="264"/>
      <c r="K115" s="267"/>
      <c r="L115" s="265"/>
      <c r="M115" s="265"/>
      <c r="N115" s="264"/>
      <c r="O115" s="267"/>
      <c r="P115" s="265"/>
      <c r="Q115" s="265"/>
      <c r="R115" s="264"/>
      <c r="S115" s="169"/>
      <c r="T115" s="167"/>
      <c r="U115" s="167"/>
      <c r="V115" s="170"/>
    </row>
    <row r="116" spans="1:22" ht="12.75">
      <c r="A116" s="262">
        <v>108</v>
      </c>
      <c r="B116" s="307" t="s">
        <v>381</v>
      </c>
      <c r="C116" s="154">
        <f t="shared" si="20"/>
        <v>0</v>
      </c>
      <c r="D116" s="161">
        <f t="shared" si="20"/>
        <v>0</v>
      </c>
      <c r="E116" s="161"/>
      <c r="F116" s="172"/>
      <c r="G116" s="154">
        <f t="shared" si="24"/>
        <v>0</v>
      </c>
      <c r="H116" s="161"/>
      <c r="I116" s="167"/>
      <c r="J116" s="264"/>
      <c r="K116" s="267"/>
      <c r="L116" s="265"/>
      <c r="M116" s="265"/>
      <c r="N116" s="264"/>
      <c r="O116" s="267"/>
      <c r="P116" s="265"/>
      <c r="Q116" s="265"/>
      <c r="R116" s="264"/>
      <c r="S116" s="169"/>
      <c r="T116" s="167"/>
      <c r="U116" s="167"/>
      <c r="V116" s="170"/>
    </row>
    <row r="117" spans="1:22" ht="12.75">
      <c r="A117" s="262">
        <v>109</v>
      </c>
      <c r="B117" s="164" t="s">
        <v>468</v>
      </c>
      <c r="C117" s="169">
        <f t="shared" si="20"/>
        <v>0</v>
      </c>
      <c r="D117" s="167">
        <f t="shared" si="20"/>
        <v>0</v>
      </c>
      <c r="E117" s="167">
        <f t="shared" si="20"/>
        <v>0</v>
      </c>
      <c r="F117" s="168"/>
      <c r="G117" s="169">
        <f t="shared" si="24"/>
        <v>0</v>
      </c>
      <c r="H117" s="167"/>
      <c r="I117" s="167"/>
      <c r="J117" s="170"/>
      <c r="K117" s="267"/>
      <c r="L117" s="265"/>
      <c r="M117" s="265"/>
      <c r="N117" s="264"/>
      <c r="O117" s="267"/>
      <c r="P117" s="265"/>
      <c r="Q117" s="265"/>
      <c r="R117" s="264"/>
      <c r="S117" s="169">
        <f>T117+V117</f>
        <v>0</v>
      </c>
      <c r="T117" s="167"/>
      <c r="U117" s="167"/>
      <c r="V117" s="170"/>
    </row>
    <row r="118" spans="1:22" ht="12.75">
      <c r="A118" s="262">
        <v>110</v>
      </c>
      <c r="B118" s="206" t="s">
        <v>111</v>
      </c>
      <c r="C118" s="169">
        <f t="shared" si="20"/>
        <v>0</v>
      </c>
      <c r="D118" s="167">
        <f t="shared" si="20"/>
        <v>0</v>
      </c>
      <c r="E118" s="167"/>
      <c r="F118" s="168"/>
      <c r="G118" s="169">
        <f t="shared" si="24"/>
        <v>0</v>
      </c>
      <c r="H118" s="167"/>
      <c r="I118" s="167"/>
      <c r="J118" s="170"/>
      <c r="K118" s="267"/>
      <c r="L118" s="265"/>
      <c r="M118" s="265"/>
      <c r="N118" s="264"/>
      <c r="O118" s="267"/>
      <c r="P118" s="265"/>
      <c r="Q118" s="265"/>
      <c r="R118" s="264"/>
      <c r="S118" s="169"/>
      <c r="T118" s="167"/>
      <c r="U118" s="167"/>
      <c r="V118" s="170"/>
    </row>
    <row r="119" spans="1:22" ht="12.75">
      <c r="A119" s="262">
        <v>111</v>
      </c>
      <c r="B119" s="308" t="s">
        <v>469</v>
      </c>
      <c r="C119" s="154">
        <f t="shared" si="20"/>
        <v>0</v>
      </c>
      <c r="D119" s="161">
        <f t="shared" si="20"/>
        <v>0</v>
      </c>
      <c r="E119" s="161"/>
      <c r="F119" s="172"/>
      <c r="G119" s="154">
        <f t="shared" si="24"/>
        <v>0</v>
      </c>
      <c r="H119" s="161"/>
      <c r="I119" s="167"/>
      <c r="J119" s="170"/>
      <c r="K119" s="267"/>
      <c r="L119" s="265"/>
      <c r="M119" s="265"/>
      <c r="N119" s="264"/>
      <c r="O119" s="267"/>
      <c r="P119" s="265"/>
      <c r="Q119" s="265"/>
      <c r="R119" s="264"/>
      <c r="S119" s="169"/>
      <c r="T119" s="167"/>
      <c r="U119" s="167"/>
      <c r="V119" s="170"/>
    </row>
    <row r="120" spans="1:22" ht="12.75">
      <c r="A120" s="262">
        <v>112</v>
      </c>
      <c r="B120" s="308" t="s">
        <v>384</v>
      </c>
      <c r="C120" s="154">
        <f t="shared" si="20"/>
        <v>0</v>
      </c>
      <c r="D120" s="161">
        <f t="shared" si="20"/>
        <v>0</v>
      </c>
      <c r="E120" s="161"/>
      <c r="F120" s="172"/>
      <c r="G120" s="154">
        <f t="shared" si="24"/>
        <v>0</v>
      </c>
      <c r="H120" s="161"/>
      <c r="I120" s="167"/>
      <c r="J120" s="170"/>
      <c r="K120" s="267"/>
      <c r="L120" s="265"/>
      <c r="M120" s="265"/>
      <c r="N120" s="264"/>
      <c r="O120" s="267"/>
      <c r="P120" s="265"/>
      <c r="Q120" s="265"/>
      <c r="R120" s="264"/>
      <c r="S120" s="169"/>
      <c r="T120" s="167"/>
      <c r="U120" s="167"/>
      <c r="V120" s="170"/>
    </row>
    <row r="121" spans="1:22" ht="25.5">
      <c r="A121" s="262">
        <v>113</v>
      </c>
      <c r="B121" s="309" t="s">
        <v>385</v>
      </c>
      <c r="C121" s="154">
        <f t="shared" si="20"/>
        <v>0</v>
      </c>
      <c r="D121" s="161">
        <f t="shared" si="20"/>
        <v>0</v>
      </c>
      <c r="E121" s="161"/>
      <c r="F121" s="172"/>
      <c r="G121" s="154">
        <f t="shared" si="24"/>
        <v>0</v>
      </c>
      <c r="H121" s="161"/>
      <c r="I121" s="167"/>
      <c r="J121" s="170"/>
      <c r="K121" s="267"/>
      <c r="L121" s="265"/>
      <c r="M121" s="265"/>
      <c r="N121" s="264"/>
      <c r="O121" s="267"/>
      <c r="P121" s="265"/>
      <c r="Q121" s="265"/>
      <c r="R121" s="264"/>
      <c r="S121" s="169"/>
      <c r="T121" s="167"/>
      <c r="U121" s="167"/>
      <c r="V121" s="170"/>
    </row>
    <row r="122" spans="1:22" ht="25.5">
      <c r="A122" s="262">
        <v>114</v>
      </c>
      <c r="B122" s="179" t="s">
        <v>192</v>
      </c>
      <c r="C122" s="169">
        <f t="shared" si="20"/>
        <v>0</v>
      </c>
      <c r="D122" s="167">
        <f t="shared" si="20"/>
        <v>0</v>
      </c>
      <c r="E122" s="167">
        <f t="shared" si="20"/>
        <v>0</v>
      </c>
      <c r="F122" s="168"/>
      <c r="G122" s="169">
        <f t="shared" si="24"/>
        <v>0</v>
      </c>
      <c r="H122" s="167"/>
      <c r="I122" s="167"/>
      <c r="J122" s="170"/>
      <c r="K122" s="267"/>
      <c r="L122" s="265"/>
      <c r="M122" s="265"/>
      <c r="N122" s="264"/>
      <c r="O122" s="267"/>
      <c r="P122" s="265"/>
      <c r="Q122" s="265"/>
      <c r="R122" s="264"/>
      <c r="S122" s="169">
        <f>T122+V122</f>
        <v>0</v>
      </c>
      <c r="T122" s="167"/>
      <c r="U122" s="167"/>
      <c r="V122" s="170"/>
    </row>
    <row r="123" spans="1:22" ht="12.75">
      <c r="A123" s="262">
        <v>115</v>
      </c>
      <c r="B123" s="164" t="s">
        <v>114</v>
      </c>
      <c r="C123" s="169">
        <f t="shared" si="20"/>
        <v>0</v>
      </c>
      <c r="D123" s="167">
        <f t="shared" si="20"/>
        <v>0</v>
      </c>
      <c r="E123" s="167">
        <f t="shared" si="20"/>
        <v>0</v>
      </c>
      <c r="F123" s="168"/>
      <c r="G123" s="169">
        <f t="shared" si="24"/>
        <v>0</v>
      </c>
      <c r="H123" s="167"/>
      <c r="I123" s="167"/>
      <c r="J123" s="174"/>
      <c r="K123" s="267"/>
      <c r="L123" s="265"/>
      <c r="M123" s="265"/>
      <c r="N123" s="264"/>
      <c r="O123" s="267"/>
      <c r="P123" s="265"/>
      <c r="Q123" s="265"/>
      <c r="R123" s="264"/>
      <c r="S123" s="169">
        <f aca="true" t="shared" si="25" ref="S123:S131">T123+V123</f>
        <v>0</v>
      </c>
      <c r="T123" s="167"/>
      <c r="U123" s="161"/>
      <c r="V123" s="174"/>
    </row>
    <row r="124" spans="1:22" ht="12.75">
      <c r="A124" s="262">
        <f t="shared" si="19"/>
        <v>116</v>
      </c>
      <c r="B124" s="164" t="s">
        <v>115</v>
      </c>
      <c r="C124" s="169">
        <f t="shared" si="20"/>
        <v>0</v>
      </c>
      <c r="D124" s="167">
        <f t="shared" si="20"/>
        <v>0</v>
      </c>
      <c r="E124" s="167">
        <f t="shared" si="20"/>
        <v>0</v>
      </c>
      <c r="F124" s="168"/>
      <c r="G124" s="169">
        <f t="shared" si="24"/>
        <v>0</v>
      </c>
      <c r="H124" s="167"/>
      <c r="I124" s="167"/>
      <c r="J124" s="174"/>
      <c r="K124" s="267"/>
      <c r="L124" s="265"/>
      <c r="M124" s="265"/>
      <c r="N124" s="264"/>
      <c r="O124" s="267"/>
      <c r="P124" s="265"/>
      <c r="Q124" s="265"/>
      <c r="R124" s="264"/>
      <c r="S124" s="169">
        <f t="shared" si="25"/>
        <v>0</v>
      </c>
      <c r="T124" s="167"/>
      <c r="U124" s="161"/>
      <c r="V124" s="174"/>
    </row>
    <row r="125" spans="1:22" ht="12.75">
      <c r="A125" s="262">
        <f t="shared" si="19"/>
        <v>117</v>
      </c>
      <c r="B125" s="164" t="s">
        <v>116</v>
      </c>
      <c r="C125" s="169">
        <f t="shared" si="20"/>
        <v>0</v>
      </c>
      <c r="D125" s="167">
        <f t="shared" si="20"/>
        <v>0</v>
      </c>
      <c r="E125" s="167">
        <f t="shared" si="20"/>
        <v>0</v>
      </c>
      <c r="F125" s="168"/>
      <c r="G125" s="169">
        <f t="shared" si="24"/>
        <v>0</v>
      </c>
      <c r="H125" s="167"/>
      <c r="I125" s="167"/>
      <c r="J125" s="170"/>
      <c r="K125" s="267"/>
      <c r="L125" s="265"/>
      <c r="M125" s="265"/>
      <c r="N125" s="264"/>
      <c r="O125" s="267"/>
      <c r="P125" s="265"/>
      <c r="Q125" s="265"/>
      <c r="R125" s="264"/>
      <c r="S125" s="169">
        <f t="shared" si="25"/>
        <v>0</v>
      </c>
      <c r="T125" s="167"/>
      <c r="U125" s="161"/>
      <c r="V125" s="174"/>
    </row>
    <row r="126" spans="1:22" ht="12.75">
      <c r="A126" s="262">
        <f t="shared" si="19"/>
        <v>118</v>
      </c>
      <c r="B126" s="164" t="s">
        <v>117</v>
      </c>
      <c r="C126" s="169">
        <f t="shared" si="20"/>
        <v>0</v>
      </c>
      <c r="D126" s="167">
        <f t="shared" si="20"/>
        <v>0</v>
      </c>
      <c r="E126" s="167">
        <f t="shared" si="20"/>
        <v>0</v>
      </c>
      <c r="F126" s="168"/>
      <c r="G126" s="169">
        <f t="shared" si="24"/>
        <v>0</v>
      </c>
      <c r="H126" s="167"/>
      <c r="I126" s="167"/>
      <c r="J126" s="174"/>
      <c r="K126" s="267"/>
      <c r="L126" s="265"/>
      <c r="M126" s="265"/>
      <c r="N126" s="264"/>
      <c r="O126" s="267"/>
      <c r="P126" s="265"/>
      <c r="Q126" s="265"/>
      <c r="R126" s="264"/>
      <c r="S126" s="169"/>
      <c r="T126" s="167"/>
      <c r="U126" s="161"/>
      <c r="V126" s="174"/>
    </row>
    <row r="127" spans="1:22" ht="12.75">
      <c r="A127" s="262">
        <f t="shared" si="19"/>
        <v>119</v>
      </c>
      <c r="B127" s="164" t="s">
        <v>118</v>
      </c>
      <c r="C127" s="169">
        <f t="shared" si="20"/>
        <v>0</v>
      </c>
      <c r="D127" s="167">
        <f t="shared" si="20"/>
        <v>0</v>
      </c>
      <c r="E127" s="167">
        <f t="shared" si="20"/>
        <v>0</v>
      </c>
      <c r="F127" s="168"/>
      <c r="G127" s="169">
        <f t="shared" si="24"/>
        <v>0</v>
      </c>
      <c r="H127" s="167"/>
      <c r="I127" s="167"/>
      <c r="J127" s="174"/>
      <c r="K127" s="267"/>
      <c r="L127" s="265"/>
      <c r="M127" s="265"/>
      <c r="N127" s="264"/>
      <c r="O127" s="267"/>
      <c r="P127" s="265"/>
      <c r="Q127" s="265"/>
      <c r="R127" s="264"/>
      <c r="S127" s="169">
        <f t="shared" si="25"/>
        <v>0</v>
      </c>
      <c r="T127" s="167"/>
      <c r="U127" s="167"/>
      <c r="V127" s="174"/>
    </row>
    <row r="128" spans="1:22" ht="12.75">
      <c r="A128" s="262">
        <f t="shared" si="19"/>
        <v>120</v>
      </c>
      <c r="B128" s="164" t="s">
        <v>119</v>
      </c>
      <c r="C128" s="169">
        <f t="shared" si="20"/>
        <v>0</v>
      </c>
      <c r="D128" s="167">
        <f t="shared" si="20"/>
        <v>0</v>
      </c>
      <c r="E128" s="167">
        <f t="shared" si="20"/>
        <v>0</v>
      </c>
      <c r="F128" s="168"/>
      <c r="G128" s="169">
        <f t="shared" si="24"/>
        <v>0</v>
      </c>
      <c r="H128" s="167"/>
      <c r="I128" s="167"/>
      <c r="J128" s="174"/>
      <c r="K128" s="267"/>
      <c r="L128" s="265"/>
      <c r="M128" s="265"/>
      <c r="N128" s="264"/>
      <c r="O128" s="267"/>
      <c r="P128" s="265"/>
      <c r="Q128" s="265"/>
      <c r="R128" s="264"/>
      <c r="S128" s="169">
        <f t="shared" si="25"/>
        <v>0</v>
      </c>
      <c r="T128" s="167"/>
      <c r="U128" s="161"/>
      <c r="V128" s="174"/>
    </row>
    <row r="129" spans="1:22" ht="12.75">
      <c r="A129" s="262">
        <f t="shared" si="19"/>
        <v>121</v>
      </c>
      <c r="B129" s="164" t="s">
        <v>120</v>
      </c>
      <c r="C129" s="169">
        <f t="shared" si="20"/>
        <v>0</v>
      </c>
      <c r="D129" s="167">
        <f t="shared" si="20"/>
        <v>0</v>
      </c>
      <c r="E129" s="167">
        <f t="shared" si="20"/>
        <v>0</v>
      </c>
      <c r="F129" s="168"/>
      <c r="G129" s="169">
        <f t="shared" si="24"/>
        <v>0</v>
      </c>
      <c r="H129" s="167"/>
      <c r="I129" s="167"/>
      <c r="J129" s="174"/>
      <c r="K129" s="267"/>
      <c r="L129" s="265"/>
      <c r="M129" s="265"/>
      <c r="N129" s="264"/>
      <c r="O129" s="267"/>
      <c r="P129" s="265"/>
      <c r="Q129" s="265"/>
      <c r="R129" s="264"/>
      <c r="S129" s="169"/>
      <c r="T129" s="167"/>
      <c r="U129" s="161"/>
      <c r="V129" s="174"/>
    </row>
    <row r="130" spans="1:22" ht="12.75">
      <c r="A130" s="262">
        <f t="shared" si="19"/>
        <v>122</v>
      </c>
      <c r="B130" s="164" t="s">
        <v>121</v>
      </c>
      <c r="C130" s="169">
        <f t="shared" si="20"/>
        <v>0</v>
      </c>
      <c r="D130" s="167">
        <f t="shared" si="20"/>
        <v>0</v>
      </c>
      <c r="E130" s="167"/>
      <c r="F130" s="168"/>
      <c r="G130" s="169">
        <f t="shared" si="24"/>
        <v>0</v>
      </c>
      <c r="H130" s="167"/>
      <c r="I130" s="167"/>
      <c r="J130" s="174"/>
      <c r="K130" s="267"/>
      <c r="L130" s="265"/>
      <c r="M130" s="265"/>
      <c r="N130" s="264"/>
      <c r="O130" s="267"/>
      <c r="P130" s="265"/>
      <c r="Q130" s="265"/>
      <c r="R130" s="264"/>
      <c r="S130" s="169"/>
      <c r="T130" s="167"/>
      <c r="U130" s="161"/>
      <c r="V130" s="174"/>
    </row>
    <row r="131" spans="1:22" ht="12.75">
      <c r="A131" s="262">
        <f t="shared" si="19"/>
        <v>123</v>
      </c>
      <c r="B131" s="164" t="s">
        <v>175</v>
      </c>
      <c r="C131" s="169">
        <f t="shared" si="20"/>
        <v>0</v>
      </c>
      <c r="D131" s="167">
        <f t="shared" si="20"/>
        <v>0</v>
      </c>
      <c r="E131" s="167">
        <f t="shared" si="20"/>
        <v>0</v>
      </c>
      <c r="F131" s="168"/>
      <c r="G131" s="169">
        <f t="shared" si="24"/>
        <v>0</v>
      </c>
      <c r="H131" s="167"/>
      <c r="I131" s="167"/>
      <c r="J131" s="174"/>
      <c r="K131" s="267"/>
      <c r="L131" s="265"/>
      <c r="M131" s="265"/>
      <c r="N131" s="264"/>
      <c r="O131" s="267"/>
      <c r="P131" s="265"/>
      <c r="Q131" s="265"/>
      <c r="R131" s="264"/>
      <c r="S131" s="169">
        <f t="shared" si="25"/>
        <v>0</v>
      </c>
      <c r="T131" s="167"/>
      <c r="U131" s="161"/>
      <c r="V131" s="174"/>
    </row>
    <row r="132" spans="1:22" ht="12.75">
      <c r="A132" s="262">
        <f t="shared" si="19"/>
        <v>124</v>
      </c>
      <c r="B132" s="164" t="s">
        <v>123</v>
      </c>
      <c r="C132" s="169">
        <f t="shared" si="20"/>
        <v>0</v>
      </c>
      <c r="D132" s="167">
        <f t="shared" si="20"/>
        <v>0</v>
      </c>
      <c r="E132" s="167"/>
      <c r="F132" s="168"/>
      <c r="G132" s="180">
        <f t="shared" si="24"/>
        <v>0</v>
      </c>
      <c r="H132" s="167"/>
      <c r="I132" s="167"/>
      <c r="J132" s="174"/>
      <c r="K132" s="267"/>
      <c r="L132" s="265"/>
      <c r="M132" s="265"/>
      <c r="N132" s="264"/>
      <c r="O132" s="267"/>
      <c r="P132" s="265"/>
      <c r="Q132" s="265"/>
      <c r="R132" s="264"/>
      <c r="S132" s="169"/>
      <c r="T132" s="161"/>
      <c r="U132" s="161"/>
      <c r="V132" s="174"/>
    </row>
    <row r="133" spans="1:22" ht="12.75">
      <c r="A133" s="262">
        <f t="shared" si="19"/>
        <v>125</v>
      </c>
      <c r="B133" s="164" t="s">
        <v>470</v>
      </c>
      <c r="C133" s="169">
        <f t="shared" si="20"/>
        <v>0</v>
      </c>
      <c r="D133" s="167">
        <f t="shared" si="20"/>
        <v>0</v>
      </c>
      <c r="E133" s="167"/>
      <c r="F133" s="168"/>
      <c r="G133" s="180">
        <f>G134</f>
        <v>0</v>
      </c>
      <c r="H133" s="167"/>
      <c r="I133" s="167"/>
      <c r="J133" s="269"/>
      <c r="K133" s="274"/>
      <c r="L133" s="265"/>
      <c r="M133" s="265"/>
      <c r="N133" s="269"/>
      <c r="O133" s="274"/>
      <c r="P133" s="265"/>
      <c r="Q133" s="265"/>
      <c r="R133" s="269"/>
      <c r="S133" s="274"/>
      <c r="T133" s="265"/>
      <c r="U133" s="265"/>
      <c r="V133" s="269"/>
    </row>
    <row r="134" spans="1:22" ht="12.75">
      <c r="A134" s="262">
        <f t="shared" si="19"/>
        <v>126</v>
      </c>
      <c r="B134" s="164" t="s">
        <v>471</v>
      </c>
      <c r="C134" s="154">
        <f t="shared" si="20"/>
        <v>0</v>
      </c>
      <c r="D134" s="161">
        <f t="shared" si="20"/>
        <v>0</v>
      </c>
      <c r="E134" s="167"/>
      <c r="F134" s="168"/>
      <c r="G134" s="274">
        <f t="shared" si="24"/>
        <v>0</v>
      </c>
      <c r="H134" s="161"/>
      <c r="I134" s="167"/>
      <c r="J134" s="269"/>
      <c r="K134" s="274"/>
      <c r="L134" s="265"/>
      <c r="M134" s="265"/>
      <c r="N134" s="269"/>
      <c r="O134" s="274"/>
      <c r="P134" s="265"/>
      <c r="Q134" s="265"/>
      <c r="R134" s="269"/>
      <c r="S134" s="180"/>
      <c r="T134" s="167"/>
      <c r="U134" s="167"/>
      <c r="V134" s="181"/>
    </row>
    <row r="135" spans="1:22" ht="12.75">
      <c r="A135" s="262">
        <f t="shared" si="19"/>
        <v>127</v>
      </c>
      <c r="B135" s="164" t="s">
        <v>435</v>
      </c>
      <c r="C135" s="169">
        <f t="shared" si="20"/>
        <v>0</v>
      </c>
      <c r="D135" s="167">
        <f t="shared" si="20"/>
        <v>0</v>
      </c>
      <c r="E135" s="167"/>
      <c r="F135" s="168"/>
      <c r="G135" s="180">
        <f>G136+G137</f>
        <v>0</v>
      </c>
      <c r="H135" s="167"/>
      <c r="I135" s="265"/>
      <c r="J135" s="269"/>
      <c r="K135" s="274"/>
      <c r="L135" s="265"/>
      <c r="M135" s="265"/>
      <c r="N135" s="269"/>
      <c r="O135" s="274"/>
      <c r="P135" s="265"/>
      <c r="Q135" s="265"/>
      <c r="R135" s="269"/>
      <c r="S135" s="274"/>
      <c r="T135" s="265"/>
      <c r="U135" s="265"/>
      <c r="V135" s="269"/>
    </row>
    <row r="136" spans="1:22" ht="12.75">
      <c r="A136" s="262">
        <f t="shared" si="19"/>
        <v>128</v>
      </c>
      <c r="B136" s="185" t="s">
        <v>472</v>
      </c>
      <c r="C136" s="154">
        <f t="shared" si="20"/>
        <v>0</v>
      </c>
      <c r="D136" s="161">
        <f t="shared" si="20"/>
        <v>0</v>
      </c>
      <c r="E136" s="167"/>
      <c r="F136" s="168"/>
      <c r="G136" s="267">
        <f t="shared" si="24"/>
        <v>0</v>
      </c>
      <c r="H136" s="161"/>
      <c r="I136" s="167"/>
      <c r="J136" s="264"/>
      <c r="K136" s="267"/>
      <c r="L136" s="265"/>
      <c r="M136" s="265"/>
      <c r="N136" s="264"/>
      <c r="O136" s="267"/>
      <c r="P136" s="265"/>
      <c r="Q136" s="265"/>
      <c r="R136" s="264"/>
      <c r="S136" s="169"/>
      <c r="T136" s="167"/>
      <c r="U136" s="167"/>
      <c r="V136" s="170"/>
    </row>
    <row r="137" spans="1:22" ht="12.75">
      <c r="A137" s="262">
        <f t="shared" si="19"/>
        <v>129</v>
      </c>
      <c r="B137" s="310" t="s">
        <v>473</v>
      </c>
      <c r="C137" s="154">
        <f t="shared" si="20"/>
        <v>0</v>
      </c>
      <c r="D137" s="161">
        <f t="shared" si="20"/>
        <v>0</v>
      </c>
      <c r="E137" s="167"/>
      <c r="F137" s="168"/>
      <c r="G137" s="267">
        <f t="shared" si="24"/>
        <v>0</v>
      </c>
      <c r="H137" s="161"/>
      <c r="I137" s="167"/>
      <c r="J137" s="264"/>
      <c r="K137" s="267"/>
      <c r="L137" s="265"/>
      <c r="M137" s="265"/>
      <c r="N137" s="264"/>
      <c r="O137" s="267"/>
      <c r="P137" s="265"/>
      <c r="Q137" s="265"/>
      <c r="R137" s="264"/>
      <c r="S137" s="169"/>
      <c r="T137" s="167"/>
      <c r="U137" s="167"/>
      <c r="V137" s="170"/>
    </row>
    <row r="138" spans="1:22" ht="12.75">
      <c r="A138" s="262">
        <v>130</v>
      </c>
      <c r="B138" s="164" t="s">
        <v>406</v>
      </c>
      <c r="C138" s="169">
        <f>G138+K138+O138+S138</f>
        <v>37.467</v>
      </c>
      <c r="D138" s="167">
        <f>H138+L138+P138+T138</f>
        <v>37.467</v>
      </c>
      <c r="E138" s="167">
        <f t="shared" si="20"/>
        <v>18.872</v>
      </c>
      <c r="F138" s="168"/>
      <c r="G138" s="169">
        <f>+H138</f>
        <v>33.467</v>
      </c>
      <c r="H138" s="167">
        <v>33.467</v>
      </c>
      <c r="I138" s="167">
        <v>18.872</v>
      </c>
      <c r="J138" s="264"/>
      <c r="K138" s="267"/>
      <c r="L138" s="265"/>
      <c r="M138" s="265"/>
      <c r="N138" s="264"/>
      <c r="O138" s="267"/>
      <c r="P138" s="265"/>
      <c r="Q138" s="265"/>
      <c r="R138" s="264"/>
      <c r="S138" s="169">
        <f>T138+V138</f>
        <v>4</v>
      </c>
      <c r="T138" s="167">
        <v>4</v>
      </c>
      <c r="U138" s="167"/>
      <c r="V138" s="170"/>
    </row>
    <row r="139" spans="1:22" ht="13.5" thickBot="1">
      <c r="A139" s="291">
        <v>131</v>
      </c>
      <c r="B139" s="187" t="s">
        <v>452</v>
      </c>
      <c r="C139" s="191">
        <f>G139+K139+O139+S139</f>
        <v>27.848</v>
      </c>
      <c r="D139" s="189">
        <f>H139+L139+P139+T139</f>
        <v>27.848</v>
      </c>
      <c r="E139" s="189">
        <f>I139+M139+Q139+U139</f>
        <v>19.054</v>
      </c>
      <c r="F139" s="190"/>
      <c r="G139" s="212">
        <f>+H139</f>
        <v>27.448</v>
      </c>
      <c r="H139" s="210">
        <v>27.448</v>
      </c>
      <c r="I139" s="210">
        <v>19.054</v>
      </c>
      <c r="J139" s="294"/>
      <c r="K139" s="311"/>
      <c r="L139" s="312"/>
      <c r="M139" s="312"/>
      <c r="N139" s="313"/>
      <c r="O139" s="311"/>
      <c r="P139" s="312"/>
      <c r="Q139" s="312"/>
      <c r="R139" s="313"/>
      <c r="S139" s="169">
        <f>T139+V139</f>
        <v>0.4</v>
      </c>
      <c r="T139" s="189">
        <v>0.4</v>
      </c>
      <c r="U139" s="189"/>
      <c r="V139" s="192"/>
    </row>
    <row r="140" spans="1:22" ht="45.75" thickBot="1">
      <c r="A140" s="242">
        <v>132</v>
      </c>
      <c r="B140" s="314" t="s">
        <v>474</v>
      </c>
      <c r="C140" s="244">
        <f t="shared" si="20"/>
        <v>0</v>
      </c>
      <c r="D140" s="229">
        <f t="shared" si="20"/>
        <v>0</v>
      </c>
      <c r="E140" s="229">
        <f t="shared" si="20"/>
        <v>0</v>
      </c>
      <c r="F140" s="234">
        <f t="shared" si="20"/>
        <v>0</v>
      </c>
      <c r="G140" s="244">
        <f>G141+SUM(G157:G168)+G170+G173</f>
        <v>0</v>
      </c>
      <c r="H140" s="233">
        <f>H141+SUM(H157:H168)+H170+H173</f>
        <v>0</v>
      </c>
      <c r="I140" s="229">
        <f>I141+SUM(I157:I168)+I170+I173</f>
        <v>0</v>
      </c>
      <c r="J140" s="236">
        <f>J141+SUM(J157:J168)+J170+J173</f>
        <v>0</v>
      </c>
      <c r="K140" s="245">
        <f>K141+SUM(K158:K168)+K173</f>
        <v>0</v>
      </c>
      <c r="L140" s="229">
        <f>L141+SUM(L158:L168)+L173</f>
        <v>0</v>
      </c>
      <c r="M140" s="229">
        <f>M141+SUM(M157:M168)+M170+M173</f>
        <v>0</v>
      </c>
      <c r="N140" s="236"/>
      <c r="O140" s="244"/>
      <c r="P140" s="229"/>
      <c r="Q140" s="229"/>
      <c r="R140" s="236"/>
      <c r="S140" s="244">
        <f>S141+SUM(S157:S168)+S170+S173</f>
        <v>0</v>
      </c>
      <c r="T140" s="229">
        <f>T157+T173</f>
        <v>0</v>
      </c>
      <c r="U140" s="229">
        <f>U157+U173</f>
        <v>0</v>
      </c>
      <c r="V140" s="236"/>
    </row>
    <row r="141" spans="1:22" ht="12.75">
      <c r="A141" s="247">
        <f t="shared" si="19"/>
        <v>133</v>
      </c>
      <c r="B141" s="261" t="s">
        <v>420</v>
      </c>
      <c r="C141" s="256">
        <f t="shared" si="20"/>
        <v>0</v>
      </c>
      <c r="D141" s="254">
        <f t="shared" si="20"/>
        <v>0</v>
      </c>
      <c r="E141" s="254"/>
      <c r="F141" s="257">
        <f t="shared" si="20"/>
        <v>0</v>
      </c>
      <c r="G141" s="254">
        <f>SUM(G142:G156)</f>
        <v>0</v>
      </c>
      <c r="H141" s="254">
        <f>SUM(H142:H156)</f>
        <v>0</v>
      </c>
      <c r="I141" s="254"/>
      <c r="J141" s="258">
        <f>SUM(J142:J156)</f>
        <v>0</v>
      </c>
      <c r="K141" s="259">
        <f>SUM(K142:K153)+K154</f>
        <v>0</v>
      </c>
      <c r="L141" s="254">
        <f>SUM(L142:L153)</f>
        <v>0</v>
      </c>
      <c r="M141" s="254">
        <f>SUM(M142:M153)</f>
        <v>0</v>
      </c>
      <c r="N141" s="284"/>
      <c r="O141" s="303"/>
      <c r="P141" s="288"/>
      <c r="Q141" s="288"/>
      <c r="R141" s="284"/>
      <c r="S141" s="303"/>
      <c r="T141" s="288"/>
      <c r="U141" s="288"/>
      <c r="V141" s="284"/>
    </row>
    <row r="142" spans="1:22" ht="12.75">
      <c r="A142" s="262">
        <f t="shared" si="19"/>
        <v>134</v>
      </c>
      <c r="B142" s="185" t="s">
        <v>475</v>
      </c>
      <c r="C142" s="154">
        <f t="shared" si="20"/>
        <v>0</v>
      </c>
      <c r="D142" s="265">
        <f t="shared" si="20"/>
        <v>0</v>
      </c>
      <c r="E142" s="167"/>
      <c r="F142" s="170"/>
      <c r="G142" s="271">
        <f t="shared" si="24"/>
        <v>0</v>
      </c>
      <c r="H142" s="265"/>
      <c r="I142" s="265"/>
      <c r="J142" s="266"/>
      <c r="K142" s="267"/>
      <c r="L142" s="265"/>
      <c r="M142" s="265"/>
      <c r="N142" s="264"/>
      <c r="O142" s="267"/>
      <c r="P142" s="265"/>
      <c r="Q142" s="265"/>
      <c r="R142" s="264"/>
      <c r="S142" s="267"/>
      <c r="T142" s="265"/>
      <c r="U142" s="265"/>
      <c r="V142" s="264"/>
    </row>
    <row r="143" spans="1:22" ht="12.75">
      <c r="A143" s="262">
        <f>+A142+1</f>
        <v>135</v>
      </c>
      <c r="B143" s="185" t="s">
        <v>476</v>
      </c>
      <c r="C143" s="154">
        <f t="shared" si="20"/>
        <v>0</v>
      </c>
      <c r="D143" s="265">
        <f t="shared" si="20"/>
        <v>0</v>
      </c>
      <c r="E143" s="167"/>
      <c r="F143" s="170"/>
      <c r="G143" s="271">
        <f t="shared" si="24"/>
        <v>0</v>
      </c>
      <c r="H143" s="265"/>
      <c r="I143" s="265"/>
      <c r="J143" s="266"/>
      <c r="K143" s="267"/>
      <c r="L143" s="265"/>
      <c r="M143" s="265"/>
      <c r="N143" s="264"/>
      <c r="O143" s="267"/>
      <c r="P143" s="265"/>
      <c r="Q143" s="265"/>
      <c r="R143" s="264"/>
      <c r="S143" s="267"/>
      <c r="T143" s="265"/>
      <c r="U143" s="265"/>
      <c r="V143" s="264"/>
    </row>
    <row r="144" spans="1:22" ht="12.75">
      <c r="A144" s="262">
        <f>+A143+1</f>
        <v>136</v>
      </c>
      <c r="B144" s="185" t="s">
        <v>477</v>
      </c>
      <c r="C144" s="154">
        <f t="shared" si="20"/>
        <v>0</v>
      </c>
      <c r="D144" s="265">
        <f t="shared" si="20"/>
        <v>0</v>
      </c>
      <c r="E144" s="167"/>
      <c r="F144" s="170"/>
      <c r="G144" s="271">
        <f t="shared" si="24"/>
        <v>0</v>
      </c>
      <c r="H144" s="265"/>
      <c r="I144" s="265"/>
      <c r="J144" s="266"/>
      <c r="K144" s="267"/>
      <c r="L144" s="265"/>
      <c r="M144" s="265"/>
      <c r="N144" s="264"/>
      <c r="O144" s="267"/>
      <c r="P144" s="265"/>
      <c r="Q144" s="265"/>
      <c r="R144" s="264"/>
      <c r="S144" s="267"/>
      <c r="T144" s="265"/>
      <c r="U144" s="265"/>
      <c r="V144" s="264"/>
    </row>
    <row r="145" spans="1:22" ht="12.75">
      <c r="A145" s="262">
        <v>137</v>
      </c>
      <c r="B145" s="185" t="s">
        <v>478</v>
      </c>
      <c r="C145" s="154">
        <f t="shared" si="20"/>
        <v>0</v>
      </c>
      <c r="D145" s="265">
        <f t="shared" si="20"/>
        <v>0</v>
      </c>
      <c r="E145" s="167"/>
      <c r="F145" s="170"/>
      <c r="G145" s="271">
        <f t="shared" si="24"/>
        <v>0</v>
      </c>
      <c r="H145" s="263"/>
      <c r="I145" s="265"/>
      <c r="J145" s="266"/>
      <c r="K145" s="267"/>
      <c r="L145" s="265"/>
      <c r="M145" s="265"/>
      <c r="N145" s="264"/>
      <c r="O145" s="267"/>
      <c r="P145" s="265"/>
      <c r="Q145" s="265"/>
      <c r="R145" s="264"/>
      <c r="S145" s="267"/>
      <c r="T145" s="265"/>
      <c r="U145" s="265"/>
      <c r="V145" s="264"/>
    </row>
    <row r="146" spans="1:22" ht="12.75">
      <c r="A146" s="262">
        <v>138</v>
      </c>
      <c r="B146" s="290" t="s">
        <v>479</v>
      </c>
      <c r="C146" s="154">
        <f t="shared" si="20"/>
        <v>0</v>
      </c>
      <c r="D146" s="265">
        <f t="shared" si="20"/>
        <v>0</v>
      </c>
      <c r="E146" s="167"/>
      <c r="F146" s="170"/>
      <c r="G146" s="271">
        <f t="shared" si="24"/>
        <v>0</v>
      </c>
      <c r="H146" s="265"/>
      <c r="I146" s="265"/>
      <c r="J146" s="266"/>
      <c r="K146" s="267"/>
      <c r="L146" s="265"/>
      <c r="M146" s="265"/>
      <c r="N146" s="264"/>
      <c r="O146" s="267"/>
      <c r="P146" s="265"/>
      <c r="Q146" s="265"/>
      <c r="R146" s="264"/>
      <c r="S146" s="267"/>
      <c r="T146" s="265"/>
      <c r="U146" s="265"/>
      <c r="V146" s="264"/>
    </row>
    <row r="147" spans="1:22" ht="12.75">
      <c r="A147" s="262">
        <f>+A146+1</f>
        <v>139</v>
      </c>
      <c r="B147" s="185" t="s">
        <v>480</v>
      </c>
      <c r="C147" s="154">
        <f t="shared" si="20"/>
        <v>0</v>
      </c>
      <c r="D147" s="265">
        <f t="shared" si="20"/>
        <v>0</v>
      </c>
      <c r="E147" s="167"/>
      <c r="F147" s="170"/>
      <c r="G147" s="271"/>
      <c r="H147" s="265"/>
      <c r="I147" s="265"/>
      <c r="J147" s="266"/>
      <c r="K147" s="267">
        <f>L147+N147</f>
        <v>0</v>
      </c>
      <c r="L147" s="265"/>
      <c r="M147" s="265"/>
      <c r="N147" s="264"/>
      <c r="O147" s="267"/>
      <c r="P147" s="265"/>
      <c r="Q147" s="265"/>
      <c r="R147" s="264"/>
      <c r="S147" s="267"/>
      <c r="T147" s="265"/>
      <c r="U147" s="265"/>
      <c r="V147" s="264"/>
    </row>
    <row r="148" spans="1:22" ht="12.75">
      <c r="A148" s="262">
        <f>+A147+1</f>
        <v>140</v>
      </c>
      <c r="B148" s="185" t="s">
        <v>481</v>
      </c>
      <c r="C148" s="154">
        <f t="shared" si="20"/>
        <v>0</v>
      </c>
      <c r="D148" s="265">
        <f t="shared" si="20"/>
        <v>0</v>
      </c>
      <c r="E148" s="167"/>
      <c r="F148" s="170"/>
      <c r="G148" s="271"/>
      <c r="H148" s="265"/>
      <c r="I148" s="265"/>
      <c r="J148" s="266"/>
      <c r="K148" s="267">
        <f>L148+N148</f>
        <v>0</v>
      </c>
      <c r="L148" s="265"/>
      <c r="M148" s="265"/>
      <c r="N148" s="264"/>
      <c r="O148" s="267"/>
      <c r="P148" s="265"/>
      <c r="Q148" s="265"/>
      <c r="R148" s="264"/>
      <c r="S148" s="267"/>
      <c r="T148" s="265"/>
      <c r="U148" s="265"/>
      <c r="V148" s="264"/>
    </row>
    <row r="149" spans="1:22" ht="12.75">
      <c r="A149" s="262">
        <v>141</v>
      </c>
      <c r="B149" s="185" t="s">
        <v>482</v>
      </c>
      <c r="C149" s="154"/>
      <c r="D149" s="265"/>
      <c r="E149" s="167"/>
      <c r="F149" s="170"/>
      <c r="G149" s="271"/>
      <c r="H149" s="265"/>
      <c r="I149" s="265"/>
      <c r="J149" s="266"/>
      <c r="K149" s="267">
        <f>L149+N149</f>
        <v>0</v>
      </c>
      <c r="L149" s="265"/>
      <c r="M149" s="265"/>
      <c r="N149" s="264"/>
      <c r="O149" s="267"/>
      <c r="P149" s="265"/>
      <c r="Q149" s="265"/>
      <c r="R149" s="264"/>
      <c r="S149" s="267"/>
      <c r="T149" s="265"/>
      <c r="U149" s="265"/>
      <c r="V149" s="264"/>
    </row>
    <row r="150" spans="1:22" ht="12.75">
      <c r="A150" s="262">
        <v>142</v>
      </c>
      <c r="B150" s="185" t="s">
        <v>483</v>
      </c>
      <c r="C150" s="154">
        <f t="shared" si="20"/>
        <v>0</v>
      </c>
      <c r="D150" s="265">
        <f t="shared" si="20"/>
        <v>0</v>
      </c>
      <c r="E150" s="167"/>
      <c r="F150" s="170"/>
      <c r="G150" s="271">
        <f t="shared" si="24"/>
        <v>0</v>
      </c>
      <c r="H150" s="265"/>
      <c r="I150" s="265"/>
      <c r="J150" s="266"/>
      <c r="K150" s="267"/>
      <c r="L150" s="265"/>
      <c r="M150" s="265"/>
      <c r="N150" s="264"/>
      <c r="O150" s="267"/>
      <c r="P150" s="265"/>
      <c r="Q150" s="265"/>
      <c r="R150" s="264"/>
      <c r="S150" s="267"/>
      <c r="T150" s="265"/>
      <c r="U150" s="265"/>
      <c r="V150" s="264"/>
    </row>
    <row r="151" spans="1:22" ht="38.25">
      <c r="A151" s="315">
        <v>143</v>
      </c>
      <c r="B151" s="316" t="s">
        <v>484</v>
      </c>
      <c r="C151" s="317">
        <f t="shared" si="20"/>
        <v>0</v>
      </c>
      <c r="D151" s="318">
        <f>H151+L151+P151+T151</f>
        <v>0</v>
      </c>
      <c r="E151" s="319"/>
      <c r="F151" s="320"/>
      <c r="G151" s="321">
        <f t="shared" si="24"/>
        <v>0</v>
      </c>
      <c r="H151" s="322"/>
      <c r="I151" s="323"/>
      <c r="J151" s="324"/>
      <c r="K151" s="267"/>
      <c r="L151" s="323"/>
      <c r="M151" s="323"/>
      <c r="N151" s="325"/>
      <c r="O151" s="326"/>
      <c r="P151" s="323"/>
      <c r="Q151" s="323"/>
      <c r="R151" s="325"/>
      <c r="S151" s="186"/>
      <c r="T151" s="323"/>
      <c r="U151" s="323"/>
      <c r="V151" s="325"/>
    </row>
    <row r="152" spans="1:22" ht="12.75">
      <c r="A152" s="315">
        <v>144</v>
      </c>
      <c r="B152" s="316" t="s">
        <v>485</v>
      </c>
      <c r="C152" s="317">
        <f t="shared" si="20"/>
        <v>0</v>
      </c>
      <c r="D152" s="318">
        <f>H152+L152+P152+T152</f>
        <v>0</v>
      </c>
      <c r="E152" s="318">
        <f>I152+M152+Q152+U152</f>
        <v>0</v>
      </c>
      <c r="F152" s="320"/>
      <c r="G152" s="321"/>
      <c r="H152" s="322"/>
      <c r="I152" s="323"/>
      <c r="J152" s="324"/>
      <c r="K152" s="267">
        <f>L152+N152</f>
        <v>0</v>
      </c>
      <c r="L152" s="323"/>
      <c r="M152" s="323"/>
      <c r="N152" s="325"/>
      <c r="O152" s="326"/>
      <c r="P152" s="323"/>
      <c r="Q152" s="323"/>
      <c r="R152" s="325"/>
      <c r="S152" s="186"/>
      <c r="T152" s="323"/>
      <c r="U152" s="323"/>
      <c r="V152" s="325"/>
    </row>
    <row r="153" spans="1:22" ht="25.5">
      <c r="A153" s="262">
        <v>145</v>
      </c>
      <c r="B153" s="275" t="s">
        <v>486</v>
      </c>
      <c r="C153" s="154">
        <f t="shared" si="20"/>
        <v>0</v>
      </c>
      <c r="D153" s="318"/>
      <c r="E153" s="167"/>
      <c r="F153" s="174">
        <f t="shared" si="20"/>
        <v>0</v>
      </c>
      <c r="G153" s="321">
        <f t="shared" si="24"/>
        <v>0</v>
      </c>
      <c r="H153" s="265"/>
      <c r="I153" s="265"/>
      <c r="J153" s="266"/>
      <c r="K153" s="267"/>
      <c r="L153" s="265"/>
      <c r="M153" s="265"/>
      <c r="N153" s="264"/>
      <c r="O153" s="267"/>
      <c r="P153" s="265"/>
      <c r="Q153" s="265"/>
      <c r="R153" s="264"/>
      <c r="S153" s="267"/>
      <c r="T153" s="265"/>
      <c r="U153" s="265"/>
      <c r="V153" s="264"/>
    </row>
    <row r="154" spans="1:22" ht="25.5">
      <c r="A154" s="262">
        <v>146</v>
      </c>
      <c r="B154" s="327" t="s">
        <v>335</v>
      </c>
      <c r="C154" s="154">
        <f t="shared" si="20"/>
        <v>0</v>
      </c>
      <c r="D154" s="318"/>
      <c r="E154" s="167"/>
      <c r="F154" s="174">
        <f t="shared" si="20"/>
        <v>0</v>
      </c>
      <c r="G154" s="321">
        <f t="shared" si="24"/>
        <v>0</v>
      </c>
      <c r="H154" s="265"/>
      <c r="I154" s="265"/>
      <c r="J154" s="266"/>
      <c r="K154" s="267"/>
      <c r="L154" s="265"/>
      <c r="M154" s="265"/>
      <c r="N154" s="264"/>
      <c r="O154" s="267"/>
      <c r="P154" s="265"/>
      <c r="Q154" s="265"/>
      <c r="R154" s="264"/>
      <c r="S154" s="267"/>
      <c r="T154" s="265"/>
      <c r="U154" s="265"/>
      <c r="V154" s="264"/>
    </row>
    <row r="155" spans="1:22" ht="12.75">
      <c r="A155" s="262">
        <v>147</v>
      </c>
      <c r="B155" s="327" t="s">
        <v>487</v>
      </c>
      <c r="C155" s="154">
        <f t="shared" si="20"/>
        <v>0</v>
      </c>
      <c r="D155" s="318">
        <f>H155+L155+P155+T155</f>
        <v>0</v>
      </c>
      <c r="E155" s="167"/>
      <c r="F155" s="174"/>
      <c r="G155" s="321">
        <f t="shared" si="24"/>
        <v>0</v>
      </c>
      <c r="H155" s="265"/>
      <c r="I155" s="265"/>
      <c r="J155" s="266"/>
      <c r="K155" s="267"/>
      <c r="L155" s="265"/>
      <c r="M155" s="265"/>
      <c r="N155" s="264"/>
      <c r="O155" s="267"/>
      <c r="P155" s="265"/>
      <c r="Q155" s="265"/>
      <c r="R155" s="264"/>
      <c r="S155" s="267"/>
      <c r="T155" s="265"/>
      <c r="U155" s="265"/>
      <c r="V155" s="264"/>
    </row>
    <row r="156" spans="1:22" ht="12.75">
      <c r="A156" s="262">
        <v>148</v>
      </c>
      <c r="B156" s="327" t="s">
        <v>488</v>
      </c>
      <c r="C156" s="154">
        <f t="shared" si="20"/>
        <v>0</v>
      </c>
      <c r="D156" s="318">
        <f>H156+L156+P156+T156</f>
        <v>0</v>
      </c>
      <c r="E156" s="167"/>
      <c r="F156" s="174"/>
      <c r="G156" s="321">
        <f t="shared" si="24"/>
        <v>0</v>
      </c>
      <c r="H156" s="265"/>
      <c r="I156" s="265"/>
      <c r="J156" s="266"/>
      <c r="K156" s="267"/>
      <c r="L156" s="265"/>
      <c r="M156" s="265"/>
      <c r="N156" s="264"/>
      <c r="O156" s="267"/>
      <c r="P156" s="265"/>
      <c r="Q156" s="265"/>
      <c r="R156" s="264"/>
      <c r="S156" s="267"/>
      <c r="T156" s="265"/>
      <c r="U156" s="265"/>
      <c r="V156" s="264"/>
    </row>
    <row r="157" spans="1:22" ht="12.75">
      <c r="A157" s="262">
        <v>149</v>
      </c>
      <c r="B157" s="164" t="s">
        <v>174</v>
      </c>
      <c r="C157" s="169">
        <f t="shared" si="20"/>
        <v>0</v>
      </c>
      <c r="D157" s="167">
        <f t="shared" si="20"/>
        <v>0</v>
      </c>
      <c r="E157" s="167">
        <f t="shared" si="20"/>
        <v>0</v>
      </c>
      <c r="F157" s="170"/>
      <c r="G157" s="165">
        <f t="shared" si="24"/>
        <v>0</v>
      </c>
      <c r="H157" s="167"/>
      <c r="I157" s="167"/>
      <c r="J157" s="168"/>
      <c r="K157" s="169"/>
      <c r="L157" s="167"/>
      <c r="M157" s="167"/>
      <c r="N157" s="264"/>
      <c r="O157" s="267"/>
      <c r="P157" s="265"/>
      <c r="Q157" s="265"/>
      <c r="R157" s="264"/>
      <c r="S157" s="169">
        <f>T157+V157</f>
        <v>0</v>
      </c>
      <c r="T157" s="167"/>
      <c r="U157" s="167"/>
      <c r="V157" s="170"/>
    </row>
    <row r="158" spans="1:22" ht="12.75">
      <c r="A158" s="262">
        <f aca="true" t="shared" si="26" ref="A158:A205">+A157+1</f>
        <v>150</v>
      </c>
      <c r="B158" s="164" t="s">
        <v>114</v>
      </c>
      <c r="C158" s="169">
        <f t="shared" si="20"/>
        <v>0</v>
      </c>
      <c r="D158" s="167">
        <f t="shared" si="20"/>
        <v>0</v>
      </c>
      <c r="E158" s="167">
        <f t="shared" si="20"/>
        <v>0</v>
      </c>
      <c r="F158" s="170"/>
      <c r="G158" s="165"/>
      <c r="H158" s="161"/>
      <c r="I158" s="161"/>
      <c r="J158" s="172"/>
      <c r="K158" s="169">
        <f aca="true" t="shared" si="27" ref="K158:K169">L158+N158</f>
        <v>0</v>
      </c>
      <c r="L158" s="167"/>
      <c r="M158" s="167"/>
      <c r="N158" s="174"/>
      <c r="O158" s="267"/>
      <c r="P158" s="265"/>
      <c r="Q158" s="265"/>
      <c r="R158" s="264"/>
      <c r="S158" s="267"/>
      <c r="T158" s="265"/>
      <c r="U158" s="265"/>
      <c r="V158" s="264"/>
    </row>
    <row r="159" spans="1:22" ht="12.75">
      <c r="A159" s="262">
        <f t="shared" si="26"/>
        <v>151</v>
      </c>
      <c r="B159" s="164" t="s">
        <v>115</v>
      </c>
      <c r="C159" s="169">
        <f t="shared" si="20"/>
        <v>0</v>
      </c>
      <c r="D159" s="167">
        <f t="shared" si="20"/>
        <v>0</v>
      </c>
      <c r="E159" s="167">
        <f t="shared" si="20"/>
        <v>0</v>
      </c>
      <c r="F159" s="170"/>
      <c r="G159" s="165"/>
      <c r="H159" s="161"/>
      <c r="I159" s="161"/>
      <c r="J159" s="172"/>
      <c r="K159" s="169">
        <f t="shared" si="27"/>
        <v>0</v>
      </c>
      <c r="L159" s="167"/>
      <c r="M159" s="167"/>
      <c r="N159" s="174"/>
      <c r="O159" s="267"/>
      <c r="P159" s="265"/>
      <c r="Q159" s="265"/>
      <c r="R159" s="264"/>
      <c r="S159" s="267"/>
      <c r="T159" s="265"/>
      <c r="U159" s="265"/>
      <c r="V159" s="264"/>
    </row>
    <row r="160" spans="1:22" ht="12.75">
      <c r="A160" s="262">
        <f t="shared" si="26"/>
        <v>152</v>
      </c>
      <c r="B160" s="164" t="s">
        <v>116</v>
      </c>
      <c r="C160" s="169">
        <f t="shared" si="20"/>
        <v>0</v>
      </c>
      <c r="D160" s="167">
        <f t="shared" si="20"/>
        <v>0</v>
      </c>
      <c r="E160" s="167">
        <f t="shared" si="20"/>
        <v>0</v>
      </c>
      <c r="F160" s="170"/>
      <c r="G160" s="165"/>
      <c r="H160" s="161"/>
      <c r="I160" s="161"/>
      <c r="J160" s="172"/>
      <c r="K160" s="169">
        <f t="shared" si="27"/>
        <v>0</v>
      </c>
      <c r="L160" s="167"/>
      <c r="M160" s="167"/>
      <c r="N160" s="174"/>
      <c r="O160" s="267"/>
      <c r="P160" s="265"/>
      <c r="Q160" s="265"/>
      <c r="R160" s="264"/>
      <c r="S160" s="267"/>
      <c r="T160" s="265"/>
      <c r="U160" s="265"/>
      <c r="V160" s="264"/>
    </row>
    <row r="161" spans="1:22" ht="12.75">
      <c r="A161" s="262">
        <f t="shared" si="26"/>
        <v>153</v>
      </c>
      <c r="B161" s="164" t="s">
        <v>117</v>
      </c>
      <c r="C161" s="169">
        <f t="shared" si="20"/>
        <v>0</v>
      </c>
      <c r="D161" s="167">
        <f t="shared" si="20"/>
        <v>0</v>
      </c>
      <c r="E161" s="167">
        <f t="shared" si="20"/>
        <v>0</v>
      </c>
      <c r="F161" s="170"/>
      <c r="G161" s="165"/>
      <c r="H161" s="161"/>
      <c r="I161" s="161"/>
      <c r="J161" s="172"/>
      <c r="K161" s="169">
        <f t="shared" si="27"/>
        <v>0</v>
      </c>
      <c r="L161" s="167"/>
      <c r="M161" s="167"/>
      <c r="N161" s="174"/>
      <c r="O161" s="267"/>
      <c r="P161" s="265"/>
      <c r="Q161" s="265"/>
      <c r="R161" s="264"/>
      <c r="S161" s="267"/>
      <c r="T161" s="265"/>
      <c r="U161" s="265"/>
      <c r="V161" s="264"/>
    </row>
    <row r="162" spans="1:22" ht="12.75">
      <c r="A162" s="262">
        <f t="shared" si="26"/>
        <v>154</v>
      </c>
      <c r="B162" s="164" t="s">
        <v>118</v>
      </c>
      <c r="C162" s="169">
        <f t="shared" si="20"/>
        <v>0</v>
      </c>
      <c r="D162" s="167">
        <f t="shared" si="20"/>
        <v>0</v>
      </c>
      <c r="E162" s="167">
        <f t="shared" si="20"/>
        <v>0</v>
      </c>
      <c r="F162" s="170"/>
      <c r="G162" s="165"/>
      <c r="H162" s="161"/>
      <c r="I162" s="161"/>
      <c r="J162" s="172"/>
      <c r="K162" s="169">
        <f t="shared" si="27"/>
        <v>0</v>
      </c>
      <c r="L162" s="167"/>
      <c r="M162" s="167"/>
      <c r="N162" s="174"/>
      <c r="O162" s="267"/>
      <c r="P162" s="265"/>
      <c r="Q162" s="265"/>
      <c r="R162" s="264"/>
      <c r="S162" s="267"/>
      <c r="T162" s="265"/>
      <c r="U162" s="265"/>
      <c r="V162" s="264"/>
    </row>
    <row r="163" spans="1:22" ht="12.75">
      <c r="A163" s="262">
        <f t="shared" si="26"/>
        <v>155</v>
      </c>
      <c r="B163" s="164" t="s">
        <v>119</v>
      </c>
      <c r="C163" s="169">
        <f t="shared" si="20"/>
        <v>0</v>
      </c>
      <c r="D163" s="167">
        <f t="shared" si="20"/>
        <v>0</v>
      </c>
      <c r="E163" s="167">
        <f t="shared" si="20"/>
        <v>0</v>
      </c>
      <c r="F163" s="170"/>
      <c r="G163" s="165"/>
      <c r="H163" s="161"/>
      <c r="I163" s="161"/>
      <c r="J163" s="172"/>
      <c r="K163" s="169">
        <f t="shared" si="27"/>
        <v>0</v>
      </c>
      <c r="L163" s="167"/>
      <c r="M163" s="167"/>
      <c r="N163" s="174"/>
      <c r="O163" s="267"/>
      <c r="P163" s="265"/>
      <c r="Q163" s="265"/>
      <c r="R163" s="264"/>
      <c r="S163" s="267"/>
      <c r="T163" s="265"/>
      <c r="U163" s="265"/>
      <c r="V163" s="264"/>
    </row>
    <row r="164" spans="1:22" ht="12.75">
      <c r="A164" s="262">
        <f t="shared" si="26"/>
        <v>156</v>
      </c>
      <c r="B164" s="164" t="s">
        <v>120</v>
      </c>
      <c r="C164" s="169">
        <f t="shared" si="20"/>
        <v>0</v>
      </c>
      <c r="D164" s="167">
        <f t="shared" si="20"/>
        <v>0</v>
      </c>
      <c r="E164" s="167">
        <f t="shared" si="20"/>
        <v>0</v>
      </c>
      <c r="F164" s="170"/>
      <c r="G164" s="165"/>
      <c r="H164" s="161"/>
      <c r="I164" s="161"/>
      <c r="J164" s="172"/>
      <c r="K164" s="169">
        <f t="shared" si="27"/>
        <v>0</v>
      </c>
      <c r="L164" s="167"/>
      <c r="M164" s="167"/>
      <c r="N164" s="174"/>
      <c r="O164" s="267"/>
      <c r="P164" s="265"/>
      <c r="Q164" s="265"/>
      <c r="R164" s="264"/>
      <c r="S164" s="267"/>
      <c r="T164" s="265"/>
      <c r="U164" s="265"/>
      <c r="V164" s="264"/>
    </row>
    <row r="165" spans="1:22" ht="12.75">
      <c r="A165" s="262">
        <f t="shared" si="26"/>
        <v>157</v>
      </c>
      <c r="B165" s="164" t="s">
        <v>121</v>
      </c>
      <c r="C165" s="169">
        <f aca="true" t="shared" si="28" ref="C165:E174">G165+K165+O165+S165</f>
        <v>0</v>
      </c>
      <c r="D165" s="167">
        <f t="shared" si="28"/>
        <v>0</v>
      </c>
      <c r="E165" s="167">
        <f t="shared" si="28"/>
        <v>0</v>
      </c>
      <c r="F165" s="170"/>
      <c r="G165" s="165"/>
      <c r="H165" s="161"/>
      <c r="I165" s="161"/>
      <c r="J165" s="172"/>
      <c r="K165" s="169">
        <f t="shared" si="27"/>
        <v>0</v>
      </c>
      <c r="L165" s="167"/>
      <c r="M165" s="167"/>
      <c r="N165" s="174"/>
      <c r="O165" s="267"/>
      <c r="P165" s="265"/>
      <c r="Q165" s="265"/>
      <c r="R165" s="264"/>
      <c r="S165" s="267"/>
      <c r="T165" s="265"/>
      <c r="U165" s="265"/>
      <c r="V165" s="264"/>
    </row>
    <row r="166" spans="1:22" ht="12.75">
      <c r="A166" s="262">
        <f t="shared" si="26"/>
        <v>158</v>
      </c>
      <c r="B166" s="164" t="s">
        <v>175</v>
      </c>
      <c r="C166" s="169">
        <f t="shared" si="28"/>
        <v>0</v>
      </c>
      <c r="D166" s="167">
        <f t="shared" si="28"/>
        <v>0</v>
      </c>
      <c r="E166" s="167">
        <f t="shared" si="28"/>
        <v>0</v>
      </c>
      <c r="F166" s="170"/>
      <c r="G166" s="165">
        <f t="shared" si="24"/>
        <v>0</v>
      </c>
      <c r="H166" s="167"/>
      <c r="I166" s="161"/>
      <c r="J166" s="172"/>
      <c r="K166" s="169">
        <f t="shared" si="27"/>
        <v>0</v>
      </c>
      <c r="L166" s="167"/>
      <c r="M166" s="167"/>
      <c r="N166" s="174"/>
      <c r="O166" s="267"/>
      <c r="P166" s="265"/>
      <c r="Q166" s="265"/>
      <c r="R166" s="264"/>
      <c r="S166" s="267"/>
      <c r="T166" s="265"/>
      <c r="U166" s="265"/>
      <c r="V166" s="264"/>
    </row>
    <row r="167" spans="1:22" ht="12.75">
      <c r="A167" s="262">
        <f t="shared" si="26"/>
        <v>159</v>
      </c>
      <c r="B167" s="164" t="s">
        <v>123</v>
      </c>
      <c r="C167" s="169">
        <f t="shared" si="28"/>
        <v>0</v>
      </c>
      <c r="D167" s="167">
        <f t="shared" si="28"/>
        <v>0</v>
      </c>
      <c r="E167" s="167">
        <f t="shared" si="28"/>
        <v>0</v>
      </c>
      <c r="F167" s="170"/>
      <c r="G167" s="165"/>
      <c r="H167" s="161"/>
      <c r="I167" s="161"/>
      <c r="J167" s="172"/>
      <c r="K167" s="169">
        <f t="shared" si="27"/>
        <v>0</v>
      </c>
      <c r="L167" s="167"/>
      <c r="M167" s="167"/>
      <c r="N167" s="174"/>
      <c r="O167" s="267"/>
      <c r="P167" s="265"/>
      <c r="Q167" s="265"/>
      <c r="R167" s="264"/>
      <c r="S167" s="267"/>
      <c r="T167" s="265"/>
      <c r="U167" s="265"/>
      <c r="V167" s="264"/>
    </row>
    <row r="168" spans="1:22" ht="12.75">
      <c r="A168" s="262">
        <f t="shared" si="26"/>
        <v>160</v>
      </c>
      <c r="B168" s="206" t="s">
        <v>415</v>
      </c>
      <c r="C168" s="169">
        <f t="shared" si="28"/>
        <v>0</v>
      </c>
      <c r="D168" s="167">
        <f t="shared" si="28"/>
        <v>0</v>
      </c>
      <c r="E168" s="167">
        <f t="shared" si="28"/>
        <v>0</v>
      </c>
      <c r="F168" s="170"/>
      <c r="G168" s="272"/>
      <c r="H168" s="265"/>
      <c r="I168" s="265"/>
      <c r="J168" s="272"/>
      <c r="K168" s="180">
        <f t="shared" si="27"/>
        <v>0</v>
      </c>
      <c r="L168" s="167"/>
      <c r="M168" s="167"/>
      <c r="N168" s="269"/>
      <c r="O168" s="274"/>
      <c r="P168" s="265"/>
      <c r="Q168" s="265"/>
      <c r="R168" s="269"/>
      <c r="S168" s="274"/>
      <c r="T168" s="265"/>
      <c r="U168" s="265"/>
      <c r="V168" s="269"/>
    </row>
    <row r="169" spans="1:22" ht="12.75">
      <c r="A169" s="262">
        <f t="shared" si="26"/>
        <v>161</v>
      </c>
      <c r="B169" s="185" t="s">
        <v>489</v>
      </c>
      <c r="C169" s="154">
        <f t="shared" si="28"/>
        <v>0</v>
      </c>
      <c r="D169" s="161">
        <f t="shared" si="28"/>
        <v>0</v>
      </c>
      <c r="E169" s="161">
        <f t="shared" si="28"/>
        <v>0</v>
      </c>
      <c r="F169" s="170"/>
      <c r="G169" s="272"/>
      <c r="H169" s="167"/>
      <c r="I169" s="167"/>
      <c r="J169" s="268"/>
      <c r="K169" s="328">
        <f t="shared" si="27"/>
        <v>0</v>
      </c>
      <c r="L169" s="161"/>
      <c r="M169" s="161"/>
      <c r="N169" s="269"/>
      <c r="O169" s="274"/>
      <c r="P169" s="265"/>
      <c r="Q169" s="265"/>
      <c r="R169" s="269"/>
      <c r="S169" s="274"/>
      <c r="T169" s="265"/>
      <c r="U169" s="265"/>
      <c r="V169" s="269"/>
    </row>
    <row r="170" spans="1:22" ht="12.75">
      <c r="A170" s="262">
        <f t="shared" si="26"/>
        <v>162</v>
      </c>
      <c r="B170" s="164" t="s">
        <v>256</v>
      </c>
      <c r="C170" s="169">
        <f t="shared" si="28"/>
        <v>0</v>
      </c>
      <c r="D170" s="167">
        <f t="shared" si="28"/>
        <v>0</v>
      </c>
      <c r="E170" s="167"/>
      <c r="F170" s="170"/>
      <c r="G170" s="268">
        <f>G171+G172</f>
        <v>0</v>
      </c>
      <c r="H170" s="167"/>
      <c r="I170" s="265"/>
      <c r="J170" s="272"/>
      <c r="K170" s="274"/>
      <c r="L170" s="265"/>
      <c r="M170" s="265"/>
      <c r="N170" s="269"/>
      <c r="O170" s="274"/>
      <c r="P170" s="265"/>
      <c r="Q170" s="265"/>
      <c r="R170" s="269"/>
      <c r="S170" s="274"/>
      <c r="T170" s="265"/>
      <c r="U170" s="265"/>
      <c r="V170" s="269"/>
    </row>
    <row r="171" spans="1:22" ht="12.75">
      <c r="A171" s="262">
        <f t="shared" si="26"/>
        <v>163</v>
      </c>
      <c r="B171" s="290" t="s">
        <v>490</v>
      </c>
      <c r="C171" s="154">
        <f t="shared" si="28"/>
        <v>0</v>
      </c>
      <c r="D171" s="265">
        <f t="shared" si="28"/>
        <v>0</v>
      </c>
      <c r="E171" s="265"/>
      <c r="F171" s="264"/>
      <c r="G171" s="272">
        <f t="shared" si="24"/>
        <v>0</v>
      </c>
      <c r="H171" s="265"/>
      <c r="I171" s="265"/>
      <c r="J171" s="272"/>
      <c r="K171" s="274"/>
      <c r="L171" s="265"/>
      <c r="M171" s="265"/>
      <c r="N171" s="269"/>
      <c r="O171" s="274"/>
      <c r="P171" s="265"/>
      <c r="Q171" s="265"/>
      <c r="R171" s="269"/>
      <c r="S171" s="274"/>
      <c r="T171" s="265"/>
      <c r="U171" s="265"/>
      <c r="V171" s="269"/>
    </row>
    <row r="172" spans="1:22" ht="12.75">
      <c r="A172" s="262">
        <f t="shared" si="26"/>
        <v>164</v>
      </c>
      <c r="B172" s="185" t="s">
        <v>491</v>
      </c>
      <c r="C172" s="154">
        <f t="shared" si="28"/>
        <v>0</v>
      </c>
      <c r="D172" s="265">
        <f t="shared" si="28"/>
        <v>0</v>
      </c>
      <c r="E172" s="265"/>
      <c r="F172" s="264"/>
      <c r="G172" s="272">
        <f aca="true" t="shared" si="29" ref="G172:G207">H172+J172</f>
        <v>0</v>
      </c>
      <c r="H172" s="265"/>
      <c r="I172" s="265"/>
      <c r="J172" s="272"/>
      <c r="K172" s="274"/>
      <c r="L172" s="265"/>
      <c r="M172" s="265"/>
      <c r="N172" s="269"/>
      <c r="O172" s="274"/>
      <c r="P172" s="265"/>
      <c r="Q172" s="265"/>
      <c r="R172" s="269"/>
      <c r="S172" s="274"/>
      <c r="T172" s="265"/>
      <c r="U172" s="265"/>
      <c r="V172" s="269"/>
    </row>
    <row r="173" spans="1:22" ht="12.75">
      <c r="A173" s="262">
        <v>165</v>
      </c>
      <c r="B173" s="164" t="s">
        <v>113</v>
      </c>
      <c r="C173" s="169">
        <f t="shared" si="28"/>
        <v>0</v>
      </c>
      <c r="D173" s="167">
        <f t="shared" si="28"/>
        <v>0</v>
      </c>
      <c r="E173" s="167">
        <f>I173+M173+Q173+U173</f>
        <v>0</v>
      </c>
      <c r="F173" s="170"/>
      <c r="G173" s="165"/>
      <c r="H173" s="167"/>
      <c r="I173" s="167"/>
      <c r="J173" s="266"/>
      <c r="K173" s="180">
        <f>L173+N173</f>
        <v>0</v>
      </c>
      <c r="L173" s="167"/>
      <c r="M173" s="167"/>
      <c r="N173" s="264"/>
      <c r="O173" s="267"/>
      <c r="P173" s="265"/>
      <c r="Q173" s="265"/>
      <c r="R173" s="264"/>
      <c r="S173" s="169">
        <f>T173+V173</f>
        <v>0</v>
      </c>
      <c r="T173" s="167"/>
      <c r="U173" s="167"/>
      <c r="V173" s="264"/>
    </row>
    <row r="174" spans="1:22" ht="13.5" thickBot="1">
      <c r="A174" s="291">
        <f t="shared" si="26"/>
        <v>166</v>
      </c>
      <c r="B174" s="329" t="s">
        <v>492</v>
      </c>
      <c r="C174" s="194">
        <f t="shared" si="28"/>
        <v>0</v>
      </c>
      <c r="D174" s="312">
        <f t="shared" si="28"/>
        <v>0</v>
      </c>
      <c r="E174" s="312">
        <f>I174+M174+Q174+U174</f>
        <v>0</v>
      </c>
      <c r="F174" s="313"/>
      <c r="G174" s="330"/>
      <c r="H174" s="312"/>
      <c r="I174" s="312"/>
      <c r="J174" s="331"/>
      <c r="K174" s="328">
        <f>L174+N174</f>
        <v>0</v>
      </c>
      <c r="L174" s="312"/>
      <c r="M174" s="312"/>
      <c r="N174" s="313"/>
      <c r="O174" s="311"/>
      <c r="P174" s="312"/>
      <c r="Q174" s="312"/>
      <c r="R174" s="313"/>
      <c r="S174" s="154">
        <f>T174+V174</f>
        <v>0</v>
      </c>
      <c r="T174" s="312"/>
      <c r="U174" s="312"/>
      <c r="V174" s="313"/>
    </row>
    <row r="175" spans="1:22" ht="45.75" thickBot="1">
      <c r="A175" s="242">
        <f t="shared" si="26"/>
        <v>167</v>
      </c>
      <c r="B175" s="243" t="s">
        <v>493</v>
      </c>
      <c r="C175" s="235">
        <f aca="true" t="shared" si="30" ref="C175:L175">C176+C185+SUM(C187:C196)</f>
        <v>0</v>
      </c>
      <c r="D175" s="229">
        <f t="shared" si="30"/>
        <v>0</v>
      </c>
      <c r="E175" s="229">
        <f t="shared" si="30"/>
        <v>0</v>
      </c>
      <c r="F175" s="233">
        <f t="shared" si="30"/>
        <v>0</v>
      </c>
      <c r="G175" s="244">
        <f t="shared" si="30"/>
        <v>0</v>
      </c>
      <c r="H175" s="229">
        <f t="shared" si="30"/>
        <v>0</v>
      </c>
      <c r="I175" s="229">
        <f>I176+I185+SUM(I187:I196)</f>
        <v>0</v>
      </c>
      <c r="J175" s="236">
        <f t="shared" si="30"/>
        <v>0</v>
      </c>
      <c r="K175" s="235">
        <f t="shared" si="30"/>
        <v>0</v>
      </c>
      <c r="L175" s="229">
        <f t="shared" si="30"/>
        <v>0</v>
      </c>
      <c r="M175" s="229"/>
      <c r="N175" s="246">
        <f>N176+N185+SUM(N187:N196)</f>
        <v>0</v>
      </c>
      <c r="O175" s="235"/>
      <c r="P175" s="229"/>
      <c r="Q175" s="229"/>
      <c r="R175" s="246"/>
      <c r="S175" s="235">
        <f>S176+S185+SUM(S187:S196)</f>
        <v>0</v>
      </c>
      <c r="T175" s="229">
        <f>T176+T185+SUM(T187:T196)</f>
        <v>0</v>
      </c>
      <c r="U175" s="229">
        <f>U176+U185+SUM(U187:U196)</f>
        <v>0</v>
      </c>
      <c r="V175" s="236">
        <f>V176+V185+SUM(V187:V196)</f>
        <v>0</v>
      </c>
    </row>
    <row r="176" spans="1:22" ht="12.75">
      <c r="A176" s="332">
        <f t="shared" si="26"/>
        <v>168</v>
      </c>
      <c r="B176" s="333" t="s">
        <v>424</v>
      </c>
      <c r="C176" s="302">
        <f>G176+K176+O176+S176</f>
        <v>0</v>
      </c>
      <c r="D176" s="282">
        <f>H176+L176+P176+T176</f>
        <v>0</v>
      </c>
      <c r="E176" s="282"/>
      <c r="F176" s="285">
        <f>J176+N176+R176+V176</f>
        <v>0</v>
      </c>
      <c r="G176" s="281">
        <f>G177+G179+G180+G181+G182+G183+G184</f>
        <v>0</v>
      </c>
      <c r="H176" s="282">
        <f>H177+H179+H180+H181+H182+H183+H184</f>
        <v>0</v>
      </c>
      <c r="I176" s="282"/>
      <c r="J176" s="334">
        <f>J177+J179</f>
        <v>0</v>
      </c>
      <c r="K176" s="281">
        <f>L176+N176</f>
        <v>0</v>
      </c>
      <c r="L176" s="281">
        <f>L177+L180+L181</f>
        <v>0</v>
      </c>
      <c r="M176" s="281"/>
      <c r="N176" s="335">
        <f>N177+N180+N181</f>
        <v>0</v>
      </c>
      <c r="O176" s="336"/>
      <c r="P176" s="337"/>
      <c r="Q176" s="337"/>
      <c r="R176" s="283"/>
      <c r="S176" s="303"/>
      <c r="T176" s="288"/>
      <c r="U176" s="288"/>
      <c r="V176" s="284"/>
    </row>
    <row r="177" spans="1:22" ht="12.75">
      <c r="A177" s="338">
        <f t="shared" si="26"/>
        <v>169</v>
      </c>
      <c r="B177" s="185" t="s">
        <v>494</v>
      </c>
      <c r="C177" s="154">
        <f>G177+K177+O177+S177</f>
        <v>0</v>
      </c>
      <c r="D177" s="265">
        <f>H177</f>
        <v>0</v>
      </c>
      <c r="E177" s="265"/>
      <c r="F177" s="266">
        <f>J177+N177+R177+V177</f>
        <v>0</v>
      </c>
      <c r="G177" s="267">
        <f t="shared" si="29"/>
        <v>0</v>
      </c>
      <c r="H177" s="161"/>
      <c r="I177" s="161"/>
      <c r="J177" s="174"/>
      <c r="K177" s="259">
        <f>L177+N177</f>
        <v>0</v>
      </c>
      <c r="L177" s="265"/>
      <c r="M177" s="265"/>
      <c r="N177" s="264">
        <f>N178</f>
        <v>0</v>
      </c>
      <c r="O177" s="267"/>
      <c r="P177" s="265"/>
      <c r="Q177" s="265"/>
      <c r="R177" s="264"/>
      <c r="S177" s="267"/>
      <c r="T177" s="265"/>
      <c r="U177" s="265"/>
      <c r="V177" s="264"/>
    </row>
    <row r="178" spans="1:22" ht="12.75">
      <c r="A178" s="338">
        <f t="shared" si="26"/>
        <v>170</v>
      </c>
      <c r="B178" s="185" t="s">
        <v>495</v>
      </c>
      <c r="C178" s="154">
        <f aca="true" t="shared" si="31" ref="C178:E208">G178+K178+O178+S178</f>
        <v>0</v>
      </c>
      <c r="D178" s="265"/>
      <c r="E178" s="265"/>
      <c r="F178" s="266">
        <f>J178+N178+R178+V178</f>
        <v>0</v>
      </c>
      <c r="G178" s="267"/>
      <c r="H178" s="161"/>
      <c r="I178" s="265"/>
      <c r="J178" s="264"/>
      <c r="K178" s="267">
        <f>L178+N178</f>
        <v>0</v>
      </c>
      <c r="L178" s="265"/>
      <c r="M178" s="265"/>
      <c r="N178" s="264"/>
      <c r="O178" s="267"/>
      <c r="P178" s="265"/>
      <c r="Q178" s="265"/>
      <c r="R178" s="264"/>
      <c r="S178" s="267"/>
      <c r="T178" s="265"/>
      <c r="U178" s="265"/>
      <c r="V178" s="264"/>
    </row>
    <row r="179" spans="1:22" ht="25.5">
      <c r="A179" s="338">
        <v>171</v>
      </c>
      <c r="B179" s="339" t="s">
        <v>496</v>
      </c>
      <c r="C179" s="328">
        <f t="shared" si="31"/>
        <v>0</v>
      </c>
      <c r="D179" s="161"/>
      <c r="E179" s="161"/>
      <c r="F179" s="266">
        <f>J179+N179+R179+V179</f>
        <v>0</v>
      </c>
      <c r="G179" s="267">
        <f t="shared" si="29"/>
        <v>0</v>
      </c>
      <c r="H179" s="161"/>
      <c r="I179" s="265"/>
      <c r="J179" s="96"/>
      <c r="K179" s="267"/>
      <c r="L179" s="265"/>
      <c r="M179" s="265"/>
      <c r="N179" s="264"/>
      <c r="O179" s="267"/>
      <c r="P179" s="265"/>
      <c r="Q179" s="265"/>
      <c r="R179" s="264"/>
      <c r="S179" s="267"/>
      <c r="T179" s="265"/>
      <c r="U179" s="265"/>
      <c r="V179" s="264"/>
    </row>
    <row r="180" spans="1:22" ht="12.75">
      <c r="A180" s="338">
        <f t="shared" si="26"/>
        <v>172</v>
      </c>
      <c r="B180" s="185" t="s">
        <v>497</v>
      </c>
      <c r="C180" s="154">
        <f t="shared" si="31"/>
        <v>0</v>
      </c>
      <c r="D180" s="265">
        <f t="shared" si="31"/>
        <v>0</v>
      </c>
      <c r="E180" s="265"/>
      <c r="F180" s="266"/>
      <c r="G180" s="267">
        <f t="shared" si="29"/>
        <v>0</v>
      </c>
      <c r="H180" s="265"/>
      <c r="I180" s="265"/>
      <c r="J180" s="264"/>
      <c r="K180" s="267"/>
      <c r="L180" s="265"/>
      <c r="M180" s="265"/>
      <c r="N180" s="264"/>
      <c r="O180" s="267"/>
      <c r="P180" s="265"/>
      <c r="Q180" s="265"/>
      <c r="R180" s="264"/>
      <c r="S180" s="267"/>
      <c r="T180" s="265"/>
      <c r="U180" s="265"/>
      <c r="V180" s="264"/>
    </row>
    <row r="181" spans="1:22" ht="12.75">
      <c r="A181" s="338">
        <f t="shared" si="26"/>
        <v>173</v>
      </c>
      <c r="B181" s="185" t="s">
        <v>489</v>
      </c>
      <c r="C181" s="154">
        <f t="shared" si="31"/>
        <v>0</v>
      </c>
      <c r="D181" s="265">
        <f t="shared" si="31"/>
        <v>0</v>
      </c>
      <c r="E181" s="265"/>
      <c r="F181" s="266"/>
      <c r="G181" s="267"/>
      <c r="H181" s="271"/>
      <c r="I181" s="271"/>
      <c r="J181" s="269"/>
      <c r="K181" s="267">
        <f>L181+N181</f>
        <v>0</v>
      </c>
      <c r="L181" s="271"/>
      <c r="M181" s="271"/>
      <c r="N181" s="269"/>
      <c r="O181" s="267"/>
      <c r="P181" s="271"/>
      <c r="Q181" s="271"/>
      <c r="R181" s="269"/>
      <c r="S181" s="267"/>
      <c r="T181" s="271"/>
      <c r="U181" s="271"/>
      <c r="V181" s="269"/>
    </row>
    <row r="182" spans="1:22" ht="12.75">
      <c r="A182" s="338">
        <v>174</v>
      </c>
      <c r="B182" s="185" t="s">
        <v>498</v>
      </c>
      <c r="C182" s="154">
        <f t="shared" si="31"/>
        <v>0</v>
      </c>
      <c r="D182" s="265">
        <f t="shared" si="31"/>
        <v>0</v>
      </c>
      <c r="E182" s="265"/>
      <c r="F182" s="266"/>
      <c r="G182" s="267">
        <f t="shared" si="29"/>
        <v>0</v>
      </c>
      <c r="H182" s="265"/>
      <c r="I182" s="271"/>
      <c r="J182" s="269"/>
      <c r="K182" s="274"/>
      <c r="L182" s="265"/>
      <c r="M182" s="271"/>
      <c r="N182" s="269"/>
      <c r="O182" s="274"/>
      <c r="P182" s="265"/>
      <c r="Q182" s="271"/>
      <c r="R182" s="269"/>
      <c r="S182" s="274"/>
      <c r="T182" s="265"/>
      <c r="U182" s="271"/>
      <c r="V182" s="269"/>
    </row>
    <row r="183" spans="1:22" ht="12.75">
      <c r="A183" s="338">
        <v>175</v>
      </c>
      <c r="B183" s="185" t="s">
        <v>499</v>
      </c>
      <c r="C183" s="154">
        <f t="shared" si="31"/>
        <v>0</v>
      </c>
      <c r="D183" s="265">
        <f t="shared" si="31"/>
        <v>0</v>
      </c>
      <c r="E183" s="265"/>
      <c r="F183" s="266"/>
      <c r="G183" s="274">
        <f t="shared" si="29"/>
        <v>0</v>
      </c>
      <c r="H183" s="265"/>
      <c r="I183" s="271"/>
      <c r="J183" s="269"/>
      <c r="K183" s="274"/>
      <c r="L183" s="265"/>
      <c r="M183" s="271"/>
      <c r="N183" s="269"/>
      <c r="O183" s="274"/>
      <c r="P183" s="265"/>
      <c r="Q183" s="271"/>
      <c r="R183" s="269"/>
      <c r="S183" s="274"/>
      <c r="T183" s="265"/>
      <c r="U183" s="271"/>
      <c r="V183" s="269"/>
    </row>
    <row r="184" spans="1:22" ht="12.75">
      <c r="A184" s="338">
        <v>176</v>
      </c>
      <c r="B184" s="185" t="s">
        <v>500</v>
      </c>
      <c r="C184" s="154">
        <f t="shared" si="31"/>
        <v>0</v>
      </c>
      <c r="D184" s="265">
        <f t="shared" si="31"/>
        <v>0</v>
      </c>
      <c r="E184" s="265"/>
      <c r="F184" s="266"/>
      <c r="G184" s="274">
        <f t="shared" si="29"/>
        <v>0</v>
      </c>
      <c r="H184" s="265"/>
      <c r="I184" s="271"/>
      <c r="J184" s="269"/>
      <c r="K184" s="274"/>
      <c r="L184" s="265"/>
      <c r="M184" s="271"/>
      <c r="N184" s="269"/>
      <c r="O184" s="274"/>
      <c r="P184" s="265"/>
      <c r="Q184" s="271"/>
      <c r="R184" s="269"/>
      <c r="S184" s="274"/>
      <c r="T184" s="265"/>
      <c r="U184" s="271"/>
      <c r="V184" s="269"/>
    </row>
    <row r="185" spans="1:22" ht="12.75">
      <c r="A185" s="338">
        <v>177</v>
      </c>
      <c r="B185" s="164" t="s">
        <v>429</v>
      </c>
      <c r="C185" s="169">
        <f t="shared" si="31"/>
        <v>0</v>
      </c>
      <c r="D185" s="167">
        <f>H185</f>
        <v>0</v>
      </c>
      <c r="E185" s="167"/>
      <c r="F185" s="168"/>
      <c r="G185" s="180">
        <f>G186</f>
        <v>0</v>
      </c>
      <c r="H185" s="167">
        <f>H186</f>
        <v>0</v>
      </c>
      <c r="I185" s="265"/>
      <c r="J185" s="269"/>
      <c r="K185" s="274"/>
      <c r="L185" s="265"/>
      <c r="M185" s="265"/>
      <c r="N185" s="269"/>
      <c r="O185" s="274"/>
      <c r="P185" s="265"/>
      <c r="Q185" s="265"/>
      <c r="R185" s="269"/>
      <c r="S185" s="274"/>
      <c r="T185" s="265"/>
      <c r="U185" s="265"/>
      <c r="V185" s="269"/>
    </row>
    <row r="186" spans="1:22" ht="12.75">
      <c r="A186" s="338">
        <f t="shared" si="26"/>
        <v>178</v>
      </c>
      <c r="B186" s="185" t="s">
        <v>501</v>
      </c>
      <c r="C186" s="154">
        <f t="shared" si="31"/>
        <v>0</v>
      </c>
      <c r="D186" s="265">
        <f t="shared" si="31"/>
        <v>0</v>
      </c>
      <c r="E186" s="265"/>
      <c r="F186" s="266"/>
      <c r="G186" s="274">
        <f t="shared" si="29"/>
        <v>0</v>
      </c>
      <c r="H186" s="265"/>
      <c r="I186" s="265"/>
      <c r="J186" s="269"/>
      <c r="K186" s="274"/>
      <c r="L186" s="265"/>
      <c r="M186" s="265"/>
      <c r="N186" s="269"/>
      <c r="O186" s="274"/>
      <c r="P186" s="265"/>
      <c r="Q186" s="265"/>
      <c r="R186" s="269"/>
      <c r="S186" s="274"/>
      <c r="T186" s="265"/>
      <c r="U186" s="265"/>
      <c r="V186" s="269"/>
    </row>
    <row r="187" spans="1:22" ht="12.75">
      <c r="A187" s="338">
        <v>179</v>
      </c>
      <c r="B187" s="164" t="s">
        <v>114</v>
      </c>
      <c r="C187" s="169">
        <f t="shared" si="31"/>
        <v>0</v>
      </c>
      <c r="D187" s="167">
        <f t="shared" si="31"/>
        <v>0</v>
      </c>
      <c r="E187" s="167">
        <f t="shared" si="31"/>
        <v>0</v>
      </c>
      <c r="F187" s="168"/>
      <c r="G187" s="169">
        <f t="shared" si="29"/>
        <v>0</v>
      </c>
      <c r="H187" s="167"/>
      <c r="I187" s="167"/>
      <c r="J187" s="174"/>
      <c r="K187" s="169"/>
      <c r="L187" s="265"/>
      <c r="M187" s="265"/>
      <c r="N187" s="264"/>
      <c r="O187" s="267"/>
      <c r="P187" s="265"/>
      <c r="Q187" s="265"/>
      <c r="R187" s="264"/>
      <c r="S187" s="169">
        <f>T187+V187</f>
        <v>0</v>
      </c>
      <c r="T187" s="167"/>
      <c r="U187" s="167"/>
      <c r="V187" s="170"/>
    </row>
    <row r="188" spans="1:22" ht="12.75">
      <c r="A188" s="338">
        <f t="shared" si="26"/>
        <v>180</v>
      </c>
      <c r="B188" s="164" t="s">
        <v>115</v>
      </c>
      <c r="C188" s="169">
        <f t="shared" si="31"/>
        <v>0</v>
      </c>
      <c r="D188" s="167">
        <f t="shared" si="31"/>
        <v>0</v>
      </c>
      <c r="E188" s="167">
        <f t="shared" si="31"/>
        <v>0</v>
      </c>
      <c r="F188" s="168"/>
      <c r="G188" s="169">
        <f t="shared" si="29"/>
        <v>0</v>
      </c>
      <c r="H188" s="167"/>
      <c r="I188" s="167"/>
      <c r="J188" s="174"/>
      <c r="K188" s="169"/>
      <c r="L188" s="265"/>
      <c r="M188" s="265"/>
      <c r="N188" s="264"/>
      <c r="O188" s="267"/>
      <c r="P188" s="265"/>
      <c r="Q188" s="265"/>
      <c r="R188" s="264"/>
      <c r="S188" s="169"/>
      <c r="T188" s="167"/>
      <c r="U188" s="167"/>
      <c r="V188" s="170"/>
    </row>
    <row r="189" spans="1:22" ht="12.75">
      <c r="A189" s="338">
        <f t="shared" si="26"/>
        <v>181</v>
      </c>
      <c r="B189" s="164" t="s">
        <v>116</v>
      </c>
      <c r="C189" s="169">
        <f t="shared" si="31"/>
        <v>0</v>
      </c>
      <c r="D189" s="167">
        <f t="shared" si="31"/>
        <v>0</v>
      </c>
      <c r="E189" s="167">
        <f t="shared" si="31"/>
        <v>0</v>
      </c>
      <c r="F189" s="168"/>
      <c r="G189" s="169">
        <f t="shared" si="29"/>
        <v>0</v>
      </c>
      <c r="H189" s="167"/>
      <c r="I189" s="167"/>
      <c r="J189" s="170"/>
      <c r="K189" s="169"/>
      <c r="L189" s="265"/>
      <c r="M189" s="265"/>
      <c r="N189" s="264"/>
      <c r="O189" s="267"/>
      <c r="P189" s="265"/>
      <c r="Q189" s="265"/>
      <c r="R189" s="264"/>
      <c r="S189" s="169">
        <f>T189+V189</f>
        <v>0</v>
      </c>
      <c r="T189" s="167"/>
      <c r="U189" s="167"/>
      <c r="V189" s="170"/>
    </row>
    <row r="190" spans="1:22" ht="12.75">
      <c r="A190" s="338">
        <f t="shared" si="26"/>
        <v>182</v>
      </c>
      <c r="B190" s="164" t="s">
        <v>117</v>
      </c>
      <c r="C190" s="169">
        <f t="shared" si="31"/>
        <v>0</v>
      </c>
      <c r="D190" s="167">
        <f t="shared" si="31"/>
        <v>0</v>
      </c>
      <c r="E190" s="167">
        <f t="shared" si="31"/>
        <v>0</v>
      </c>
      <c r="F190" s="168"/>
      <c r="G190" s="169">
        <f t="shared" si="29"/>
        <v>0</v>
      </c>
      <c r="H190" s="167"/>
      <c r="I190" s="167"/>
      <c r="J190" s="170"/>
      <c r="K190" s="169"/>
      <c r="L190" s="265"/>
      <c r="M190" s="265"/>
      <c r="N190" s="264"/>
      <c r="O190" s="267"/>
      <c r="P190" s="265"/>
      <c r="Q190" s="265"/>
      <c r="R190" s="264"/>
      <c r="S190" s="169"/>
      <c r="T190" s="167"/>
      <c r="U190" s="167"/>
      <c r="V190" s="170"/>
    </row>
    <row r="191" spans="1:22" ht="12.75">
      <c r="A191" s="338">
        <f t="shared" si="26"/>
        <v>183</v>
      </c>
      <c r="B191" s="164" t="s">
        <v>118</v>
      </c>
      <c r="C191" s="169">
        <f t="shared" si="31"/>
        <v>0</v>
      </c>
      <c r="D191" s="167">
        <f t="shared" si="31"/>
        <v>0</v>
      </c>
      <c r="E191" s="167">
        <f t="shared" si="31"/>
        <v>0</v>
      </c>
      <c r="F191" s="168"/>
      <c r="G191" s="169">
        <f t="shared" si="29"/>
        <v>0</v>
      </c>
      <c r="H191" s="167"/>
      <c r="I191" s="167"/>
      <c r="J191" s="170"/>
      <c r="K191" s="169"/>
      <c r="L191" s="265"/>
      <c r="M191" s="265"/>
      <c r="N191" s="264"/>
      <c r="O191" s="267"/>
      <c r="P191" s="265"/>
      <c r="Q191" s="265"/>
      <c r="R191" s="264"/>
      <c r="S191" s="169"/>
      <c r="T191" s="167"/>
      <c r="U191" s="167"/>
      <c r="V191" s="170"/>
    </row>
    <row r="192" spans="1:22" ht="12.75">
      <c r="A192" s="338">
        <f t="shared" si="26"/>
        <v>184</v>
      </c>
      <c r="B192" s="164" t="s">
        <v>119</v>
      </c>
      <c r="C192" s="169">
        <f t="shared" si="31"/>
        <v>0</v>
      </c>
      <c r="D192" s="167">
        <f t="shared" si="31"/>
        <v>0</v>
      </c>
      <c r="E192" s="167">
        <f t="shared" si="31"/>
        <v>0</v>
      </c>
      <c r="F192" s="168"/>
      <c r="G192" s="169">
        <f t="shared" si="29"/>
        <v>0</v>
      </c>
      <c r="H192" s="167"/>
      <c r="I192" s="167"/>
      <c r="J192" s="170"/>
      <c r="K192" s="169"/>
      <c r="L192" s="265"/>
      <c r="M192" s="265"/>
      <c r="N192" s="264"/>
      <c r="O192" s="267"/>
      <c r="P192" s="265"/>
      <c r="Q192" s="265"/>
      <c r="R192" s="264"/>
      <c r="S192" s="169"/>
      <c r="T192" s="167"/>
      <c r="U192" s="167"/>
      <c r="V192" s="170"/>
    </row>
    <row r="193" spans="1:22" ht="12.75">
      <c r="A193" s="338">
        <f t="shared" si="26"/>
        <v>185</v>
      </c>
      <c r="B193" s="164" t="s">
        <v>120</v>
      </c>
      <c r="C193" s="169">
        <f t="shared" si="31"/>
        <v>0</v>
      </c>
      <c r="D193" s="167">
        <f t="shared" si="31"/>
        <v>0</v>
      </c>
      <c r="E193" s="167">
        <f t="shared" si="31"/>
        <v>0</v>
      </c>
      <c r="F193" s="168"/>
      <c r="G193" s="169">
        <f t="shared" si="29"/>
        <v>0</v>
      </c>
      <c r="H193" s="167"/>
      <c r="I193" s="167"/>
      <c r="J193" s="170"/>
      <c r="K193" s="169"/>
      <c r="L193" s="265"/>
      <c r="M193" s="265"/>
      <c r="N193" s="264"/>
      <c r="O193" s="267"/>
      <c r="P193" s="265"/>
      <c r="Q193" s="265"/>
      <c r="R193" s="264"/>
      <c r="S193" s="169">
        <f>T193+V193</f>
        <v>0</v>
      </c>
      <c r="T193" s="167"/>
      <c r="U193" s="167"/>
      <c r="V193" s="170"/>
    </row>
    <row r="194" spans="1:22" ht="12.75">
      <c r="A194" s="338">
        <f t="shared" si="26"/>
        <v>186</v>
      </c>
      <c r="B194" s="164" t="s">
        <v>121</v>
      </c>
      <c r="C194" s="169">
        <f t="shared" si="31"/>
        <v>0</v>
      </c>
      <c r="D194" s="167">
        <f t="shared" si="31"/>
        <v>0</v>
      </c>
      <c r="E194" s="167">
        <f t="shared" si="31"/>
        <v>0</v>
      </c>
      <c r="F194" s="168"/>
      <c r="G194" s="169">
        <f t="shared" si="29"/>
        <v>0</v>
      </c>
      <c r="H194" s="167"/>
      <c r="I194" s="167"/>
      <c r="J194" s="170"/>
      <c r="K194" s="169"/>
      <c r="L194" s="265"/>
      <c r="M194" s="265"/>
      <c r="N194" s="264"/>
      <c r="O194" s="267"/>
      <c r="P194" s="265"/>
      <c r="Q194" s="265"/>
      <c r="R194" s="264"/>
      <c r="S194" s="169"/>
      <c r="T194" s="167"/>
      <c r="U194" s="167"/>
      <c r="V194" s="170"/>
    </row>
    <row r="195" spans="1:22" ht="12.75">
      <c r="A195" s="338">
        <f t="shared" si="26"/>
        <v>187</v>
      </c>
      <c r="B195" s="164" t="s">
        <v>175</v>
      </c>
      <c r="C195" s="169">
        <f t="shared" si="31"/>
        <v>0</v>
      </c>
      <c r="D195" s="167">
        <f t="shared" si="31"/>
        <v>0</v>
      </c>
      <c r="E195" s="167">
        <f t="shared" si="31"/>
        <v>0</v>
      </c>
      <c r="F195" s="168"/>
      <c r="G195" s="169">
        <f t="shared" si="29"/>
        <v>0</v>
      </c>
      <c r="H195" s="167"/>
      <c r="I195" s="167"/>
      <c r="J195" s="170"/>
      <c r="K195" s="169"/>
      <c r="L195" s="265"/>
      <c r="M195" s="265"/>
      <c r="N195" s="264"/>
      <c r="O195" s="267"/>
      <c r="P195" s="265"/>
      <c r="Q195" s="265"/>
      <c r="R195" s="264"/>
      <c r="S195" s="169"/>
      <c r="T195" s="167"/>
      <c r="U195" s="167"/>
      <c r="V195" s="170"/>
    </row>
    <row r="196" spans="1:22" ht="13.5" thickBot="1">
      <c r="A196" s="340">
        <f t="shared" si="26"/>
        <v>188</v>
      </c>
      <c r="B196" s="164" t="s">
        <v>123</v>
      </c>
      <c r="C196" s="169">
        <f t="shared" si="31"/>
        <v>0</v>
      </c>
      <c r="D196" s="167">
        <f t="shared" si="31"/>
        <v>0</v>
      </c>
      <c r="E196" s="167">
        <f>I196+M196+Q196+U196</f>
        <v>0</v>
      </c>
      <c r="F196" s="168"/>
      <c r="G196" s="212">
        <f t="shared" si="29"/>
        <v>0</v>
      </c>
      <c r="H196" s="210"/>
      <c r="I196" s="210"/>
      <c r="J196" s="216"/>
      <c r="K196" s="169"/>
      <c r="L196" s="265"/>
      <c r="M196" s="265"/>
      <c r="N196" s="264"/>
      <c r="O196" s="267"/>
      <c r="P196" s="265"/>
      <c r="Q196" s="265"/>
      <c r="R196" s="264"/>
      <c r="S196" s="212">
        <f>T196+V196</f>
        <v>0</v>
      </c>
      <c r="T196" s="210"/>
      <c r="U196" s="210"/>
      <c r="V196" s="216"/>
    </row>
    <row r="197" spans="1:22" ht="45.75" thickBot="1">
      <c r="A197" s="242">
        <v>189</v>
      </c>
      <c r="B197" s="243" t="s">
        <v>502</v>
      </c>
      <c r="C197" s="244">
        <f t="shared" si="31"/>
        <v>0</v>
      </c>
      <c r="D197" s="229">
        <f t="shared" si="31"/>
        <v>0</v>
      </c>
      <c r="E197" s="229"/>
      <c r="F197" s="236"/>
      <c r="G197" s="244">
        <f>G198+G200+G203+G206</f>
        <v>0</v>
      </c>
      <c r="H197" s="229">
        <f>H198+H200+H203+H206</f>
        <v>0</v>
      </c>
      <c r="I197" s="229"/>
      <c r="J197" s="236"/>
      <c r="K197" s="245">
        <f>K201</f>
        <v>0</v>
      </c>
      <c r="L197" s="229">
        <f>L201</f>
        <v>0</v>
      </c>
      <c r="M197" s="229"/>
      <c r="N197" s="236"/>
      <c r="O197" s="244"/>
      <c r="P197" s="229"/>
      <c r="Q197" s="229"/>
      <c r="R197" s="236"/>
      <c r="S197" s="229"/>
      <c r="T197" s="229"/>
      <c r="U197" s="229"/>
      <c r="V197" s="236"/>
    </row>
    <row r="198" spans="1:22" ht="12.75">
      <c r="A198" s="247">
        <v>190</v>
      </c>
      <c r="B198" s="261" t="s">
        <v>426</v>
      </c>
      <c r="C198" s="256">
        <f t="shared" si="31"/>
        <v>0</v>
      </c>
      <c r="D198" s="254">
        <f t="shared" si="31"/>
        <v>0</v>
      </c>
      <c r="E198" s="254"/>
      <c r="F198" s="257"/>
      <c r="G198" s="258">
        <f>G199</f>
        <v>0</v>
      </c>
      <c r="H198" s="254">
        <f>H199</f>
        <v>0</v>
      </c>
      <c r="I198" s="288"/>
      <c r="J198" s="280"/>
      <c r="K198" s="341"/>
      <c r="L198" s="288"/>
      <c r="M198" s="288"/>
      <c r="N198" s="342"/>
      <c r="O198" s="341"/>
      <c r="P198" s="288"/>
      <c r="Q198" s="288"/>
      <c r="R198" s="342"/>
      <c r="S198" s="341"/>
      <c r="T198" s="288"/>
      <c r="U198" s="288"/>
      <c r="V198" s="342"/>
    </row>
    <row r="199" spans="1:22" ht="12.75">
      <c r="A199" s="262">
        <f t="shared" si="26"/>
        <v>191</v>
      </c>
      <c r="B199" s="185" t="s">
        <v>503</v>
      </c>
      <c r="C199" s="154">
        <f t="shared" si="31"/>
        <v>0</v>
      </c>
      <c r="D199" s="265">
        <f t="shared" si="31"/>
        <v>0</v>
      </c>
      <c r="E199" s="265"/>
      <c r="F199" s="264"/>
      <c r="G199" s="271">
        <f t="shared" si="29"/>
        <v>0</v>
      </c>
      <c r="H199" s="266"/>
      <c r="I199" s="265"/>
      <c r="J199" s="266"/>
      <c r="K199" s="267"/>
      <c r="L199" s="265"/>
      <c r="M199" s="265"/>
      <c r="N199" s="264"/>
      <c r="O199" s="267"/>
      <c r="P199" s="265"/>
      <c r="Q199" s="265"/>
      <c r="R199" s="264"/>
      <c r="S199" s="267"/>
      <c r="T199" s="265"/>
      <c r="U199" s="265"/>
      <c r="V199" s="264"/>
    </row>
    <row r="200" spans="1:22" ht="12.75">
      <c r="A200" s="262">
        <f t="shared" si="26"/>
        <v>192</v>
      </c>
      <c r="B200" s="164" t="s">
        <v>504</v>
      </c>
      <c r="C200" s="169">
        <f t="shared" si="31"/>
        <v>0</v>
      </c>
      <c r="D200" s="167">
        <f t="shared" si="31"/>
        <v>0</v>
      </c>
      <c r="E200" s="167"/>
      <c r="F200" s="170"/>
      <c r="G200" s="268">
        <f>G202</f>
        <v>0</v>
      </c>
      <c r="H200" s="167">
        <f>H202</f>
        <v>0</v>
      </c>
      <c r="I200" s="265"/>
      <c r="J200" s="266"/>
      <c r="K200" s="180">
        <f>K201</f>
        <v>0</v>
      </c>
      <c r="L200" s="167">
        <f>L201</f>
        <v>0</v>
      </c>
      <c r="M200" s="265"/>
      <c r="N200" s="264"/>
      <c r="O200" s="267"/>
      <c r="P200" s="265"/>
      <c r="Q200" s="265"/>
      <c r="R200" s="264"/>
      <c r="S200" s="267"/>
      <c r="T200" s="265"/>
      <c r="U200" s="265"/>
      <c r="V200" s="264"/>
    </row>
    <row r="201" spans="1:22" ht="12.75">
      <c r="A201" s="262">
        <f t="shared" si="26"/>
        <v>193</v>
      </c>
      <c r="B201" s="185" t="s">
        <v>505</v>
      </c>
      <c r="C201" s="154">
        <f t="shared" si="31"/>
        <v>0</v>
      </c>
      <c r="D201" s="161">
        <f t="shared" si="31"/>
        <v>0</v>
      </c>
      <c r="E201" s="167"/>
      <c r="F201" s="170"/>
      <c r="G201" s="165"/>
      <c r="H201" s="268"/>
      <c r="I201" s="265"/>
      <c r="J201" s="266"/>
      <c r="K201" s="267">
        <f>L201+N201</f>
        <v>0</v>
      </c>
      <c r="L201" s="265"/>
      <c r="M201" s="265"/>
      <c r="N201" s="264"/>
      <c r="O201" s="267"/>
      <c r="P201" s="265"/>
      <c r="Q201" s="265"/>
      <c r="R201" s="264"/>
      <c r="S201" s="267"/>
      <c r="T201" s="265"/>
      <c r="U201" s="265"/>
      <c r="V201" s="264"/>
    </row>
    <row r="202" spans="1:22" ht="12.75">
      <c r="A202" s="262">
        <f t="shared" si="26"/>
        <v>194</v>
      </c>
      <c r="B202" s="185" t="s">
        <v>506</v>
      </c>
      <c r="C202" s="154">
        <f t="shared" si="31"/>
        <v>0</v>
      </c>
      <c r="D202" s="265">
        <f t="shared" si="31"/>
        <v>0</v>
      </c>
      <c r="E202" s="265"/>
      <c r="F202" s="264"/>
      <c r="G202" s="271">
        <f t="shared" si="29"/>
        <v>0</v>
      </c>
      <c r="H202" s="266"/>
      <c r="I202" s="265"/>
      <c r="J202" s="266"/>
      <c r="K202" s="267"/>
      <c r="L202" s="265"/>
      <c r="M202" s="265"/>
      <c r="N202" s="264"/>
      <c r="O202" s="267"/>
      <c r="P202" s="265"/>
      <c r="Q202" s="265"/>
      <c r="R202" s="264"/>
      <c r="S202" s="267"/>
      <c r="T202" s="265"/>
      <c r="U202" s="265"/>
      <c r="V202" s="264"/>
    </row>
    <row r="203" spans="1:22" ht="12.75">
      <c r="A203" s="262">
        <v>195</v>
      </c>
      <c r="B203" s="164" t="s">
        <v>429</v>
      </c>
      <c r="C203" s="169">
        <f t="shared" si="31"/>
        <v>0</v>
      </c>
      <c r="D203" s="167">
        <f t="shared" si="31"/>
        <v>0</v>
      </c>
      <c r="E203" s="167"/>
      <c r="F203" s="170"/>
      <c r="G203" s="268">
        <f t="shared" si="29"/>
        <v>0</v>
      </c>
      <c r="H203" s="167">
        <f>H204+H205</f>
        <v>0</v>
      </c>
      <c r="I203" s="265"/>
      <c r="J203" s="266"/>
      <c r="K203" s="267"/>
      <c r="L203" s="265"/>
      <c r="M203" s="265"/>
      <c r="N203" s="264"/>
      <c r="O203" s="267"/>
      <c r="P203" s="265"/>
      <c r="Q203" s="265"/>
      <c r="R203" s="264"/>
      <c r="S203" s="180"/>
      <c r="T203" s="167"/>
      <c r="U203" s="265"/>
      <c r="V203" s="264"/>
    </row>
    <row r="204" spans="1:22" ht="25.5">
      <c r="A204" s="262">
        <f t="shared" si="26"/>
        <v>196</v>
      </c>
      <c r="B204" s="275" t="s">
        <v>507</v>
      </c>
      <c r="C204" s="154">
        <f t="shared" si="31"/>
        <v>0</v>
      </c>
      <c r="D204" s="161">
        <f t="shared" si="31"/>
        <v>0</v>
      </c>
      <c r="E204" s="195"/>
      <c r="F204" s="196"/>
      <c r="G204" s="152">
        <f t="shared" si="29"/>
        <v>0</v>
      </c>
      <c r="H204" s="343"/>
      <c r="I204" s="312"/>
      <c r="J204" s="331"/>
      <c r="K204" s="311"/>
      <c r="L204" s="312"/>
      <c r="M204" s="312"/>
      <c r="N204" s="313"/>
      <c r="O204" s="311"/>
      <c r="P204" s="312"/>
      <c r="Q204" s="312"/>
      <c r="R204" s="313"/>
      <c r="S204" s="311"/>
      <c r="T204" s="312"/>
      <c r="U204" s="312"/>
      <c r="V204" s="313"/>
    </row>
    <row r="205" spans="1:22" ht="12.75">
      <c r="A205" s="262">
        <f t="shared" si="26"/>
        <v>197</v>
      </c>
      <c r="B205" s="164" t="s">
        <v>508</v>
      </c>
      <c r="C205" s="154">
        <f t="shared" si="31"/>
        <v>0</v>
      </c>
      <c r="D205" s="161">
        <f t="shared" si="31"/>
        <v>0</v>
      </c>
      <c r="E205" s="189"/>
      <c r="F205" s="192"/>
      <c r="G205" s="271">
        <f t="shared" si="29"/>
        <v>0</v>
      </c>
      <c r="H205" s="195"/>
      <c r="I205" s="312"/>
      <c r="J205" s="331"/>
      <c r="K205" s="311"/>
      <c r="L205" s="312"/>
      <c r="M205" s="312"/>
      <c r="N205" s="313"/>
      <c r="O205" s="311"/>
      <c r="P205" s="312"/>
      <c r="Q205" s="312"/>
      <c r="R205" s="313"/>
      <c r="S205" s="161"/>
      <c r="T205" s="312"/>
      <c r="U205" s="312"/>
      <c r="V205" s="313"/>
    </row>
    <row r="206" spans="1:22" ht="12.75">
      <c r="A206" s="262">
        <v>198</v>
      </c>
      <c r="B206" s="164" t="s">
        <v>256</v>
      </c>
      <c r="C206" s="169">
        <f t="shared" si="31"/>
        <v>0</v>
      </c>
      <c r="D206" s="167">
        <f t="shared" si="31"/>
        <v>0</v>
      </c>
      <c r="E206" s="189"/>
      <c r="F206" s="192"/>
      <c r="G206" s="165">
        <f t="shared" si="29"/>
        <v>0</v>
      </c>
      <c r="H206" s="189">
        <f>H207</f>
        <v>0</v>
      </c>
      <c r="I206" s="312"/>
      <c r="J206" s="344"/>
      <c r="K206" s="345"/>
      <c r="L206" s="312"/>
      <c r="M206" s="312"/>
      <c r="N206" s="346"/>
      <c r="O206" s="311"/>
      <c r="P206" s="312"/>
      <c r="Q206" s="312"/>
      <c r="R206" s="346"/>
      <c r="S206" s="345"/>
      <c r="T206" s="312"/>
      <c r="U206" s="312"/>
      <c r="V206" s="346"/>
    </row>
    <row r="207" spans="1:22" ht="13.5" thickBot="1">
      <c r="A207" s="291">
        <v>199</v>
      </c>
      <c r="B207" s="307" t="s">
        <v>509</v>
      </c>
      <c r="C207" s="194">
        <f t="shared" si="31"/>
        <v>0</v>
      </c>
      <c r="D207" s="195">
        <f t="shared" si="31"/>
        <v>0</v>
      </c>
      <c r="E207" s="189"/>
      <c r="F207" s="192"/>
      <c r="G207" s="330">
        <f t="shared" si="29"/>
        <v>0</v>
      </c>
      <c r="H207" s="195"/>
      <c r="I207" s="312"/>
      <c r="J207" s="344"/>
      <c r="K207" s="345"/>
      <c r="L207" s="312"/>
      <c r="M207" s="312"/>
      <c r="N207" s="346"/>
      <c r="O207" s="311"/>
      <c r="P207" s="312"/>
      <c r="Q207" s="312"/>
      <c r="R207" s="346"/>
      <c r="S207" s="345"/>
      <c r="T207" s="312"/>
      <c r="U207" s="312"/>
      <c r="V207" s="346"/>
    </row>
    <row r="208" spans="1:22" ht="13.5" thickBot="1">
      <c r="A208" s="242">
        <v>200</v>
      </c>
      <c r="B208" s="347" t="s">
        <v>510</v>
      </c>
      <c r="C208" s="297">
        <f t="shared" si="31"/>
        <v>12693.383999999998</v>
      </c>
      <c r="D208" s="298">
        <f t="shared" si="31"/>
        <v>12681.564999999999</v>
      </c>
      <c r="E208" s="229">
        <f>I208+M208+Q208+U208</f>
        <v>8236.387999999997</v>
      </c>
      <c r="F208" s="232">
        <f>J208+N208+R208+V208</f>
        <v>11.819</v>
      </c>
      <c r="G208" s="298">
        <f>G9+G44+G99+G140+G175+G197</f>
        <v>5817.796</v>
      </c>
      <c r="H208" s="298">
        <f>H9+H44+H99+H140+H175+H197</f>
        <v>5807.977000000001</v>
      </c>
      <c r="I208" s="229">
        <f>I9+I44+I99+I140+I175+I197</f>
        <v>3611.0589999999993</v>
      </c>
      <c r="J208" s="298">
        <f>J9+J44+J99+J140+J175+J197</f>
        <v>9.819</v>
      </c>
      <c r="K208" s="235">
        <f>K9+K44+K99+K140+K175+K197</f>
        <v>239.86199999999997</v>
      </c>
      <c r="L208" s="229">
        <f>L9+L44+L140+L175+L197</f>
        <v>239.86199999999997</v>
      </c>
      <c r="M208" s="229">
        <f>M9+M44+M140+M175+M197</f>
        <v>82.593</v>
      </c>
      <c r="N208" s="246">
        <f>N9+N44+N99+N140+N175+N197</f>
        <v>0</v>
      </c>
      <c r="O208" s="244">
        <f>O9+O44+O99+O140+O175+O197</f>
        <v>6048.399999999998</v>
      </c>
      <c r="P208" s="229">
        <f>P9+P44+P99+P140+P175+P197</f>
        <v>6048.399999999998</v>
      </c>
      <c r="Q208" s="229">
        <f>Q9+Q44+Q99+Q140+Q175+Q197</f>
        <v>4518.932999999998</v>
      </c>
      <c r="R208" s="229"/>
      <c r="S208" s="237">
        <f>S9+S44+S99+S140+S175+S197</f>
        <v>587.326</v>
      </c>
      <c r="T208" s="298">
        <f>T9+T44+T99+T140+T175+T197</f>
        <v>585.326</v>
      </c>
      <c r="U208" s="298">
        <f>U9+U44+U99+U140+U175+U197</f>
        <v>23.803000000000004</v>
      </c>
      <c r="V208" s="236">
        <f>V9+V20+SUM(V34:V43)+V44+V99+V140+V175+V197</f>
        <v>2</v>
      </c>
    </row>
    <row r="211" ht="12.75">
      <c r="B211" s="14" t="s">
        <v>409</v>
      </c>
    </row>
    <row r="212" ht="12.75">
      <c r="B212" s="14" t="s">
        <v>542</v>
      </c>
    </row>
    <row r="213" ht="12.75">
      <c r="B213" s="238" t="s">
        <v>537</v>
      </c>
    </row>
    <row r="214" ht="12.75">
      <c r="B214" s="14" t="s">
        <v>410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22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4.140625" style="0" customWidth="1"/>
    <col min="2" max="2" width="43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</cols>
  <sheetData>
    <row r="3" spans="1:23" ht="12.7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6" t="s">
        <v>172</v>
      </c>
      <c r="S3" s="507"/>
      <c r="T3" s="507"/>
      <c r="U3" s="507"/>
      <c r="V3" s="507"/>
      <c r="W3" s="507"/>
    </row>
    <row r="4" spans="1:23" ht="12.75">
      <c r="A4" s="507"/>
      <c r="B4" s="507"/>
      <c r="C4" s="841" t="s">
        <v>538</v>
      </c>
      <c r="D4" s="841"/>
      <c r="E4" s="841"/>
      <c r="F4" s="841"/>
      <c r="G4" s="841"/>
      <c r="H4" s="841"/>
      <c r="I4" s="841"/>
      <c r="J4" s="841"/>
      <c r="K4" s="507"/>
      <c r="L4" s="507"/>
      <c r="M4" s="507"/>
      <c r="N4" s="507"/>
      <c r="O4" s="507"/>
      <c r="P4" s="506"/>
      <c r="Q4" s="507"/>
      <c r="R4" s="506" t="s">
        <v>685</v>
      </c>
      <c r="S4" s="504"/>
      <c r="T4" s="504"/>
      <c r="U4" s="505"/>
      <c r="V4" s="505"/>
      <c r="W4" s="507"/>
    </row>
    <row r="5" spans="1:23" ht="12.75">
      <c r="A5" s="507"/>
      <c r="B5" s="508"/>
      <c r="C5" s="841" t="s">
        <v>411</v>
      </c>
      <c r="D5" s="841"/>
      <c r="E5" s="841"/>
      <c r="F5" s="841"/>
      <c r="G5" s="841"/>
      <c r="H5" s="841"/>
      <c r="I5" s="841"/>
      <c r="J5" s="507"/>
      <c r="K5" s="507"/>
      <c r="L5" s="507"/>
      <c r="M5" s="507"/>
      <c r="N5" s="507"/>
      <c r="O5" s="507"/>
      <c r="P5" s="506"/>
      <c r="Q5" s="504"/>
      <c r="R5" s="506" t="s">
        <v>412</v>
      </c>
      <c r="S5" s="507"/>
      <c r="T5" s="507"/>
      <c r="U5" s="507"/>
      <c r="V5" s="507"/>
      <c r="W5" s="507"/>
    </row>
    <row r="6" spans="1:23" ht="13.5" thickBot="1">
      <c r="A6" s="507"/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6"/>
      <c r="Q6" s="507"/>
      <c r="R6" s="507"/>
      <c r="S6" s="507"/>
      <c r="T6" s="509" t="s">
        <v>413</v>
      </c>
      <c r="U6" s="507"/>
      <c r="V6" s="507"/>
      <c r="W6" s="507"/>
    </row>
    <row r="7" spans="1:23" ht="12.75">
      <c r="A7" s="826"/>
      <c r="B7" s="828" t="s">
        <v>306</v>
      </c>
      <c r="C7" s="830" t="s">
        <v>307</v>
      </c>
      <c r="D7" s="832" t="s">
        <v>308</v>
      </c>
      <c r="E7" s="833"/>
      <c r="F7" s="834"/>
      <c r="G7" s="830" t="s">
        <v>309</v>
      </c>
      <c r="H7" s="832" t="s">
        <v>308</v>
      </c>
      <c r="I7" s="833"/>
      <c r="J7" s="833"/>
      <c r="K7" s="839" t="s">
        <v>540</v>
      </c>
      <c r="L7" s="832" t="s">
        <v>308</v>
      </c>
      <c r="M7" s="833"/>
      <c r="N7" s="834"/>
      <c r="O7" s="839" t="s">
        <v>310</v>
      </c>
      <c r="P7" s="832" t="s">
        <v>308</v>
      </c>
      <c r="Q7" s="833"/>
      <c r="R7" s="834"/>
      <c r="S7" s="839" t="s">
        <v>311</v>
      </c>
      <c r="T7" s="832" t="s">
        <v>308</v>
      </c>
      <c r="U7" s="833"/>
      <c r="V7" s="834"/>
      <c r="W7" s="507"/>
    </row>
    <row r="8" spans="1:23" ht="12.75">
      <c r="A8" s="827"/>
      <c r="B8" s="829"/>
      <c r="C8" s="831"/>
      <c r="D8" s="835" t="s">
        <v>312</v>
      </c>
      <c r="E8" s="836"/>
      <c r="F8" s="837" t="s">
        <v>313</v>
      </c>
      <c r="G8" s="831"/>
      <c r="H8" s="835" t="s">
        <v>312</v>
      </c>
      <c r="I8" s="836"/>
      <c r="J8" s="842" t="s">
        <v>313</v>
      </c>
      <c r="K8" s="840"/>
      <c r="L8" s="835" t="s">
        <v>312</v>
      </c>
      <c r="M8" s="836"/>
      <c r="N8" s="837" t="s">
        <v>313</v>
      </c>
      <c r="O8" s="840"/>
      <c r="P8" s="835" t="s">
        <v>312</v>
      </c>
      <c r="Q8" s="836"/>
      <c r="R8" s="837" t="s">
        <v>313</v>
      </c>
      <c r="S8" s="840"/>
      <c r="T8" s="835" t="s">
        <v>312</v>
      </c>
      <c r="U8" s="836"/>
      <c r="V8" s="837" t="s">
        <v>313</v>
      </c>
      <c r="W8" s="507"/>
    </row>
    <row r="9" spans="1:23" ht="48.75" thickBot="1">
      <c r="A9" s="827"/>
      <c r="B9" s="829"/>
      <c r="C9" s="831"/>
      <c r="D9" s="510" t="s">
        <v>307</v>
      </c>
      <c r="E9" s="511" t="s">
        <v>314</v>
      </c>
      <c r="F9" s="838"/>
      <c r="G9" s="831"/>
      <c r="H9" s="510" t="s">
        <v>307</v>
      </c>
      <c r="I9" s="511" t="s">
        <v>314</v>
      </c>
      <c r="J9" s="843"/>
      <c r="K9" s="840"/>
      <c r="L9" s="510" t="s">
        <v>307</v>
      </c>
      <c r="M9" s="511" t="s">
        <v>314</v>
      </c>
      <c r="N9" s="838"/>
      <c r="O9" s="840"/>
      <c r="P9" s="510" t="s">
        <v>307</v>
      </c>
      <c r="Q9" s="511" t="s">
        <v>314</v>
      </c>
      <c r="R9" s="838"/>
      <c r="S9" s="840"/>
      <c r="T9" s="510" t="s">
        <v>307</v>
      </c>
      <c r="U9" s="511" t="s">
        <v>314</v>
      </c>
      <c r="V9" s="838"/>
      <c r="W9" s="507"/>
    </row>
    <row r="10" spans="1:23" ht="34.5" customHeight="1" thickBot="1">
      <c r="A10" s="512">
        <v>1</v>
      </c>
      <c r="B10" s="513" t="s">
        <v>414</v>
      </c>
      <c r="C10" s="514">
        <f>G10+K10+O10+S10</f>
        <v>3826.964</v>
      </c>
      <c r="D10" s="515">
        <f>H10+L10+P10+T10</f>
        <v>3770.964</v>
      </c>
      <c r="E10" s="515">
        <f>I10+M10+Q10+U10</f>
        <v>2447.7039999999997</v>
      </c>
      <c r="F10" s="514">
        <f>J10+N10+R10+V10</f>
        <v>56</v>
      </c>
      <c r="G10" s="516">
        <f>G15+G24+G25+G27+G32+G35+SUM(G38:G49)+G30+G11-G39</f>
        <v>2650.727</v>
      </c>
      <c r="H10" s="515">
        <f>H15+H24+H25+H27+H32+H35+SUM(H38:H49)+H30+H11</f>
        <v>2594.727</v>
      </c>
      <c r="I10" s="515">
        <f>I15+I24+I25+I27+I32+I35+SUM(I38:I49)+I30+I11</f>
        <v>1664.647</v>
      </c>
      <c r="J10" s="517">
        <f>J15+J24+J25+J27+J32+J35+J38</f>
        <v>56</v>
      </c>
      <c r="K10" s="516">
        <f>K15+K24+K25+K27+K32+K35+SUM(K38:K49)+K30+K11</f>
        <v>1144.799</v>
      </c>
      <c r="L10" s="515">
        <f>L15+L24+L25+L27+L32+L35+SUM(L38:L49)+L30+L11</f>
        <v>1144.799</v>
      </c>
      <c r="M10" s="518">
        <f>M15+M24+M25+M27+M32+M35+SUM(M38:M49)+M30+M11</f>
        <v>783.0569999999998</v>
      </c>
      <c r="N10" s="519"/>
      <c r="O10" s="520"/>
      <c r="P10" s="515"/>
      <c r="Q10" s="515"/>
      <c r="R10" s="519"/>
      <c r="S10" s="520">
        <f>S15+S24+S25+S27+S32+S35+SUM(S38:S49)+S30+S11</f>
        <v>31.438000000000002</v>
      </c>
      <c r="T10" s="515">
        <f>T27+SUM(T40:T49)</f>
        <v>31.438000000000002</v>
      </c>
      <c r="U10" s="515">
        <f>U27+SUM(U40:U49)</f>
        <v>0</v>
      </c>
      <c r="V10" s="519"/>
      <c r="W10" s="507"/>
    </row>
    <row r="11" spans="1:23" ht="14.25" customHeight="1">
      <c r="A11" s="521">
        <v>2</v>
      </c>
      <c r="B11" s="522" t="s">
        <v>315</v>
      </c>
      <c r="C11" s="523">
        <f aca="true" t="shared" si="0" ref="C11:E14">G11+K11+O11+S11</f>
        <v>151.294</v>
      </c>
      <c r="D11" s="523">
        <f t="shared" si="0"/>
        <v>151.294</v>
      </c>
      <c r="E11" s="523">
        <f t="shared" si="0"/>
        <v>64.104</v>
      </c>
      <c r="F11" s="524"/>
      <c r="G11" s="525">
        <f>G12+G14+G13</f>
        <v>151.294</v>
      </c>
      <c r="H11" s="526">
        <f>H12+H14+H13</f>
        <v>151.294</v>
      </c>
      <c r="I11" s="526">
        <f>I12+I14</f>
        <v>64.104</v>
      </c>
      <c r="J11" s="527"/>
      <c r="K11" s="523"/>
      <c r="L11" s="528"/>
      <c r="M11" s="528"/>
      <c r="N11" s="529"/>
      <c r="O11" s="530"/>
      <c r="P11" s="528"/>
      <c r="Q11" s="528"/>
      <c r="R11" s="531"/>
      <c r="S11" s="530"/>
      <c r="T11" s="528"/>
      <c r="U11" s="528"/>
      <c r="V11" s="531"/>
      <c r="W11" s="507"/>
    </row>
    <row r="12" spans="1:23" ht="12.75" customHeight="1">
      <c r="A12" s="521">
        <v>3</v>
      </c>
      <c r="B12" s="681" t="s">
        <v>316</v>
      </c>
      <c r="C12" s="532">
        <f t="shared" si="0"/>
        <v>87.099</v>
      </c>
      <c r="D12" s="532">
        <f t="shared" si="0"/>
        <v>87.099</v>
      </c>
      <c r="E12" s="532">
        <f t="shared" si="0"/>
        <v>59.694</v>
      </c>
      <c r="F12" s="533"/>
      <c r="G12" s="534">
        <f>H12+J12</f>
        <v>87.099</v>
      </c>
      <c r="H12" s="535">
        <v>87.099</v>
      </c>
      <c r="I12" s="535">
        <v>59.694</v>
      </c>
      <c r="J12" s="531"/>
      <c r="K12" s="536"/>
      <c r="L12" s="528"/>
      <c r="M12" s="528"/>
      <c r="N12" s="536"/>
      <c r="O12" s="537"/>
      <c r="P12" s="528"/>
      <c r="Q12" s="528"/>
      <c r="R12" s="538"/>
      <c r="S12" s="537"/>
      <c r="T12" s="528"/>
      <c r="U12" s="528"/>
      <c r="V12" s="538"/>
      <c r="W12" s="507"/>
    </row>
    <row r="13" spans="1:23" ht="12.75" customHeight="1">
      <c r="A13" s="521">
        <v>4</v>
      </c>
      <c r="B13" s="682" t="s">
        <v>653</v>
      </c>
      <c r="C13" s="532">
        <f t="shared" si="0"/>
        <v>6</v>
      </c>
      <c r="D13" s="532">
        <f t="shared" si="0"/>
        <v>6</v>
      </c>
      <c r="E13" s="532"/>
      <c r="F13" s="533"/>
      <c r="G13" s="534">
        <f>H13+J13</f>
        <v>6</v>
      </c>
      <c r="H13" s="535">
        <v>6</v>
      </c>
      <c r="I13" s="535"/>
      <c r="J13" s="531"/>
      <c r="K13" s="536"/>
      <c r="L13" s="528"/>
      <c r="M13" s="528"/>
      <c r="N13" s="536"/>
      <c r="O13" s="537"/>
      <c r="P13" s="528"/>
      <c r="Q13" s="528"/>
      <c r="R13" s="538"/>
      <c r="S13" s="537"/>
      <c r="T13" s="528"/>
      <c r="U13" s="528"/>
      <c r="V13" s="538"/>
      <c r="W13" s="507"/>
    </row>
    <row r="14" spans="1:23" ht="12.75">
      <c r="A14" s="521">
        <v>5</v>
      </c>
      <c r="B14" s="545" t="s">
        <v>317</v>
      </c>
      <c r="C14" s="532">
        <f t="shared" si="0"/>
        <v>58.195</v>
      </c>
      <c r="D14" s="532">
        <f t="shared" si="0"/>
        <v>58.195</v>
      </c>
      <c r="E14" s="540">
        <f t="shared" si="0"/>
        <v>4.41</v>
      </c>
      <c r="F14" s="533"/>
      <c r="G14" s="534">
        <f>H14+J14</f>
        <v>58.195</v>
      </c>
      <c r="H14" s="541">
        <v>58.195</v>
      </c>
      <c r="I14" s="535">
        <v>4.41</v>
      </c>
      <c r="J14" s="531"/>
      <c r="K14" s="536"/>
      <c r="L14" s="528"/>
      <c r="M14" s="528"/>
      <c r="N14" s="536"/>
      <c r="O14" s="537"/>
      <c r="P14" s="528"/>
      <c r="Q14" s="528"/>
      <c r="R14" s="538"/>
      <c r="S14" s="537"/>
      <c r="T14" s="528"/>
      <c r="U14" s="528"/>
      <c r="V14" s="538"/>
      <c r="W14" s="507"/>
    </row>
    <row r="15" spans="1:23" ht="12.75">
      <c r="A15" s="521">
        <v>6</v>
      </c>
      <c r="B15" s="542" t="s">
        <v>415</v>
      </c>
      <c r="C15" s="523">
        <f aca="true" t="shared" si="1" ref="C15:C51">G15+K15+O15+S15</f>
        <v>1984.828</v>
      </c>
      <c r="D15" s="528">
        <f>SUM(D16:D21)</f>
        <v>1927.828</v>
      </c>
      <c r="E15" s="528">
        <f>SUM(E16:E21)</f>
        <v>1288.559</v>
      </c>
      <c r="F15" s="529">
        <f>SUM(F16:F21)</f>
        <v>42</v>
      </c>
      <c r="G15" s="530">
        <f>SUM(G16:G23)</f>
        <v>1685.971</v>
      </c>
      <c r="H15" s="528">
        <f>SUM(H16:H23)</f>
        <v>1643.971</v>
      </c>
      <c r="I15" s="528">
        <f>SUM(I16:I21)</f>
        <v>1101.899</v>
      </c>
      <c r="J15" s="531">
        <f>SUM(J16:J21)</f>
        <v>42</v>
      </c>
      <c r="K15" s="536">
        <f>K16+K20+K21</f>
        <v>298.857</v>
      </c>
      <c r="L15" s="543">
        <f>L16+L20+L21</f>
        <v>298.857</v>
      </c>
      <c r="M15" s="543">
        <f>M16+M20+M21</f>
        <v>186.66</v>
      </c>
      <c r="N15" s="536"/>
      <c r="O15" s="537"/>
      <c r="P15" s="528"/>
      <c r="Q15" s="528"/>
      <c r="R15" s="538"/>
      <c r="S15" s="537"/>
      <c r="T15" s="528"/>
      <c r="U15" s="528"/>
      <c r="V15" s="538"/>
      <c r="W15" s="507"/>
    </row>
    <row r="16" spans="1:23" ht="12.75">
      <c r="A16" s="544">
        <v>7</v>
      </c>
      <c r="B16" s="545" t="s">
        <v>173</v>
      </c>
      <c r="C16" s="532">
        <f t="shared" si="1"/>
        <v>1848.828</v>
      </c>
      <c r="D16" s="540">
        <f>H16+L16+P16+T16</f>
        <v>1836.828</v>
      </c>
      <c r="E16" s="540">
        <f>I16+M16+Q16+U16</f>
        <v>1288.559</v>
      </c>
      <c r="F16" s="540">
        <f>J16+N16+R16+V16</f>
        <v>12</v>
      </c>
      <c r="G16" s="534">
        <f aca="true" t="shared" si="2" ref="G16:G24">H16+J16</f>
        <v>1549.971</v>
      </c>
      <c r="H16" s="540">
        <v>1537.971</v>
      </c>
      <c r="I16" s="548">
        <v>1101.899</v>
      </c>
      <c r="J16" s="547">
        <v>12</v>
      </c>
      <c r="K16" s="532">
        <f>L16+N16</f>
        <v>298.857</v>
      </c>
      <c r="L16" s="548">
        <v>298.857</v>
      </c>
      <c r="M16" s="548">
        <v>186.66</v>
      </c>
      <c r="N16" s="549"/>
      <c r="O16" s="550"/>
      <c r="P16" s="548"/>
      <c r="Q16" s="548"/>
      <c r="R16" s="547"/>
      <c r="S16" s="534"/>
      <c r="T16" s="548"/>
      <c r="U16" s="548"/>
      <c r="V16" s="547"/>
      <c r="W16" s="507"/>
    </row>
    <row r="17" spans="1:23" ht="12.75">
      <c r="A17" s="544">
        <v>8</v>
      </c>
      <c r="B17" s="683" t="s">
        <v>654</v>
      </c>
      <c r="C17" s="532">
        <f t="shared" si="1"/>
        <v>10</v>
      </c>
      <c r="D17" s="540">
        <f>H17+L17+P17+T17</f>
        <v>10</v>
      </c>
      <c r="E17" s="540"/>
      <c r="F17" s="540"/>
      <c r="G17" s="534">
        <f t="shared" si="2"/>
        <v>10</v>
      </c>
      <c r="H17" s="540">
        <v>10</v>
      </c>
      <c r="I17" s="548"/>
      <c r="J17" s="547"/>
      <c r="K17" s="532"/>
      <c r="L17" s="548"/>
      <c r="M17" s="548"/>
      <c r="N17" s="549"/>
      <c r="O17" s="550"/>
      <c r="P17" s="548"/>
      <c r="Q17" s="548"/>
      <c r="R17" s="547"/>
      <c r="S17" s="534"/>
      <c r="T17" s="548"/>
      <c r="U17" s="548"/>
      <c r="V17" s="547"/>
      <c r="W17" s="507"/>
    </row>
    <row r="18" spans="1:23" ht="25.5">
      <c r="A18" s="544">
        <v>9</v>
      </c>
      <c r="B18" s="684" t="s">
        <v>677</v>
      </c>
      <c r="C18" s="532">
        <f t="shared" si="1"/>
        <v>10</v>
      </c>
      <c r="D18" s="540">
        <f>H18+L18+P18+T18</f>
        <v>10</v>
      </c>
      <c r="E18" s="540"/>
      <c r="F18" s="540"/>
      <c r="G18" s="534">
        <f t="shared" si="2"/>
        <v>10</v>
      </c>
      <c r="H18" s="540">
        <v>10</v>
      </c>
      <c r="I18" s="548"/>
      <c r="J18" s="547"/>
      <c r="K18" s="532"/>
      <c r="L18" s="548"/>
      <c r="M18" s="548"/>
      <c r="N18" s="549"/>
      <c r="O18" s="550"/>
      <c r="P18" s="548"/>
      <c r="Q18" s="548"/>
      <c r="R18" s="547"/>
      <c r="S18" s="534"/>
      <c r="T18" s="548"/>
      <c r="U18" s="548"/>
      <c r="V18" s="547"/>
      <c r="W18" s="507"/>
    </row>
    <row r="19" spans="1:23" ht="12.75">
      <c r="A19" s="544">
        <v>10</v>
      </c>
      <c r="B19" s="683" t="s">
        <v>655</v>
      </c>
      <c r="C19" s="532">
        <f t="shared" si="1"/>
        <v>30</v>
      </c>
      <c r="D19" s="540"/>
      <c r="E19" s="540"/>
      <c r="F19" s="540">
        <f>J19+N19+R19+V19</f>
        <v>30</v>
      </c>
      <c r="G19" s="534">
        <f t="shared" si="2"/>
        <v>30</v>
      </c>
      <c r="H19" s="540"/>
      <c r="I19" s="548"/>
      <c r="J19" s="547">
        <v>30</v>
      </c>
      <c r="K19" s="532"/>
      <c r="L19" s="548"/>
      <c r="M19" s="548"/>
      <c r="N19" s="549"/>
      <c r="O19" s="550"/>
      <c r="P19" s="548"/>
      <c r="Q19" s="548"/>
      <c r="R19" s="547"/>
      <c r="S19" s="534"/>
      <c r="T19" s="548"/>
      <c r="U19" s="548"/>
      <c r="V19" s="547"/>
      <c r="W19" s="507"/>
    </row>
    <row r="20" spans="1:23" ht="12.75">
      <c r="A20" s="544">
        <v>11</v>
      </c>
      <c r="B20" s="545" t="s">
        <v>320</v>
      </c>
      <c r="C20" s="532">
        <f t="shared" si="1"/>
        <v>1</v>
      </c>
      <c r="D20" s="548">
        <f aca="true" t="shared" si="3" ref="D20:D38">H20+L20+P20+T20</f>
        <v>1</v>
      </c>
      <c r="E20" s="548"/>
      <c r="F20" s="540"/>
      <c r="G20" s="534">
        <f t="shared" si="2"/>
        <v>1</v>
      </c>
      <c r="H20" s="548">
        <v>1</v>
      </c>
      <c r="I20" s="548"/>
      <c r="J20" s="547"/>
      <c r="K20" s="551"/>
      <c r="L20" s="548"/>
      <c r="M20" s="548"/>
      <c r="N20" s="549"/>
      <c r="O20" s="550"/>
      <c r="P20" s="548"/>
      <c r="Q20" s="548"/>
      <c r="R20" s="547"/>
      <c r="S20" s="550"/>
      <c r="T20" s="548"/>
      <c r="U20" s="548"/>
      <c r="V20" s="547"/>
      <c r="W20" s="507"/>
    </row>
    <row r="21" spans="1:23" ht="12.75">
      <c r="A21" s="544">
        <f>+A20+1</f>
        <v>12</v>
      </c>
      <c r="B21" s="545" t="s">
        <v>319</v>
      </c>
      <c r="C21" s="532">
        <f t="shared" si="1"/>
        <v>70</v>
      </c>
      <c r="D21" s="548">
        <f t="shared" si="3"/>
        <v>70</v>
      </c>
      <c r="E21" s="548"/>
      <c r="F21" s="529"/>
      <c r="G21" s="534">
        <f t="shared" si="2"/>
        <v>70</v>
      </c>
      <c r="H21" s="548">
        <v>70</v>
      </c>
      <c r="I21" s="548"/>
      <c r="J21" s="547"/>
      <c r="K21" s="551"/>
      <c r="L21" s="548"/>
      <c r="M21" s="548"/>
      <c r="N21" s="549"/>
      <c r="O21" s="550"/>
      <c r="P21" s="548"/>
      <c r="Q21" s="548"/>
      <c r="R21" s="547"/>
      <c r="S21" s="550"/>
      <c r="T21" s="548"/>
      <c r="U21" s="548"/>
      <c r="V21" s="547"/>
      <c r="W21" s="507"/>
    </row>
    <row r="22" spans="1:23" ht="12.75">
      <c r="A22" s="544">
        <v>13</v>
      </c>
      <c r="B22" s="545" t="s">
        <v>554</v>
      </c>
      <c r="C22" s="532">
        <f t="shared" si="1"/>
        <v>5</v>
      </c>
      <c r="D22" s="548">
        <f t="shared" si="3"/>
        <v>5</v>
      </c>
      <c r="E22" s="548"/>
      <c r="F22" s="529"/>
      <c r="G22" s="534">
        <f t="shared" si="2"/>
        <v>5</v>
      </c>
      <c r="H22" s="548">
        <v>5</v>
      </c>
      <c r="I22" s="548"/>
      <c r="J22" s="547"/>
      <c r="K22" s="551"/>
      <c r="L22" s="548"/>
      <c r="M22" s="548"/>
      <c r="N22" s="549"/>
      <c r="O22" s="550"/>
      <c r="P22" s="548"/>
      <c r="Q22" s="548"/>
      <c r="R22" s="547"/>
      <c r="S22" s="550"/>
      <c r="T22" s="548"/>
      <c r="U22" s="548"/>
      <c r="V22" s="547"/>
      <c r="W22" s="507"/>
    </row>
    <row r="23" spans="1:23" ht="12.75">
      <c r="A23" s="544">
        <v>14</v>
      </c>
      <c r="B23" s="545" t="s">
        <v>555</v>
      </c>
      <c r="C23" s="532">
        <f t="shared" si="1"/>
        <v>10</v>
      </c>
      <c r="D23" s="548">
        <f t="shared" si="3"/>
        <v>10</v>
      </c>
      <c r="E23" s="548"/>
      <c r="F23" s="529"/>
      <c r="G23" s="534">
        <f t="shared" si="2"/>
        <v>10</v>
      </c>
      <c r="H23" s="548">
        <v>10</v>
      </c>
      <c r="I23" s="548"/>
      <c r="J23" s="547"/>
      <c r="K23" s="551"/>
      <c r="L23" s="548"/>
      <c r="M23" s="548"/>
      <c r="N23" s="549"/>
      <c r="O23" s="550"/>
      <c r="P23" s="548"/>
      <c r="Q23" s="548"/>
      <c r="R23" s="547"/>
      <c r="S23" s="550"/>
      <c r="T23" s="548"/>
      <c r="U23" s="548"/>
      <c r="V23" s="547"/>
      <c r="W23" s="507"/>
    </row>
    <row r="24" spans="1:23" ht="12.75">
      <c r="A24" s="544">
        <v>15</v>
      </c>
      <c r="B24" s="552" t="s">
        <v>419</v>
      </c>
      <c r="C24" s="551">
        <f t="shared" si="1"/>
        <v>38.804</v>
      </c>
      <c r="D24" s="543">
        <f t="shared" si="3"/>
        <v>38.804</v>
      </c>
      <c r="E24" s="543">
        <f>I24+M24+Q24+U24</f>
        <v>28.727</v>
      </c>
      <c r="F24" s="549"/>
      <c r="G24" s="553">
        <f t="shared" si="2"/>
        <v>38.804</v>
      </c>
      <c r="H24" s="543">
        <v>38.804</v>
      </c>
      <c r="I24" s="543">
        <v>28.727</v>
      </c>
      <c r="J24" s="547"/>
      <c r="K24" s="551"/>
      <c r="L24" s="548"/>
      <c r="M24" s="548"/>
      <c r="N24" s="549"/>
      <c r="O24" s="550"/>
      <c r="P24" s="548"/>
      <c r="Q24" s="548"/>
      <c r="R24" s="547"/>
      <c r="S24" s="550"/>
      <c r="T24" s="548"/>
      <c r="U24" s="548"/>
      <c r="V24" s="547"/>
      <c r="W24" s="507"/>
    </row>
    <row r="25" spans="1:23" ht="12.75">
      <c r="A25" s="544">
        <v>16</v>
      </c>
      <c r="B25" s="552" t="s">
        <v>420</v>
      </c>
      <c r="C25" s="551">
        <f t="shared" si="1"/>
        <v>4.5</v>
      </c>
      <c r="D25" s="543">
        <f t="shared" si="3"/>
        <v>4.5</v>
      </c>
      <c r="E25" s="543"/>
      <c r="F25" s="549"/>
      <c r="G25" s="553"/>
      <c r="H25" s="554"/>
      <c r="I25" s="543"/>
      <c r="J25" s="555"/>
      <c r="K25" s="554">
        <f>K26</f>
        <v>4.5</v>
      </c>
      <c r="L25" s="543">
        <f>L26</f>
        <v>4.5</v>
      </c>
      <c r="M25" s="548"/>
      <c r="N25" s="549"/>
      <c r="O25" s="550"/>
      <c r="P25" s="548"/>
      <c r="Q25" s="548"/>
      <c r="R25" s="547"/>
      <c r="S25" s="550"/>
      <c r="T25" s="548"/>
      <c r="U25" s="548"/>
      <c r="V25" s="547"/>
      <c r="W25" s="507"/>
    </row>
    <row r="26" spans="1:23" ht="12.75">
      <c r="A26" s="544">
        <v>17</v>
      </c>
      <c r="B26" s="545" t="s">
        <v>329</v>
      </c>
      <c r="C26" s="532">
        <f t="shared" si="1"/>
        <v>4.5</v>
      </c>
      <c r="D26" s="540">
        <f t="shared" si="3"/>
        <v>4.5</v>
      </c>
      <c r="E26" s="543"/>
      <c r="F26" s="549"/>
      <c r="G26" s="534"/>
      <c r="H26" s="556"/>
      <c r="I26" s="543"/>
      <c r="J26" s="555"/>
      <c r="K26" s="556">
        <f>L26+M26+N26</f>
        <v>4.5</v>
      </c>
      <c r="L26" s="548">
        <v>4.5</v>
      </c>
      <c r="M26" s="548"/>
      <c r="N26" s="549"/>
      <c r="O26" s="550"/>
      <c r="P26" s="548"/>
      <c r="Q26" s="548"/>
      <c r="R26" s="547"/>
      <c r="S26" s="550"/>
      <c r="T26" s="548"/>
      <c r="U26" s="548"/>
      <c r="V26" s="547"/>
      <c r="W26" s="507"/>
    </row>
    <row r="27" spans="1:23" ht="12.75">
      <c r="A27" s="544">
        <v>18</v>
      </c>
      <c r="B27" s="552" t="s">
        <v>256</v>
      </c>
      <c r="C27" s="551">
        <f t="shared" si="1"/>
        <v>38.006</v>
      </c>
      <c r="D27" s="543">
        <f t="shared" si="3"/>
        <v>38.006</v>
      </c>
      <c r="E27" s="543"/>
      <c r="F27" s="557"/>
      <c r="G27" s="558">
        <f>H27+J27</f>
        <v>15</v>
      </c>
      <c r="H27" s="543">
        <f>H28+H29</f>
        <v>15</v>
      </c>
      <c r="I27" s="543"/>
      <c r="J27" s="559"/>
      <c r="K27" s="554"/>
      <c r="L27" s="543"/>
      <c r="M27" s="543"/>
      <c r="N27" s="554"/>
      <c r="O27" s="558"/>
      <c r="P27" s="543"/>
      <c r="Q27" s="543"/>
      <c r="R27" s="559"/>
      <c r="S27" s="558">
        <f>S28+S29</f>
        <v>23.006</v>
      </c>
      <c r="T27" s="543">
        <f>T28+T29</f>
        <v>23.006</v>
      </c>
      <c r="U27" s="543"/>
      <c r="V27" s="560"/>
      <c r="W27" s="507"/>
    </row>
    <row r="28" spans="1:23" ht="12.75">
      <c r="A28" s="544">
        <v>19</v>
      </c>
      <c r="B28" s="545" t="s">
        <v>661</v>
      </c>
      <c r="C28" s="532">
        <f t="shared" si="1"/>
        <v>15</v>
      </c>
      <c r="D28" s="548">
        <f t="shared" si="3"/>
        <v>15</v>
      </c>
      <c r="E28" s="548"/>
      <c r="F28" s="549"/>
      <c r="G28" s="534">
        <f>H28+J28</f>
        <v>15</v>
      </c>
      <c r="H28" s="548">
        <v>15</v>
      </c>
      <c r="I28" s="548"/>
      <c r="J28" s="547"/>
      <c r="K28" s="551"/>
      <c r="L28" s="549"/>
      <c r="M28" s="548"/>
      <c r="N28" s="549"/>
      <c r="O28" s="550"/>
      <c r="P28" s="548"/>
      <c r="Q28" s="548"/>
      <c r="R28" s="547"/>
      <c r="S28" s="550"/>
      <c r="T28" s="548"/>
      <c r="U28" s="548"/>
      <c r="V28" s="547"/>
      <c r="W28" s="507"/>
    </row>
    <row r="29" spans="1:23" ht="15.75">
      <c r="A29" s="544">
        <v>20</v>
      </c>
      <c r="B29" s="545" t="s">
        <v>662</v>
      </c>
      <c r="C29" s="532">
        <f t="shared" si="1"/>
        <v>23.006</v>
      </c>
      <c r="D29" s="548">
        <f t="shared" si="3"/>
        <v>23.006</v>
      </c>
      <c r="E29" s="548"/>
      <c r="F29" s="549"/>
      <c r="G29" s="561"/>
      <c r="H29" s="548"/>
      <c r="I29" s="548"/>
      <c r="J29" s="547"/>
      <c r="K29" s="562"/>
      <c r="L29" s="549"/>
      <c r="M29" s="548"/>
      <c r="N29" s="549"/>
      <c r="O29" s="550"/>
      <c r="P29" s="548"/>
      <c r="Q29" s="548"/>
      <c r="R29" s="547"/>
      <c r="S29" s="534">
        <f>T29+V29</f>
        <v>23.006</v>
      </c>
      <c r="T29" s="548">
        <v>23.006</v>
      </c>
      <c r="U29" s="548"/>
      <c r="V29" s="547"/>
      <c r="W29" s="507"/>
    </row>
    <row r="30" spans="1:23" ht="12.75">
      <c r="A30" s="544">
        <v>21</v>
      </c>
      <c r="B30" s="552" t="s">
        <v>424</v>
      </c>
      <c r="C30" s="551">
        <f t="shared" si="1"/>
        <v>5</v>
      </c>
      <c r="D30" s="543">
        <f t="shared" si="3"/>
        <v>5</v>
      </c>
      <c r="E30" s="543">
        <f>I30+M30+Q30+U30</f>
        <v>3.832</v>
      </c>
      <c r="F30" s="557"/>
      <c r="G30" s="553">
        <f>H30+J30</f>
        <v>5</v>
      </c>
      <c r="H30" s="543">
        <f>H31</f>
        <v>5</v>
      </c>
      <c r="I30" s="543">
        <f>I31</f>
        <v>3.832</v>
      </c>
      <c r="J30" s="555"/>
      <c r="K30" s="563"/>
      <c r="L30" s="549"/>
      <c r="M30" s="548"/>
      <c r="N30" s="549"/>
      <c r="O30" s="550"/>
      <c r="P30" s="548"/>
      <c r="Q30" s="548"/>
      <c r="R30" s="547"/>
      <c r="S30" s="550"/>
      <c r="T30" s="548"/>
      <c r="U30" s="548"/>
      <c r="V30" s="547"/>
      <c r="W30" s="507"/>
    </row>
    <row r="31" spans="1:23" ht="12.75">
      <c r="A31" s="544">
        <v>22</v>
      </c>
      <c r="B31" s="545" t="s">
        <v>355</v>
      </c>
      <c r="C31" s="532">
        <f t="shared" si="1"/>
        <v>5</v>
      </c>
      <c r="D31" s="548">
        <f t="shared" si="3"/>
        <v>5</v>
      </c>
      <c r="E31" s="548">
        <f>I31+M31+Q31+U31</f>
        <v>3.832</v>
      </c>
      <c r="F31" s="549"/>
      <c r="G31" s="534">
        <f>H31+J31</f>
        <v>5</v>
      </c>
      <c r="H31" s="548">
        <v>5</v>
      </c>
      <c r="I31" s="548">
        <v>3.832</v>
      </c>
      <c r="J31" s="555"/>
      <c r="K31" s="563"/>
      <c r="L31" s="549"/>
      <c r="M31" s="548"/>
      <c r="N31" s="549"/>
      <c r="O31" s="550"/>
      <c r="P31" s="548"/>
      <c r="Q31" s="548"/>
      <c r="R31" s="547"/>
      <c r="S31" s="550"/>
      <c r="T31" s="548"/>
      <c r="U31" s="548"/>
      <c r="V31" s="547"/>
      <c r="W31" s="507"/>
    </row>
    <row r="32" spans="1:23" ht="12.75">
      <c r="A32" s="544">
        <v>23</v>
      </c>
      <c r="B32" s="552" t="s">
        <v>426</v>
      </c>
      <c r="C32" s="551">
        <f t="shared" si="1"/>
        <v>68.7</v>
      </c>
      <c r="D32" s="543">
        <f t="shared" si="3"/>
        <v>68.7</v>
      </c>
      <c r="E32" s="543"/>
      <c r="F32" s="557"/>
      <c r="G32" s="558">
        <f>G33+G34</f>
        <v>68.7</v>
      </c>
      <c r="H32" s="543">
        <f>H33+H34</f>
        <v>68.7</v>
      </c>
      <c r="I32" s="543"/>
      <c r="J32" s="559"/>
      <c r="K32" s="563"/>
      <c r="L32" s="548"/>
      <c r="M32" s="548"/>
      <c r="N32" s="549"/>
      <c r="O32" s="550"/>
      <c r="P32" s="548"/>
      <c r="Q32" s="548"/>
      <c r="R32" s="547"/>
      <c r="S32" s="550"/>
      <c r="T32" s="548"/>
      <c r="U32" s="548"/>
      <c r="V32" s="547"/>
      <c r="W32" s="507"/>
    </row>
    <row r="33" spans="1:23" ht="12.75" customHeight="1">
      <c r="A33" s="544">
        <v>24</v>
      </c>
      <c r="B33" s="564" t="s">
        <v>358</v>
      </c>
      <c r="C33" s="532">
        <f t="shared" si="1"/>
        <v>50</v>
      </c>
      <c r="D33" s="548">
        <f t="shared" si="3"/>
        <v>50</v>
      </c>
      <c r="E33" s="548"/>
      <c r="F33" s="549"/>
      <c r="G33" s="565">
        <f>H33+J33</f>
        <v>50</v>
      </c>
      <c r="H33" s="548">
        <v>50</v>
      </c>
      <c r="I33" s="548"/>
      <c r="J33" s="555"/>
      <c r="K33" s="563"/>
      <c r="L33" s="548"/>
      <c r="M33" s="548"/>
      <c r="N33" s="549"/>
      <c r="O33" s="550"/>
      <c r="P33" s="548"/>
      <c r="Q33" s="548"/>
      <c r="R33" s="547"/>
      <c r="S33" s="550"/>
      <c r="T33" s="548"/>
      <c r="U33" s="548"/>
      <c r="V33" s="547"/>
      <c r="W33" s="507"/>
    </row>
    <row r="34" spans="1:23" ht="24" customHeight="1">
      <c r="A34" s="544">
        <v>25</v>
      </c>
      <c r="B34" s="566" t="s">
        <v>663</v>
      </c>
      <c r="C34" s="532">
        <f t="shared" si="1"/>
        <v>18.7</v>
      </c>
      <c r="D34" s="548">
        <f t="shared" si="3"/>
        <v>18.7</v>
      </c>
      <c r="E34" s="548"/>
      <c r="F34" s="549"/>
      <c r="G34" s="565">
        <f>H34+J34</f>
        <v>18.7</v>
      </c>
      <c r="H34" s="548">
        <v>18.7</v>
      </c>
      <c r="I34" s="548"/>
      <c r="J34" s="555"/>
      <c r="K34" s="563"/>
      <c r="L34" s="548"/>
      <c r="M34" s="548"/>
      <c r="N34" s="549"/>
      <c r="O34" s="550"/>
      <c r="P34" s="548"/>
      <c r="Q34" s="548"/>
      <c r="R34" s="547"/>
      <c r="S34" s="550"/>
      <c r="T34" s="548"/>
      <c r="U34" s="548"/>
      <c r="V34" s="547"/>
      <c r="W34" s="507"/>
    </row>
    <row r="35" spans="1:23" ht="12.75">
      <c r="A35" s="544">
        <v>26</v>
      </c>
      <c r="B35" s="552" t="s">
        <v>429</v>
      </c>
      <c r="C35" s="551">
        <f t="shared" si="1"/>
        <v>2.8</v>
      </c>
      <c r="D35" s="543">
        <f t="shared" si="3"/>
        <v>2.8</v>
      </c>
      <c r="E35" s="548"/>
      <c r="F35" s="549"/>
      <c r="G35" s="558">
        <f>G36+G37</f>
        <v>2.8</v>
      </c>
      <c r="H35" s="543">
        <f>H36+H37</f>
        <v>2.8</v>
      </c>
      <c r="I35" s="548"/>
      <c r="J35" s="555"/>
      <c r="K35" s="563"/>
      <c r="L35" s="548"/>
      <c r="M35" s="548"/>
      <c r="N35" s="549"/>
      <c r="O35" s="550"/>
      <c r="P35" s="548"/>
      <c r="Q35" s="548"/>
      <c r="R35" s="547"/>
      <c r="S35" s="550"/>
      <c r="T35" s="548"/>
      <c r="U35" s="548"/>
      <c r="V35" s="547"/>
      <c r="W35" s="507"/>
    </row>
    <row r="36" spans="1:23" ht="12.75">
      <c r="A36" s="544">
        <f>+A35+1</f>
        <v>27</v>
      </c>
      <c r="B36" s="598" t="s">
        <v>362</v>
      </c>
      <c r="C36" s="532">
        <f t="shared" si="1"/>
        <v>1.4</v>
      </c>
      <c r="D36" s="548">
        <f t="shared" si="3"/>
        <v>1.4</v>
      </c>
      <c r="E36" s="548"/>
      <c r="F36" s="549"/>
      <c r="G36" s="565">
        <f aca="true" t="shared" si="4" ref="G36:G49">H36+J36</f>
        <v>1.4</v>
      </c>
      <c r="H36" s="548">
        <v>1.4</v>
      </c>
      <c r="I36" s="548"/>
      <c r="J36" s="555"/>
      <c r="K36" s="563"/>
      <c r="L36" s="548"/>
      <c r="M36" s="548"/>
      <c r="N36" s="549"/>
      <c r="O36" s="550"/>
      <c r="P36" s="548"/>
      <c r="Q36" s="548"/>
      <c r="R36" s="547"/>
      <c r="S36" s="550"/>
      <c r="T36" s="548"/>
      <c r="U36" s="548"/>
      <c r="V36" s="547"/>
      <c r="W36" s="507"/>
    </row>
    <row r="37" spans="1:23" ht="12.75">
      <c r="A37" s="544">
        <f>+A36+1</f>
        <v>28</v>
      </c>
      <c r="B37" s="545" t="s">
        <v>363</v>
      </c>
      <c r="C37" s="532">
        <f t="shared" si="1"/>
        <v>1.4</v>
      </c>
      <c r="D37" s="548">
        <f t="shared" si="3"/>
        <v>1.4</v>
      </c>
      <c r="E37" s="548"/>
      <c r="F37" s="549"/>
      <c r="G37" s="565">
        <f t="shared" si="4"/>
        <v>1.4</v>
      </c>
      <c r="H37" s="548">
        <v>1.4</v>
      </c>
      <c r="I37" s="548"/>
      <c r="J37" s="555"/>
      <c r="K37" s="563"/>
      <c r="L37" s="548"/>
      <c r="M37" s="548"/>
      <c r="N37" s="549"/>
      <c r="O37" s="550"/>
      <c r="P37" s="548"/>
      <c r="Q37" s="548"/>
      <c r="R37" s="547"/>
      <c r="S37" s="550"/>
      <c r="T37" s="548"/>
      <c r="U37" s="548"/>
      <c r="V37" s="547"/>
      <c r="W37" s="507"/>
    </row>
    <row r="38" spans="1:23" ht="12.75">
      <c r="A38" s="544">
        <v>29</v>
      </c>
      <c r="B38" s="552" t="s">
        <v>82</v>
      </c>
      <c r="C38" s="551">
        <f t="shared" si="1"/>
        <v>802.59</v>
      </c>
      <c r="D38" s="543">
        <f t="shared" si="3"/>
        <v>788.59</v>
      </c>
      <c r="E38" s="543">
        <f>I38+M38+Q38+U38</f>
        <v>568.043</v>
      </c>
      <c r="F38" s="543">
        <f>J38+N38+R38+V38</f>
        <v>14</v>
      </c>
      <c r="G38" s="553">
        <f t="shared" si="4"/>
        <v>50.59</v>
      </c>
      <c r="H38" s="543">
        <v>36.59</v>
      </c>
      <c r="I38" s="543">
        <v>28.043</v>
      </c>
      <c r="J38" s="560">
        <v>14</v>
      </c>
      <c r="K38" s="551">
        <f>L38+N38</f>
        <v>752</v>
      </c>
      <c r="L38" s="543">
        <v>752</v>
      </c>
      <c r="M38" s="567">
        <v>540</v>
      </c>
      <c r="N38" s="557"/>
      <c r="O38" s="553"/>
      <c r="P38" s="543"/>
      <c r="Q38" s="543"/>
      <c r="R38" s="560"/>
      <c r="S38" s="553"/>
      <c r="T38" s="543"/>
      <c r="U38" s="543"/>
      <c r="V38" s="560"/>
      <c r="W38" s="507"/>
    </row>
    <row r="39" spans="1:23" ht="12.75">
      <c r="A39" s="544">
        <v>30</v>
      </c>
      <c r="B39" s="545" t="s">
        <v>647</v>
      </c>
      <c r="C39" s="568">
        <f t="shared" si="1"/>
        <v>14</v>
      </c>
      <c r="D39" s="569"/>
      <c r="E39" s="569"/>
      <c r="F39" s="569">
        <f>J39+N39+R39+V39</f>
        <v>14</v>
      </c>
      <c r="G39" s="570">
        <f t="shared" si="4"/>
        <v>14</v>
      </c>
      <c r="H39" s="569"/>
      <c r="I39" s="569"/>
      <c r="J39" s="571">
        <v>14</v>
      </c>
      <c r="K39" s="551"/>
      <c r="L39" s="543"/>
      <c r="M39" s="567"/>
      <c r="N39" s="557"/>
      <c r="O39" s="553"/>
      <c r="P39" s="543"/>
      <c r="Q39" s="543"/>
      <c r="R39" s="560"/>
      <c r="S39" s="553"/>
      <c r="T39" s="543"/>
      <c r="U39" s="543"/>
      <c r="V39" s="560"/>
      <c r="W39" s="507"/>
    </row>
    <row r="40" spans="1:23" ht="12.75">
      <c r="A40" s="544">
        <v>31</v>
      </c>
      <c r="B40" s="552" t="s">
        <v>114</v>
      </c>
      <c r="C40" s="551">
        <f t="shared" si="1"/>
        <v>73.764</v>
      </c>
      <c r="D40" s="543">
        <f aca="true" t="shared" si="5" ref="D40:D51">H40+L40+P40+T40</f>
        <v>73.764</v>
      </c>
      <c r="E40" s="543">
        <f aca="true" t="shared" si="6" ref="E40:E51">I40+M40+Q40+U40</f>
        <v>46.327</v>
      </c>
      <c r="F40" s="557"/>
      <c r="G40" s="553">
        <f t="shared" si="4"/>
        <v>63.637</v>
      </c>
      <c r="H40" s="543">
        <v>63.637</v>
      </c>
      <c r="I40" s="543">
        <v>40.094</v>
      </c>
      <c r="J40" s="560"/>
      <c r="K40" s="551">
        <f aca="true" t="shared" si="7" ref="K40:K49">L40+N40</f>
        <v>10.077</v>
      </c>
      <c r="L40" s="543">
        <v>10.077</v>
      </c>
      <c r="M40" s="543">
        <v>6.233</v>
      </c>
      <c r="N40" s="572"/>
      <c r="O40" s="553"/>
      <c r="P40" s="543"/>
      <c r="Q40" s="543"/>
      <c r="R40" s="560"/>
      <c r="S40" s="553">
        <f aca="true" t="shared" si="8" ref="S40:S48">T40+V40</f>
        <v>0.05</v>
      </c>
      <c r="T40" s="543">
        <v>0.05</v>
      </c>
      <c r="U40" s="543"/>
      <c r="V40" s="573"/>
      <c r="W40" s="507"/>
    </row>
    <row r="41" spans="1:23" ht="12.75">
      <c r="A41" s="544">
        <v>32</v>
      </c>
      <c r="B41" s="552" t="s">
        <v>115</v>
      </c>
      <c r="C41" s="551">
        <f t="shared" si="1"/>
        <v>79.50000000000001</v>
      </c>
      <c r="D41" s="543">
        <f t="shared" si="5"/>
        <v>79.50000000000001</v>
      </c>
      <c r="E41" s="543">
        <f t="shared" si="6"/>
        <v>53.690999999999995</v>
      </c>
      <c r="F41" s="557"/>
      <c r="G41" s="553">
        <f t="shared" si="4"/>
        <v>68.471</v>
      </c>
      <c r="H41" s="543">
        <v>68.471</v>
      </c>
      <c r="I41" s="543">
        <v>47.458</v>
      </c>
      <c r="J41" s="573"/>
      <c r="K41" s="551">
        <f t="shared" si="7"/>
        <v>9.629</v>
      </c>
      <c r="L41" s="543">
        <v>9.629</v>
      </c>
      <c r="M41" s="543">
        <v>6.233</v>
      </c>
      <c r="N41" s="572"/>
      <c r="O41" s="553"/>
      <c r="P41" s="543"/>
      <c r="Q41" s="543"/>
      <c r="R41" s="560"/>
      <c r="S41" s="553">
        <f t="shared" si="8"/>
        <v>1.4</v>
      </c>
      <c r="T41" s="543">
        <v>1.4</v>
      </c>
      <c r="U41" s="543"/>
      <c r="V41" s="560"/>
      <c r="W41" s="507"/>
    </row>
    <row r="42" spans="1:23" ht="12.75">
      <c r="A42" s="544">
        <f aca="true" t="shared" si="9" ref="A42:A49">+A41+1</f>
        <v>33</v>
      </c>
      <c r="B42" s="552" t="s">
        <v>116</v>
      </c>
      <c r="C42" s="551">
        <f t="shared" si="1"/>
        <v>74.316</v>
      </c>
      <c r="D42" s="543">
        <f t="shared" si="5"/>
        <v>74.316</v>
      </c>
      <c r="E42" s="543">
        <f t="shared" si="6"/>
        <v>49.079</v>
      </c>
      <c r="F42" s="557"/>
      <c r="G42" s="553">
        <f t="shared" si="4"/>
        <v>62.254</v>
      </c>
      <c r="H42" s="543">
        <v>62.254</v>
      </c>
      <c r="I42" s="543">
        <v>41.654</v>
      </c>
      <c r="J42" s="573"/>
      <c r="K42" s="551">
        <f t="shared" si="7"/>
        <v>11.062</v>
      </c>
      <c r="L42" s="543">
        <v>11.062</v>
      </c>
      <c r="M42" s="543">
        <v>7.425</v>
      </c>
      <c r="N42" s="572"/>
      <c r="O42" s="553"/>
      <c r="P42" s="543"/>
      <c r="Q42" s="543"/>
      <c r="R42" s="560"/>
      <c r="S42" s="553">
        <f t="shared" si="8"/>
        <v>1</v>
      </c>
      <c r="T42" s="543">
        <v>1</v>
      </c>
      <c r="U42" s="543"/>
      <c r="V42" s="573"/>
      <c r="W42" s="507"/>
    </row>
    <row r="43" spans="1:23" ht="12.75">
      <c r="A43" s="544">
        <f t="shared" si="9"/>
        <v>34</v>
      </c>
      <c r="B43" s="552" t="s">
        <v>117</v>
      </c>
      <c r="C43" s="551">
        <f t="shared" si="1"/>
        <v>54.346999999999994</v>
      </c>
      <c r="D43" s="543">
        <f t="shared" si="5"/>
        <v>54.346999999999994</v>
      </c>
      <c r="E43" s="543">
        <f t="shared" si="6"/>
        <v>38.762</v>
      </c>
      <c r="F43" s="557"/>
      <c r="G43" s="553">
        <f t="shared" si="4"/>
        <v>47.058</v>
      </c>
      <c r="H43" s="543">
        <v>47.058</v>
      </c>
      <c r="I43" s="543">
        <v>34.374</v>
      </c>
      <c r="J43" s="573"/>
      <c r="K43" s="551">
        <f t="shared" si="7"/>
        <v>7.169</v>
      </c>
      <c r="L43" s="543">
        <v>7.169</v>
      </c>
      <c r="M43" s="543">
        <v>4.388</v>
      </c>
      <c r="N43" s="572"/>
      <c r="O43" s="553"/>
      <c r="P43" s="543"/>
      <c r="Q43" s="543"/>
      <c r="R43" s="560"/>
      <c r="S43" s="553">
        <f t="shared" si="8"/>
        <v>0.12</v>
      </c>
      <c r="T43" s="543">
        <v>0.12</v>
      </c>
      <c r="U43" s="543"/>
      <c r="V43" s="573"/>
      <c r="W43" s="507"/>
    </row>
    <row r="44" spans="1:23" ht="12.75">
      <c r="A44" s="544">
        <f t="shared" si="9"/>
        <v>35</v>
      </c>
      <c r="B44" s="552" t="s">
        <v>118</v>
      </c>
      <c r="C44" s="551">
        <f t="shared" si="1"/>
        <v>69.962</v>
      </c>
      <c r="D44" s="543">
        <f t="shared" si="5"/>
        <v>69.962</v>
      </c>
      <c r="E44" s="543">
        <f t="shared" si="6"/>
        <v>48.808</v>
      </c>
      <c r="F44" s="557"/>
      <c r="G44" s="553">
        <f t="shared" si="4"/>
        <v>59.484</v>
      </c>
      <c r="H44" s="543">
        <v>59.484</v>
      </c>
      <c r="I44" s="543">
        <v>42.917</v>
      </c>
      <c r="J44" s="573"/>
      <c r="K44" s="551">
        <f t="shared" si="7"/>
        <v>9.426</v>
      </c>
      <c r="L44" s="543">
        <v>9.426</v>
      </c>
      <c r="M44" s="543">
        <v>5.891</v>
      </c>
      <c r="N44" s="572"/>
      <c r="O44" s="553"/>
      <c r="P44" s="543"/>
      <c r="Q44" s="543"/>
      <c r="R44" s="560"/>
      <c r="S44" s="553">
        <f t="shared" si="8"/>
        <v>1.052</v>
      </c>
      <c r="T44" s="543">
        <v>1.052</v>
      </c>
      <c r="U44" s="543"/>
      <c r="V44" s="573"/>
      <c r="W44" s="507"/>
    </row>
    <row r="45" spans="1:23" ht="12.75">
      <c r="A45" s="544">
        <f t="shared" si="9"/>
        <v>36</v>
      </c>
      <c r="B45" s="552" t="s">
        <v>119</v>
      </c>
      <c r="C45" s="551">
        <f t="shared" si="1"/>
        <v>77.622</v>
      </c>
      <c r="D45" s="543">
        <f t="shared" si="5"/>
        <v>77.622</v>
      </c>
      <c r="E45" s="543">
        <f t="shared" si="6"/>
        <v>51.394</v>
      </c>
      <c r="F45" s="557"/>
      <c r="G45" s="553">
        <f t="shared" si="4"/>
        <v>65.621</v>
      </c>
      <c r="H45" s="543">
        <v>65.621</v>
      </c>
      <c r="I45" s="543">
        <v>45.024</v>
      </c>
      <c r="J45" s="560"/>
      <c r="K45" s="551">
        <f t="shared" si="7"/>
        <v>10.201</v>
      </c>
      <c r="L45" s="543">
        <v>10.201</v>
      </c>
      <c r="M45" s="543">
        <v>6.37</v>
      </c>
      <c r="N45" s="572"/>
      <c r="O45" s="553"/>
      <c r="P45" s="543"/>
      <c r="Q45" s="543"/>
      <c r="R45" s="560"/>
      <c r="S45" s="553">
        <f t="shared" si="8"/>
        <v>1.8</v>
      </c>
      <c r="T45" s="543">
        <v>1.8</v>
      </c>
      <c r="U45" s="543"/>
      <c r="V45" s="573"/>
      <c r="W45" s="507"/>
    </row>
    <row r="46" spans="1:23" ht="12.75">
      <c r="A46" s="544">
        <f t="shared" si="9"/>
        <v>37</v>
      </c>
      <c r="B46" s="552" t="s">
        <v>120</v>
      </c>
      <c r="C46" s="551">
        <f t="shared" si="1"/>
        <v>75.33699999999999</v>
      </c>
      <c r="D46" s="543">
        <f t="shared" si="5"/>
        <v>75.33699999999999</v>
      </c>
      <c r="E46" s="543">
        <f t="shared" si="6"/>
        <v>50.888999999999996</v>
      </c>
      <c r="F46" s="557"/>
      <c r="G46" s="553">
        <f t="shared" si="4"/>
        <v>62.568</v>
      </c>
      <c r="H46" s="543">
        <v>62.568</v>
      </c>
      <c r="I46" s="543">
        <v>43.464</v>
      </c>
      <c r="J46" s="573"/>
      <c r="K46" s="551">
        <f t="shared" si="7"/>
        <v>11.059</v>
      </c>
      <c r="L46" s="543">
        <v>11.059</v>
      </c>
      <c r="M46" s="543">
        <v>7.425</v>
      </c>
      <c r="N46" s="572"/>
      <c r="O46" s="553"/>
      <c r="P46" s="543"/>
      <c r="Q46" s="543"/>
      <c r="R46" s="560"/>
      <c r="S46" s="553">
        <f t="shared" si="8"/>
        <v>1.71</v>
      </c>
      <c r="T46" s="543">
        <v>1.71</v>
      </c>
      <c r="U46" s="543"/>
      <c r="V46" s="573"/>
      <c r="W46" s="507"/>
    </row>
    <row r="47" spans="1:23" ht="12.75">
      <c r="A47" s="544">
        <f t="shared" si="9"/>
        <v>38</v>
      </c>
      <c r="B47" s="552" t="s">
        <v>121</v>
      </c>
      <c r="C47" s="551">
        <f t="shared" si="1"/>
        <v>65.85</v>
      </c>
      <c r="D47" s="543">
        <f t="shared" si="5"/>
        <v>65.85</v>
      </c>
      <c r="E47" s="543">
        <f t="shared" si="6"/>
        <v>46.011</v>
      </c>
      <c r="F47" s="557"/>
      <c r="G47" s="553">
        <f t="shared" si="4"/>
        <v>56.28</v>
      </c>
      <c r="H47" s="543">
        <v>56.28</v>
      </c>
      <c r="I47" s="543">
        <v>40.119</v>
      </c>
      <c r="J47" s="573"/>
      <c r="K47" s="551">
        <f t="shared" si="7"/>
        <v>9.27</v>
      </c>
      <c r="L47" s="543">
        <v>9.27</v>
      </c>
      <c r="M47" s="543">
        <v>5.892</v>
      </c>
      <c r="N47" s="572"/>
      <c r="O47" s="553"/>
      <c r="P47" s="543"/>
      <c r="Q47" s="543"/>
      <c r="R47" s="560"/>
      <c r="S47" s="553">
        <f t="shared" si="8"/>
        <v>0.3</v>
      </c>
      <c r="T47" s="543">
        <v>0.3</v>
      </c>
      <c r="U47" s="543"/>
      <c r="V47" s="573"/>
      <c r="W47" s="507"/>
    </row>
    <row r="48" spans="1:23" ht="12.75">
      <c r="A48" s="544">
        <f t="shared" si="9"/>
        <v>39</v>
      </c>
      <c r="B48" s="552" t="s">
        <v>175</v>
      </c>
      <c r="C48" s="551">
        <f t="shared" si="1"/>
        <v>67.642</v>
      </c>
      <c r="D48" s="543">
        <f t="shared" si="5"/>
        <v>67.642</v>
      </c>
      <c r="E48" s="543">
        <f t="shared" si="6"/>
        <v>45.93</v>
      </c>
      <c r="F48" s="557"/>
      <c r="G48" s="553">
        <f t="shared" si="4"/>
        <v>56.193</v>
      </c>
      <c r="H48" s="543">
        <v>56.193</v>
      </c>
      <c r="I48" s="543">
        <v>39.39</v>
      </c>
      <c r="J48" s="560"/>
      <c r="K48" s="551">
        <f t="shared" si="7"/>
        <v>10.449</v>
      </c>
      <c r="L48" s="543">
        <v>10.449</v>
      </c>
      <c r="M48" s="543">
        <v>6.54</v>
      </c>
      <c r="N48" s="572"/>
      <c r="O48" s="553"/>
      <c r="P48" s="543"/>
      <c r="Q48" s="543"/>
      <c r="R48" s="560"/>
      <c r="S48" s="553">
        <f t="shared" si="8"/>
        <v>1</v>
      </c>
      <c r="T48" s="543">
        <v>1</v>
      </c>
      <c r="U48" s="543"/>
      <c r="V48" s="573"/>
      <c r="W48" s="507"/>
    </row>
    <row r="49" spans="1:23" ht="13.5" thickBot="1">
      <c r="A49" s="574">
        <f t="shared" si="9"/>
        <v>40</v>
      </c>
      <c r="B49" s="575" t="s">
        <v>123</v>
      </c>
      <c r="C49" s="576">
        <f t="shared" si="1"/>
        <v>92.10199999999999</v>
      </c>
      <c r="D49" s="577">
        <f t="shared" si="5"/>
        <v>92.10199999999999</v>
      </c>
      <c r="E49" s="577">
        <f t="shared" si="6"/>
        <v>63.548</v>
      </c>
      <c r="F49" s="578"/>
      <c r="G49" s="579">
        <f t="shared" si="4"/>
        <v>91.002</v>
      </c>
      <c r="H49" s="580">
        <v>91.002</v>
      </c>
      <c r="I49" s="580">
        <v>63.548</v>
      </c>
      <c r="J49" s="581"/>
      <c r="K49" s="576">
        <f t="shared" si="7"/>
        <v>1.1</v>
      </c>
      <c r="L49" s="577">
        <v>1.1</v>
      </c>
      <c r="M49" s="577"/>
      <c r="N49" s="582"/>
      <c r="O49" s="579"/>
      <c r="P49" s="580"/>
      <c r="Q49" s="580"/>
      <c r="R49" s="583"/>
      <c r="S49" s="579"/>
      <c r="T49" s="580"/>
      <c r="U49" s="580"/>
      <c r="V49" s="581"/>
      <c r="W49" s="507"/>
    </row>
    <row r="50" spans="1:23" ht="30.75" customHeight="1" thickBot="1">
      <c r="A50" s="512">
        <v>41</v>
      </c>
      <c r="B50" s="513" t="s">
        <v>434</v>
      </c>
      <c r="C50" s="520">
        <f t="shared" si="1"/>
        <v>13578.840999999997</v>
      </c>
      <c r="D50" s="515">
        <f t="shared" si="5"/>
        <v>13566.021999999997</v>
      </c>
      <c r="E50" s="515">
        <f t="shared" si="6"/>
        <v>8463.492999999997</v>
      </c>
      <c r="F50" s="519">
        <f>J50+N50+R50+V50</f>
        <v>12.819</v>
      </c>
      <c r="G50" s="518">
        <f>G51+SUM(G61:G91)+SUM(G92:G103)-G96</f>
        <v>6692.653</v>
      </c>
      <c r="H50" s="518">
        <f>H51+SUM(H61:H91)+SUM(H92:H103)-H96</f>
        <v>6682.834000000001</v>
      </c>
      <c r="I50" s="518">
        <f>I51+SUM(I61:I91)+SUM(I92:I103)</f>
        <v>3827.2759999999994</v>
      </c>
      <c r="J50" s="515">
        <f>J51+SUM(J61:J91)+SUM(J92:J103)</f>
        <v>9.819</v>
      </c>
      <c r="K50" s="516">
        <f>K51+SUM(K61:K103)</f>
        <v>239.86199999999997</v>
      </c>
      <c r="L50" s="515">
        <f>L51+SUM(L61:L103)</f>
        <v>239.86199999999997</v>
      </c>
      <c r="M50" s="515">
        <f>M51+SUM(M61:M103)</f>
        <v>91.18100000000001</v>
      </c>
      <c r="N50" s="584"/>
      <c r="O50" s="585">
        <f>O51+SUM(O61:O103)</f>
        <v>6048.399999999998</v>
      </c>
      <c r="P50" s="586">
        <f>P51+SUM(P61:P103)</f>
        <v>6048.399999999998</v>
      </c>
      <c r="Q50" s="586">
        <f>Q51+SUM(Q61:Q103)</f>
        <v>4518.932999999998</v>
      </c>
      <c r="R50" s="519"/>
      <c r="S50" s="516">
        <f>S51+SUM(S61:S103)</f>
        <v>597.926</v>
      </c>
      <c r="T50" s="515">
        <f>SUM(T61:T103)</f>
        <v>594.926</v>
      </c>
      <c r="U50" s="515">
        <f>SUM(U61:U103)</f>
        <v>26.103000000000005</v>
      </c>
      <c r="V50" s="519">
        <f>SUM(V61:V103)</f>
        <v>3</v>
      </c>
      <c r="W50" s="507"/>
    </row>
    <row r="51" spans="1:23" ht="12.75">
      <c r="A51" s="521">
        <v>42</v>
      </c>
      <c r="B51" s="542" t="s">
        <v>435</v>
      </c>
      <c r="C51" s="530">
        <f t="shared" si="1"/>
        <v>757.5989999999999</v>
      </c>
      <c r="D51" s="528">
        <f t="shared" si="5"/>
        <v>757.5989999999999</v>
      </c>
      <c r="E51" s="528">
        <f t="shared" si="6"/>
        <v>140.637</v>
      </c>
      <c r="F51" s="587"/>
      <c r="G51" s="588">
        <f>H51+J51</f>
        <v>643.044</v>
      </c>
      <c r="H51" s="589">
        <f>SUM(H52:H60)</f>
        <v>643.044</v>
      </c>
      <c r="I51" s="589">
        <f>SUM(I52:I59)</f>
        <v>123.249</v>
      </c>
      <c r="J51" s="590"/>
      <c r="K51" s="530">
        <f>+L51</f>
        <v>99.39</v>
      </c>
      <c r="L51" s="528">
        <f>SUM(L52:L60)</f>
        <v>99.39</v>
      </c>
      <c r="M51" s="528">
        <f>SUM(M52:M60)</f>
        <v>5.79</v>
      </c>
      <c r="N51" s="591"/>
      <c r="O51" s="588">
        <f>P51+R51</f>
        <v>15.165</v>
      </c>
      <c r="P51" s="589">
        <f>SUM(P52:P59)</f>
        <v>15.165</v>
      </c>
      <c r="Q51" s="592">
        <f>SUM(Q52:Q59)</f>
        <v>11.597999999999999</v>
      </c>
      <c r="R51" s="593"/>
      <c r="S51" s="594"/>
      <c r="T51" s="595"/>
      <c r="U51" s="595"/>
      <c r="V51" s="591"/>
      <c r="W51" s="507"/>
    </row>
    <row r="52" spans="1:23" ht="12.75">
      <c r="A52" s="544">
        <v>43</v>
      </c>
      <c r="B52" s="545" t="s">
        <v>370</v>
      </c>
      <c r="C52" s="534">
        <f>D52+F52</f>
        <v>9</v>
      </c>
      <c r="D52" s="548">
        <f>G52+K52+O52+S52</f>
        <v>9</v>
      </c>
      <c r="E52" s="548">
        <f>I52+M52+Q52+U52</f>
        <v>6.898</v>
      </c>
      <c r="F52" s="549"/>
      <c r="G52" s="550"/>
      <c r="H52" s="548"/>
      <c r="I52" s="548"/>
      <c r="J52" s="555"/>
      <c r="K52" s="550"/>
      <c r="L52" s="548"/>
      <c r="M52" s="548"/>
      <c r="N52" s="559"/>
      <c r="O52" s="534">
        <f>P52+R52</f>
        <v>9</v>
      </c>
      <c r="P52" s="548">
        <v>9</v>
      </c>
      <c r="Q52" s="548">
        <v>6.898</v>
      </c>
      <c r="R52" s="555"/>
      <c r="S52" s="562"/>
      <c r="T52" s="548"/>
      <c r="U52" s="548"/>
      <c r="V52" s="596"/>
      <c r="W52" s="507"/>
    </row>
    <row r="53" spans="1:23" ht="12.75">
      <c r="A53" s="544">
        <v>44</v>
      </c>
      <c r="B53" s="545" t="s">
        <v>371</v>
      </c>
      <c r="C53" s="534">
        <f aca="true" t="shared" si="10" ref="C53:D60">G53+K53+O53+S53</f>
        <v>94.25</v>
      </c>
      <c r="D53" s="548">
        <f t="shared" si="10"/>
        <v>94.25</v>
      </c>
      <c r="E53" s="548">
        <f>I53+M53+Q53+U53</f>
        <v>2.568</v>
      </c>
      <c r="F53" s="549"/>
      <c r="G53" s="550"/>
      <c r="H53" s="548"/>
      <c r="I53" s="548"/>
      <c r="J53" s="547"/>
      <c r="K53" s="534">
        <v>94.25</v>
      </c>
      <c r="L53" s="548">
        <v>94.25</v>
      </c>
      <c r="M53" s="548">
        <v>2.568</v>
      </c>
      <c r="N53" s="547"/>
      <c r="O53" s="534"/>
      <c r="P53" s="548"/>
      <c r="Q53" s="548"/>
      <c r="R53" s="547"/>
      <c r="S53" s="562"/>
      <c r="T53" s="548"/>
      <c r="U53" s="548"/>
      <c r="V53" s="547"/>
      <c r="W53" s="507"/>
    </row>
    <row r="54" spans="1:23" ht="12.75">
      <c r="A54" s="544">
        <v>45</v>
      </c>
      <c r="B54" s="545" t="s">
        <v>372</v>
      </c>
      <c r="C54" s="534">
        <f t="shared" si="10"/>
        <v>2</v>
      </c>
      <c r="D54" s="548">
        <f t="shared" si="10"/>
        <v>2</v>
      </c>
      <c r="E54" s="548"/>
      <c r="F54" s="549"/>
      <c r="G54" s="550">
        <f aca="true" t="shared" si="11" ref="G54:G60">H54+J54</f>
        <v>2</v>
      </c>
      <c r="H54" s="548">
        <v>2</v>
      </c>
      <c r="I54" s="548"/>
      <c r="J54" s="547"/>
      <c r="K54" s="553"/>
      <c r="L54" s="548"/>
      <c r="M54" s="548"/>
      <c r="N54" s="547"/>
      <c r="O54" s="534"/>
      <c r="P54" s="548"/>
      <c r="Q54" s="548"/>
      <c r="R54" s="547"/>
      <c r="S54" s="562"/>
      <c r="T54" s="548"/>
      <c r="U54" s="548"/>
      <c r="V54" s="547"/>
      <c r="W54" s="507"/>
    </row>
    <row r="55" spans="1:23" ht="12.75">
      <c r="A55" s="544">
        <v>46</v>
      </c>
      <c r="B55" s="597" t="s">
        <v>375</v>
      </c>
      <c r="C55" s="534">
        <f t="shared" si="10"/>
        <v>2.7</v>
      </c>
      <c r="D55" s="548">
        <f t="shared" si="10"/>
        <v>2.7</v>
      </c>
      <c r="E55" s="548"/>
      <c r="F55" s="549"/>
      <c r="G55" s="550">
        <f t="shared" si="11"/>
        <v>2.7</v>
      </c>
      <c r="H55" s="548">
        <v>2.7</v>
      </c>
      <c r="I55" s="548"/>
      <c r="J55" s="547"/>
      <c r="K55" s="550"/>
      <c r="L55" s="548"/>
      <c r="M55" s="548"/>
      <c r="N55" s="547"/>
      <c r="O55" s="534"/>
      <c r="P55" s="548"/>
      <c r="Q55" s="548"/>
      <c r="R55" s="547"/>
      <c r="S55" s="562"/>
      <c r="T55" s="548"/>
      <c r="U55" s="548"/>
      <c r="V55" s="547"/>
      <c r="W55" s="507"/>
    </row>
    <row r="56" spans="1:23" ht="12.75">
      <c r="A56" s="544">
        <v>47</v>
      </c>
      <c r="B56" s="598" t="s">
        <v>664</v>
      </c>
      <c r="C56" s="534">
        <f t="shared" si="10"/>
        <v>450</v>
      </c>
      <c r="D56" s="548">
        <f t="shared" si="10"/>
        <v>450</v>
      </c>
      <c r="E56" s="548"/>
      <c r="F56" s="549"/>
      <c r="G56" s="550">
        <f t="shared" si="11"/>
        <v>450</v>
      </c>
      <c r="H56" s="548">
        <v>450</v>
      </c>
      <c r="I56" s="548"/>
      <c r="J56" s="547"/>
      <c r="K56" s="550"/>
      <c r="L56" s="548"/>
      <c r="M56" s="548"/>
      <c r="N56" s="547"/>
      <c r="O56" s="553"/>
      <c r="P56" s="548"/>
      <c r="Q56" s="548"/>
      <c r="R56" s="547"/>
      <c r="S56" s="562"/>
      <c r="T56" s="548"/>
      <c r="U56" s="548"/>
      <c r="V56" s="547"/>
      <c r="W56" s="507"/>
    </row>
    <row r="57" spans="1:23" ht="12.75">
      <c r="A57" s="544">
        <v>48</v>
      </c>
      <c r="B57" s="545" t="s">
        <v>373</v>
      </c>
      <c r="C57" s="534">
        <f t="shared" si="10"/>
        <v>4.7</v>
      </c>
      <c r="D57" s="548">
        <f t="shared" si="10"/>
        <v>4.7</v>
      </c>
      <c r="E57" s="548"/>
      <c r="F57" s="549"/>
      <c r="G57" s="550">
        <f t="shared" si="11"/>
        <v>4.7</v>
      </c>
      <c r="H57" s="548">
        <v>4.7</v>
      </c>
      <c r="I57" s="548"/>
      <c r="J57" s="547"/>
      <c r="K57" s="550"/>
      <c r="L57" s="548"/>
      <c r="M57" s="548"/>
      <c r="N57" s="547"/>
      <c r="O57" s="553"/>
      <c r="P57" s="548"/>
      <c r="Q57" s="548"/>
      <c r="R57" s="547"/>
      <c r="S57" s="562"/>
      <c r="T57" s="548"/>
      <c r="U57" s="548"/>
      <c r="V57" s="547"/>
      <c r="W57" s="507"/>
    </row>
    <row r="58" spans="1:23" ht="12.75">
      <c r="A58" s="544">
        <v>49</v>
      </c>
      <c r="B58" s="545" t="s">
        <v>376</v>
      </c>
      <c r="C58" s="534">
        <f t="shared" si="10"/>
        <v>161.67</v>
      </c>
      <c r="D58" s="548">
        <f t="shared" si="10"/>
        <v>161.67</v>
      </c>
      <c r="E58" s="540">
        <f>I58+M58+Q58+U58</f>
        <v>118.074</v>
      </c>
      <c r="F58" s="557"/>
      <c r="G58" s="550">
        <f t="shared" si="11"/>
        <v>150.365</v>
      </c>
      <c r="H58" s="548">
        <v>150.365</v>
      </c>
      <c r="I58" s="548">
        <v>110.152</v>
      </c>
      <c r="J58" s="547"/>
      <c r="K58" s="550">
        <v>5.14</v>
      </c>
      <c r="L58" s="548">
        <v>5.14</v>
      </c>
      <c r="M58" s="548">
        <v>3.222</v>
      </c>
      <c r="N58" s="547"/>
      <c r="O58" s="534">
        <f>P58+R58</f>
        <v>6.165</v>
      </c>
      <c r="P58" s="548">
        <v>6.165</v>
      </c>
      <c r="Q58" s="548">
        <v>4.7</v>
      </c>
      <c r="R58" s="547"/>
      <c r="S58" s="562"/>
      <c r="T58" s="548"/>
      <c r="U58" s="548"/>
      <c r="V58" s="547"/>
      <c r="W58" s="507"/>
    </row>
    <row r="59" spans="1:23" ht="12.75">
      <c r="A59" s="544">
        <v>50</v>
      </c>
      <c r="B59" s="545" t="s">
        <v>377</v>
      </c>
      <c r="C59" s="534">
        <f t="shared" si="10"/>
        <v>20.479</v>
      </c>
      <c r="D59" s="548">
        <f t="shared" si="10"/>
        <v>20.479</v>
      </c>
      <c r="E59" s="540">
        <f>I59+M59+Q59+U59</f>
        <v>13.097</v>
      </c>
      <c r="F59" s="557"/>
      <c r="G59" s="550">
        <f t="shared" si="11"/>
        <v>20.479</v>
      </c>
      <c r="H59" s="548">
        <v>20.479</v>
      </c>
      <c r="I59" s="548">
        <v>13.097</v>
      </c>
      <c r="J59" s="547"/>
      <c r="K59" s="550"/>
      <c r="L59" s="548"/>
      <c r="M59" s="548"/>
      <c r="N59" s="547"/>
      <c r="O59" s="553"/>
      <c r="P59" s="548"/>
      <c r="Q59" s="548"/>
      <c r="R59" s="547"/>
      <c r="S59" s="562"/>
      <c r="T59" s="548"/>
      <c r="U59" s="548"/>
      <c r="V59" s="547"/>
      <c r="W59" s="507"/>
    </row>
    <row r="60" spans="1:23" ht="25.5">
      <c r="A60" s="544">
        <v>51</v>
      </c>
      <c r="B60" s="566" t="s">
        <v>374</v>
      </c>
      <c r="C60" s="534">
        <f t="shared" si="10"/>
        <v>12.8</v>
      </c>
      <c r="D60" s="548">
        <f t="shared" si="10"/>
        <v>12.8</v>
      </c>
      <c r="E60" s="543"/>
      <c r="F60" s="557"/>
      <c r="G60" s="550">
        <f t="shared" si="11"/>
        <v>12.8</v>
      </c>
      <c r="H60" s="548">
        <v>12.8</v>
      </c>
      <c r="I60" s="548"/>
      <c r="J60" s="547"/>
      <c r="K60" s="550"/>
      <c r="L60" s="548"/>
      <c r="M60" s="548"/>
      <c r="N60" s="547"/>
      <c r="O60" s="553"/>
      <c r="P60" s="548"/>
      <c r="Q60" s="548"/>
      <c r="R60" s="547"/>
      <c r="S60" s="562"/>
      <c r="T60" s="548"/>
      <c r="U60" s="548"/>
      <c r="V60" s="547"/>
      <c r="W60" s="507"/>
    </row>
    <row r="61" spans="1:23" ht="12.75">
      <c r="A61" s="544">
        <v>52</v>
      </c>
      <c r="B61" s="552" t="s">
        <v>176</v>
      </c>
      <c r="C61" s="553">
        <f aca="true" t="shared" si="12" ref="C61:E66">+G61+K61+O61+S61</f>
        <v>365.226</v>
      </c>
      <c r="D61" s="543">
        <f t="shared" si="12"/>
        <v>365.226</v>
      </c>
      <c r="E61" s="543">
        <f t="shared" si="12"/>
        <v>238.83999999999997</v>
      </c>
      <c r="F61" s="557"/>
      <c r="G61" s="553">
        <f aca="true" t="shared" si="13" ref="G61:G66">+H61</f>
        <v>234.202</v>
      </c>
      <c r="H61" s="543">
        <v>234.202</v>
      </c>
      <c r="I61" s="567">
        <v>159.528</v>
      </c>
      <c r="J61" s="547"/>
      <c r="K61" s="550"/>
      <c r="L61" s="548"/>
      <c r="M61" s="548"/>
      <c r="N61" s="547"/>
      <c r="O61" s="553">
        <f aca="true" t="shared" si="14" ref="O61:O75">+P61</f>
        <v>107.324</v>
      </c>
      <c r="P61" s="543">
        <v>107.324</v>
      </c>
      <c r="Q61" s="543">
        <v>79.312</v>
      </c>
      <c r="R61" s="560"/>
      <c r="S61" s="551">
        <f aca="true" t="shared" si="15" ref="S61:S66">+T61</f>
        <v>23.7</v>
      </c>
      <c r="T61" s="543">
        <v>23.7</v>
      </c>
      <c r="U61" s="543"/>
      <c r="V61" s="560"/>
      <c r="W61" s="507"/>
    </row>
    <row r="62" spans="1:23" ht="12.75">
      <c r="A62" s="544">
        <f aca="true" t="shared" si="16" ref="A62:A68">+A61+1</f>
        <v>53</v>
      </c>
      <c r="B62" s="552" t="s">
        <v>177</v>
      </c>
      <c r="C62" s="553">
        <f t="shared" si="12"/>
        <v>615.2350000000001</v>
      </c>
      <c r="D62" s="543">
        <f t="shared" si="12"/>
        <v>615.2350000000001</v>
      </c>
      <c r="E62" s="543">
        <f t="shared" si="12"/>
        <v>395.313</v>
      </c>
      <c r="F62" s="557"/>
      <c r="G62" s="553">
        <f t="shared" si="13"/>
        <v>410.771</v>
      </c>
      <c r="H62" s="543">
        <v>410.771</v>
      </c>
      <c r="I62" s="567">
        <v>281.18</v>
      </c>
      <c r="J62" s="547"/>
      <c r="K62" s="550"/>
      <c r="L62" s="548"/>
      <c r="M62" s="548"/>
      <c r="N62" s="547"/>
      <c r="O62" s="553">
        <f t="shared" si="14"/>
        <v>154.524</v>
      </c>
      <c r="P62" s="543">
        <v>154.524</v>
      </c>
      <c r="Q62" s="543">
        <v>114.133</v>
      </c>
      <c r="R62" s="560"/>
      <c r="S62" s="551">
        <f t="shared" si="15"/>
        <v>49.94</v>
      </c>
      <c r="T62" s="543">
        <v>49.94</v>
      </c>
      <c r="U62" s="543"/>
      <c r="V62" s="560"/>
      <c r="W62" s="507"/>
    </row>
    <row r="63" spans="1:23" ht="12.75">
      <c r="A63" s="544">
        <f t="shared" si="16"/>
        <v>54</v>
      </c>
      <c r="B63" s="552" t="s">
        <v>126</v>
      </c>
      <c r="C63" s="553">
        <f t="shared" si="12"/>
        <v>250.35600000000002</v>
      </c>
      <c r="D63" s="543">
        <f t="shared" si="12"/>
        <v>250.35600000000002</v>
      </c>
      <c r="E63" s="543">
        <f t="shared" si="12"/>
        <v>149.865</v>
      </c>
      <c r="F63" s="557"/>
      <c r="G63" s="553">
        <f t="shared" si="13"/>
        <v>161.228</v>
      </c>
      <c r="H63" s="543">
        <v>161.228</v>
      </c>
      <c r="I63" s="567">
        <v>92.748</v>
      </c>
      <c r="J63" s="547"/>
      <c r="K63" s="550"/>
      <c r="L63" s="548"/>
      <c r="M63" s="548"/>
      <c r="N63" s="547"/>
      <c r="O63" s="553">
        <f t="shared" si="14"/>
        <v>77.254</v>
      </c>
      <c r="P63" s="543">
        <v>77.254</v>
      </c>
      <c r="Q63" s="543">
        <v>57.117</v>
      </c>
      <c r="R63" s="560"/>
      <c r="S63" s="551">
        <f t="shared" si="15"/>
        <v>11.874</v>
      </c>
      <c r="T63" s="543">
        <v>11.874</v>
      </c>
      <c r="U63" s="543"/>
      <c r="V63" s="560"/>
      <c r="W63" s="507"/>
    </row>
    <row r="64" spans="1:23" ht="12.75">
      <c r="A64" s="544">
        <f t="shared" si="16"/>
        <v>55</v>
      </c>
      <c r="B64" s="552" t="s">
        <v>389</v>
      </c>
      <c r="C64" s="553">
        <f t="shared" si="12"/>
        <v>507.967</v>
      </c>
      <c r="D64" s="543">
        <f t="shared" si="12"/>
        <v>507.967</v>
      </c>
      <c r="E64" s="543">
        <f t="shared" si="12"/>
        <v>311.057</v>
      </c>
      <c r="F64" s="557"/>
      <c r="G64" s="553">
        <f t="shared" si="13"/>
        <v>251.682</v>
      </c>
      <c r="H64" s="543">
        <v>251.682</v>
      </c>
      <c r="I64" s="543">
        <v>160.037</v>
      </c>
      <c r="J64" s="547"/>
      <c r="K64" s="550"/>
      <c r="L64" s="548"/>
      <c r="M64" s="548"/>
      <c r="N64" s="547"/>
      <c r="O64" s="553">
        <f t="shared" si="14"/>
        <v>204.285</v>
      </c>
      <c r="P64" s="543">
        <v>204.285</v>
      </c>
      <c r="Q64" s="543">
        <v>151.02</v>
      </c>
      <c r="R64" s="560"/>
      <c r="S64" s="551">
        <f t="shared" si="15"/>
        <v>52</v>
      </c>
      <c r="T64" s="543">
        <v>52</v>
      </c>
      <c r="U64" s="543"/>
      <c r="V64" s="560"/>
      <c r="W64" s="507"/>
    </row>
    <row r="65" spans="1:23" ht="12.75">
      <c r="A65" s="544">
        <f t="shared" si="16"/>
        <v>56</v>
      </c>
      <c r="B65" s="552" t="s">
        <v>390</v>
      </c>
      <c r="C65" s="553">
        <f t="shared" si="12"/>
        <v>187.174</v>
      </c>
      <c r="D65" s="543">
        <f t="shared" si="12"/>
        <v>187.174</v>
      </c>
      <c r="E65" s="543">
        <f t="shared" si="12"/>
        <v>118.002</v>
      </c>
      <c r="F65" s="557"/>
      <c r="G65" s="553">
        <f t="shared" si="13"/>
        <v>125.989</v>
      </c>
      <c r="H65" s="543">
        <v>125.989</v>
      </c>
      <c r="I65" s="543">
        <v>80.014</v>
      </c>
      <c r="J65" s="547"/>
      <c r="K65" s="550"/>
      <c r="L65" s="548"/>
      <c r="M65" s="548"/>
      <c r="N65" s="547"/>
      <c r="O65" s="553">
        <f t="shared" si="14"/>
        <v>51.385</v>
      </c>
      <c r="P65" s="543">
        <v>51.385</v>
      </c>
      <c r="Q65" s="543">
        <v>37.988</v>
      </c>
      <c r="R65" s="560"/>
      <c r="S65" s="551">
        <f t="shared" si="15"/>
        <v>9.8</v>
      </c>
      <c r="T65" s="543">
        <v>9.8</v>
      </c>
      <c r="U65" s="543"/>
      <c r="V65" s="560"/>
      <c r="W65" s="507"/>
    </row>
    <row r="66" spans="1:23" ht="12.75">
      <c r="A66" s="544">
        <f t="shared" si="16"/>
        <v>57</v>
      </c>
      <c r="B66" s="552" t="s">
        <v>391</v>
      </c>
      <c r="C66" s="553">
        <f t="shared" si="12"/>
        <v>217.507</v>
      </c>
      <c r="D66" s="543">
        <f t="shared" si="12"/>
        <v>217.507</v>
      </c>
      <c r="E66" s="543">
        <f t="shared" si="12"/>
        <v>153.99099999999999</v>
      </c>
      <c r="F66" s="557"/>
      <c r="G66" s="553">
        <f t="shared" si="13"/>
        <v>105.001</v>
      </c>
      <c r="H66" s="543">
        <v>105.001</v>
      </c>
      <c r="I66" s="543">
        <v>76.889</v>
      </c>
      <c r="J66" s="547"/>
      <c r="K66" s="550"/>
      <c r="L66" s="548"/>
      <c r="M66" s="548"/>
      <c r="N66" s="547"/>
      <c r="O66" s="553">
        <f t="shared" si="14"/>
        <v>103.206</v>
      </c>
      <c r="P66" s="543">
        <v>103.206</v>
      </c>
      <c r="Q66" s="543">
        <v>77.102</v>
      </c>
      <c r="R66" s="560"/>
      <c r="S66" s="551">
        <f t="shared" si="15"/>
        <v>9.3</v>
      </c>
      <c r="T66" s="543">
        <v>9.3</v>
      </c>
      <c r="U66" s="543"/>
      <c r="V66" s="560"/>
      <c r="W66" s="507"/>
    </row>
    <row r="67" spans="1:23" ht="12.75">
      <c r="A67" s="544">
        <f t="shared" si="16"/>
        <v>58</v>
      </c>
      <c r="B67" s="599" t="s">
        <v>392</v>
      </c>
      <c r="C67" s="553">
        <f aca="true" t="shared" si="17" ref="C67:E68">G67+K67+O67+S67</f>
        <v>99.958</v>
      </c>
      <c r="D67" s="543">
        <f t="shared" si="17"/>
        <v>99.958</v>
      </c>
      <c r="E67" s="543">
        <f t="shared" si="17"/>
        <v>73.23100000000001</v>
      </c>
      <c r="F67" s="557"/>
      <c r="G67" s="553">
        <f>H67+J67</f>
        <v>12.283</v>
      </c>
      <c r="H67" s="543">
        <v>12.283</v>
      </c>
      <c r="I67" s="543">
        <v>8.307</v>
      </c>
      <c r="J67" s="547"/>
      <c r="K67" s="550"/>
      <c r="L67" s="548"/>
      <c r="M67" s="548"/>
      <c r="N67" s="547"/>
      <c r="O67" s="553">
        <f t="shared" si="14"/>
        <v>87.675</v>
      </c>
      <c r="P67" s="543">
        <v>87.675</v>
      </c>
      <c r="Q67" s="543">
        <v>64.924</v>
      </c>
      <c r="R67" s="560"/>
      <c r="S67" s="551"/>
      <c r="T67" s="543"/>
      <c r="U67" s="543"/>
      <c r="V67" s="560"/>
      <c r="W67" s="507"/>
    </row>
    <row r="68" spans="1:23" ht="12.75">
      <c r="A68" s="544">
        <f t="shared" si="16"/>
        <v>59</v>
      </c>
      <c r="B68" s="600" t="s">
        <v>445</v>
      </c>
      <c r="C68" s="553">
        <f t="shared" si="17"/>
        <v>77.878</v>
      </c>
      <c r="D68" s="543">
        <f t="shared" si="17"/>
        <v>77.878</v>
      </c>
      <c r="E68" s="543">
        <f t="shared" si="17"/>
        <v>56.347</v>
      </c>
      <c r="F68" s="557"/>
      <c r="G68" s="553">
        <f>H68+J68</f>
        <v>38.541</v>
      </c>
      <c r="H68" s="543">
        <v>38.541</v>
      </c>
      <c r="I68" s="543">
        <v>26.817</v>
      </c>
      <c r="J68" s="560"/>
      <c r="K68" s="553"/>
      <c r="L68" s="543"/>
      <c r="M68" s="543"/>
      <c r="N68" s="560"/>
      <c r="O68" s="553">
        <f t="shared" si="14"/>
        <v>39.337</v>
      </c>
      <c r="P68" s="543">
        <v>39.337</v>
      </c>
      <c r="Q68" s="543">
        <v>29.53</v>
      </c>
      <c r="R68" s="560"/>
      <c r="S68" s="551"/>
      <c r="T68" s="543"/>
      <c r="U68" s="543"/>
      <c r="V68" s="560"/>
      <c r="W68" s="507"/>
    </row>
    <row r="69" spans="1:23" ht="12.75">
      <c r="A69" s="544">
        <v>60</v>
      </c>
      <c r="B69" s="552" t="s">
        <v>279</v>
      </c>
      <c r="C69" s="553">
        <f aca="true" t="shared" si="18" ref="C69:C79">+G69+K69+O69+S69</f>
        <v>624.677</v>
      </c>
      <c r="D69" s="543">
        <f aca="true" t="shared" si="19" ref="D69:D79">+H69+L69+P69+T69</f>
        <v>624.677</v>
      </c>
      <c r="E69" s="543">
        <f aca="true" t="shared" si="20" ref="E69:E79">+I69+M69+Q69+U69</f>
        <v>400.182</v>
      </c>
      <c r="F69" s="557"/>
      <c r="G69" s="553">
        <f>+H69+J69</f>
        <v>389.046</v>
      </c>
      <c r="H69" s="543">
        <v>389.046</v>
      </c>
      <c r="I69" s="543">
        <v>262.059</v>
      </c>
      <c r="J69" s="560"/>
      <c r="K69" s="550"/>
      <c r="L69" s="548"/>
      <c r="M69" s="548"/>
      <c r="N69" s="547"/>
      <c r="O69" s="553">
        <f t="shared" si="14"/>
        <v>186.531</v>
      </c>
      <c r="P69" s="543">
        <v>186.531</v>
      </c>
      <c r="Q69" s="543">
        <v>138.123</v>
      </c>
      <c r="R69" s="560"/>
      <c r="S69" s="551">
        <f>+T69</f>
        <v>49.1</v>
      </c>
      <c r="T69" s="543">
        <v>49.1</v>
      </c>
      <c r="U69" s="543"/>
      <c r="V69" s="560"/>
      <c r="W69" s="507"/>
    </row>
    <row r="70" spans="1:23" ht="12.75">
      <c r="A70" s="544">
        <v>61</v>
      </c>
      <c r="B70" s="552" t="s">
        <v>130</v>
      </c>
      <c r="C70" s="553">
        <f t="shared" si="18"/>
        <v>603.212</v>
      </c>
      <c r="D70" s="543">
        <f t="shared" si="19"/>
        <v>603.212</v>
      </c>
      <c r="E70" s="543">
        <f t="shared" si="20"/>
        <v>415.829</v>
      </c>
      <c r="F70" s="557"/>
      <c r="G70" s="553">
        <f>+H70</f>
        <v>157.303</v>
      </c>
      <c r="H70" s="543">
        <v>157.303</v>
      </c>
      <c r="I70" s="543">
        <v>96.394</v>
      </c>
      <c r="J70" s="560"/>
      <c r="K70" s="553"/>
      <c r="L70" s="543"/>
      <c r="M70" s="543"/>
      <c r="N70" s="560"/>
      <c r="O70" s="553">
        <f t="shared" si="14"/>
        <v>429.409</v>
      </c>
      <c r="P70" s="543">
        <v>429.409</v>
      </c>
      <c r="Q70" s="543">
        <v>319.435</v>
      </c>
      <c r="R70" s="560"/>
      <c r="S70" s="551">
        <f>+T70+V70</f>
        <v>16.5</v>
      </c>
      <c r="T70" s="543">
        <v>16.5</v>
      </c>
      <c r="U70" s="543"/>
      <c r="V70" s="560"/>
      <c r="W70" s="507"/>
    </row>
    <row r="71" spans="1:23" ht="12.75">
      <c r="A71" s="544">
        <f>+A70+1</f>
        <v>62</v>
      </c>
      <c r="B71" s="552" t="s">
        <v>394</v>
      </c>
      <c r="C71" s="553">
        <f t="shared" si="18"/>
        <v>111.27</v>
      </c>
      <c r="D71" s="543">
        <f t="shared" si="19"/>
        <v>111.27</v>
      </c>
      <c r="E71" s="543">
        <f t="shared" si="20"/>
        <v>76.389</v>
      </c>
      <c r="F71" s="557"/>
      <c r="G71" s="553">
        <f>+H71</f>
        <v>44.99</v>
      </c>
      <c r="H71" s="543">
        <v>44.99</v>
      </c>
      <c r="I71" s="543">
        <v>32.422</v>
      </c>
      <c r="J71" s="547"/>
      <c r="K71" s="553"/>
      <c r="L71" s="548"/>
      <c r="M71" s="548"/>
      <c r="N71" s="547"/>
      <c r="O71" s="553">
        <f t="shared" si="14"/>
        <v>58.98</v>
      </c>
      <c r="P71" s="543">
        <v>58.98</v>
      </c>
      <c r="Q71" s="543">
        <v>43.967</v>
      </c>
      <c r="R71" s="560"/>
      <c r="S71" s="551">
        <f>+T71</f>
        <v>7.3</v>
      </c>
      <c r="T71" s="543">
        <v>7.3</v>
      </c>
      <c r="U71" s="543"/>
      <c r="V71" s="560"/>
      <c r="W71" s="507"/>
    </row>
    <row r="72" spans="1:23" ht="12.75">
      <c r="A72" s="544">
        <v>63</v>
      </c>
      <c r="B72" s="552" t="s">
        <v>178</v>
      </c>
      <c r="C72" s="553">
        <f t="shared" si="18"/>
        <v>269.076</v>
      </c>
      <c r="D72" s="543">
        <f t="shared" si="19"/>
        <v>269.076</v>
      </c>
      <c r="E72" s="543">
        <f t="shared" si="20"/>
        <v>176.867</v>
      </c>
      <c r="F72" s="557"/>
      <c r="G72" s="553">
        <f>+H72</f>
        <v>150.792</v>
      </c>
      <c r="H72" s="543">
        <v>150.792</v>
      </c>
      <c r="I72" s="543">
        <v>95.169</v>
      </c>
      <c r="J72" s="547"/>
      <c r="K72" s="550"/>
      <c r="L72" s="548"/>
      <c r="M72" s="548"/>
      <c r="N72" s="547"/>
      <c r="O72" s="553">
        <f t="shared" si="14"/>
        <v>108.284</v>
      </c>
      <c r="P72" s="543">
        <v>108.284</v>
      </c>
      <c r="Q72" s="543">
        <v>81.698</v>
      </c>
      <c r="R72" s="560"/>
      <c r="S72" s="551">
        <f>+T72</f>
        <v>10</v>
      </c>
      <c r="T72" s="543">
        <v>10</v>
      </c>
      <c r="U72" s="543"/>
      <c r="V72" s="560"/>
      <c r="W72" s="507"/>
    </row>
    <row r="73" spans="1:23" ht="12.75">
      <c r="A73" s="544">
        <v>64</v>
      </c>
      <c r="B73" s="552" t="s">
        <v>280</v>
      </c>
      <c r="C73" s="553">
        <f t="shared" si="18"/>
        <v>225.737</v>
      </c>
      <c r="D73" s="543">
        <f t="shared" si="19"/>
        <v>222.737</v>
      </c>
      <c r="E73" s="543">
        <f t="shared" si="20"/>
        <v>164.205</v>
      </c>
      <c r="F73" s="557">
        <f>+J73+N73+R73+V73</f>
        <v>3</v>
      </c>
      <c r="G73" s="553">
        <f>+H73+J73</f>
        <v>32.887</v>
      </c>
      <c r="H73" s="543">
        <v>29.887</v>
      </c>
      <c r="I73" s="543">
        <v>21.203</v>
      </c>
      <c r="J73" s="560">
        <v>3</v>
      </c>
      <c r="K73" s="550"/>
      <c r="L73" s="548"/>
      <c r="M73" s="548"/>
      <c r="N73" s="547"/>
      <c r="O73" s="553">
        <f t="shared" si="14"/>
        <v>188.85</v>
      </c>
      <c r="P73" s="543">
        <v>188.85</v>
      </c>
      <c r="Q73" s="543">
        <v>141.002</v>
      </c>
      <c r="R73" s="560"/>
      <c r="S73" s="551">
        <f>+T73</f>
        <v>4</v>
      </c>
      <c r="T73" s="543">
        <v>4</v>
      </c>
      <c r="U73" s="543">
        <v>2</v>
      </c>
      <c r="V73" s="560"/>
      <c r="W73" s="507"/>
    </row>
    <row r="74" spans="1:23" ht="12.75">
      <c r="A74" s="544">
        <v>65</v>
      </c>
      <c r="B74" s="552" t="s">
        <v>395</v>
      </c>
      <c r="C74" s="553">
        <f t="shared" si="18"/>
        <v>10.870999999999999</v>
      </c>
      <c r="D74" s="543">
        <f t="shared" si="19"/>
        <v>10.870999999999999</v>
      </c>
      <c r="E74" s="543">
        <f t="shared" si="20"/>
        <v>7.424</v>
      </c>
      <c r="F74" s="557"/>
      <c r="G74" s="553"/>
      <c r="H74" s="543"/>
      <c r="I74" s="543"/>
      <c r="J74" s="547"/>
      <c r="K74" s="553">
        <f>+L74</f>
        <v>0.7</v>
      </c>
      <c r="L74" s="543">
        <v>0.7</v>
      </c>
      <c r="M74" s="548"/>
      <c r="N74" s="547"/>
      <c r="O74" s="553">
        <f t="shared" si="14"/>
        <v>10.171</v>
      </c>
      <c r="P74" s="543">
        <v>10.171</v>
      </c>
      <c r="Q74" s="543">
        <v>7.424</v>
      </c>
      <c r="R74" s="560"/>
      <c r="S74" s="551"/>
      <c r="T74" s="543"/>
      <c r="U74" s="543"/>
      <c r="V74" s="560"/>
      <c r="W74" s="507"/>
    </row>
    <row r="75" spans="1:23" ht="12.75">
      <c r="A75" s="544">
        <v>66</v>
      </c>
      <c r="B75" s="552" t="s">
        <v>396</v>
      </c>
      <c r="C75" s="553">
        <f t="shared" si="18"/>
        <v>330.241</v>
      </c>
      <c r="D75" s="543">
        <f t="shared" si="19"/>
        <v>330.241</v>
      </c>
      <c r="E75" s="543">
        <f t="shared" si="20"/>
        <v>215.035</v>
      </c>
      <c r="F75" s="557"/>
      <c r="G75" s="553">
        <f>+H75</f>
        <v>179.853</v>
      </c>
      <c r="H75" s="543">
        <v>179.853</v>
      </c>
      <c r="I75" s="543">
        <v>112.714</v>
      </c>
      <c r="J75" s="547"/>
      <c r="K75" s="550"/>
      <c r="L75" s="548"/>
      <c r="M75" s="548"/>
      <c r="N75" s="547"/>
      <c r="O75" s="553">
        <f t="shared" si="14"/>
        <v>135.888</v>
      </c>
      <c r="P75" s="543">
        <v>135.888</v>
      </c>
      <c r="Q75" s="543">
        <v>102.321</v>
      </c>
      <c r="R75" s="560"/>
      <c r="S75" s="551">
        <f>+T75</f>
        <v>14.5</v>
      </c>
      <c r="T75" s="543">
        <v>14.5</v>
      </c>
      <c r="U75" s="543"/>
      <c r="V75" s="560"/>
      <c r="W75" s="507"/>
    </row>
    <row r="76" spans="1:23" ht="12.75">
      <c r="A76" s="544">
        <v>67</v>
      </c>
      <c r="B76" s="552" t="s">
        <v>137</v>
      </c>
      <c r="C76" s="553">
        <f t="shared" si="18"/>
        <v>1724.7089999999998</v>
      </c>
      <c r="D76" s="543">
        <f t="shared" si="19"/>
        <v>1723.7089999999998</v>
      </c>
      <c r="E76" s="543">
        <f t="shared" si="20"/>
        <v>1117.961</v>
      </c>
      <c r="F76" s="557">
        <f>+J76+N76+R76+V76</f>
        <v>1</v>
      </c>
      <c r="G76" s="553">
        <f>+H76</f>
        <v>657.934</v>
      </c>
      <c r="H76" s="543">
        <v>657.934</v>
      </c>
      <c r="I76" s="543">
        <v>375.584</v>
      </c>
      <c r="J76" s="547"/>
      <c r="K76" s="550"/>
      <c r="L76" s="548"/>
      <c r="M76" s="548"/>
      <c r="N76" s="547"/>
      <c r="O76" s="553">
        <f>P76+R76</f>
        <v>991.775</v>
      </c>
      <c r="P76" s="543">
        <v>991.775</v>
      </c>
      <c r="Q76" s="543">
        <v>742.377</v>
      </c>
      <c r="R76" s="560"/>
      <c r="S76" s="551">
        <f>+T76+V76</f>
        <v>75</v>
      </c>
      <c r="T76" s="543">
        <v>74</v>
      </c>
      <c r="U76" s="543"/>
      <c r="V76" s="560">
        <v>1</v>
      </c>
      <c r="W76" s="507"/>
    </row>
    <row r="77" spans="1:23" ht="12.75">
      <c r="A77" s="544">
        <v>68</v>
      </c>
      <c r="B77" s="552" t="s">
        <v>446</v>
      </c>
      <c r="C77" s="553">
        <f t="shared" si="18"/>
        <v>100.686</v>
      </c>
      <c r="D77" s="543">
        <f t="shared" si="19"/>
        <v>99.686</v>
      </c>
      <c r="E77" s="543">
        <f t="shared" si="20"/>
        <v>55.722</v>
      </c>
      <c r="F77" s="557">
        <f>+J77+N77+R77+V77</f>
        <v>1</v>
      </c>
      <c r="G77" s="553">
        <f>+H77</f>
        <v>90.686</v>
      </c>
      <c r="H77" s="543">
        <v>90.686</v>
      </c>
      <c r="I77" s="543">
        <v>55.722</v>
      </c>
      <c r="J77" s="560"/>
      <c r="K77" s="553"/>
      <c r="L77" s="543"/>
      <c r="M77" s="543"/>
      <c r="N77" s="560"/>
      <c r="O77" s="553"/>
      <c r="P77" s="543"/>
      <c r="Q77" s="543"/>
      <c r="R77" s="560"/>
      <c r="S77" s="551">
        <f>+T77+V77</f>
        <v>10</v>
      </c>
      <c r="T77" s="543">
        <v>9</v>
      </c>
      <c r="U77" s="543"/>
      <c r="V77" s="560">
        <v>1</v>
      </c>
      <c r="W77" s="507"/>
    </row>
    <row r="78" spans="1:23" ht="12.75">
      <c r="A78" s="544">
        <v>69</v>
      </c>
      <c r="B78" s="552" t="s">
        <v>398</v>
      </c>
      <c r="C78" s="553">
        <f t="shared" si="18"/>
        <v>1181.079</v>
      </c>
      <c r="D78" s="543">
        <f t="shared" si="19"/>
        <v>1175.3890000000001</v>
      </c>
      <c r="E78" s="543">
        <f t="shared" si="20"/>
        <v>807.976</v>
      </c>
      <c r="F78" s="543">
        <f>+J78+N78+R78+V78</f>
        <v>5.69</v>
      </c>
      <c r="G78" s="553">
        <f>+H78+J78</f>
        <v>302.455</v>
      </c>
      <c r="H78" s="543">
        <v>296.765</v>
      </c>
      <c r="I78" s="543">
        <v>183.374</v>
      </c>
      <c r="J78" s="560">
        <v>5.69</v>
      </c>
      <c r="K78" s="550"/>
      <c r="L78" s="548"/>
      <c r="M78" s="548"/>
      <c r="N78" s="547"/>
      <c r="O78" s="553">
        <f>P78+R78</f>
        <v>839.624</v>
      </c>
      <c r="P78" s="543">
        <v>839.624</v>
      </c>
      <c r="Q78" s="543">
        <v>624.602</v>
      </c>
      <c r="R78" s="560"/>
      <c r="S78" s="551">
        <f aca="true" t="shared" si="21" ref="S78:S88">+T78</f>
        <v>39</v>
      </c>
      <c r="T78" s="543">
        <v>39</v>
      </c>
      <c r="U78" s="543"/>
      <c r="V78" s="560"/>
      <c r="W78" s="507"/>
    </row>
    <row r="79" spans="1:23" ht="12.75">
      <c r="A79" s="544">
        <v>70</v>
      </c>
      <c r="B79" s="552" t="s">
        <v>143</v>
      </c>
      <c r="C79" s="553">
        <f t="shared" si="18"/>
        <v>744.85</v>
      </c>
      <c r="D79" s="543">
        <f t="shared" si="19"/>
        <v>744.85</v>
      </c>
      <c r="E79" s="543">
        <f t="shared" si="20"/>
        <v>480.98</v>
      </c>
      <c r="F79" s="543"/>
      <c r="G79" s="553">
        <f>+H79+J79</f>
        <v>276.029</v>
      </c>
      <c r="H79" s="543">
        <v>276.029</v>
      </c>
      <c r="I79" s="543">
        <v>141.018</v>
      </c>
      <c r="J79" s="560"/>
      <c r="K79" s="550"/>
      <c r="L79" s="548"/>
      <c r="M79" s="548"/>
      <c r="N79" s="547"/>
      <c r="O79" s="553">
        <f>+P79</f>
        <v>453.821</v>
      </c>
      <c r="P79" s="543">
        <v>453.821</v>
      </c>
      <c r="Q79" s="543">
        <v>339.962</v>
      </c>
      <c r="R79" s="560"/>
      <c r="S79" s="551">
        <f t="shared" si="21"/>
        <v>15</v>
      </c>
      <c r="T79" s="543">
        <v>15</v>
      </c>
      <c r="U79" s="543"/>
      <c r="V79" s="560"/>
      <c r="W79" s="507"/>
    </row>
    <row r="80" spans="1:23" ht="12.75">
      <c r="A80" s="544">
        <f>+A79+1</f>
        <v>71</v>
      </c>
      <c r="B80" s="599" t="s">
        <v>447</v>
      </c>
      <c r="C80" s="553">
        <f aca="true" t="shared" si="22" ref="C80:E81">G80+K80+O80+S80</f>
        <v>37.66</v>
      </c>
      <c r="D80" s="543">
        <f t="shared" si="22"/>
        <v>37.66</v>
      </c>
      <c r="E80" s="543">
        <f t="shared" si="22"/>
        <v>26.903</v>
      </c>
      <c r="F80" s="557"/>
      <c r="G80" s="553">
        <f>H80+J80</f>
        <v>33.16</v>
      </c>
      <c r="H80" s="543">
        <v>33.16</v>
      </c>
      <c r="I80" s="543">
        <v>24.834</v>
      </c>
      <c r="J80" s="560"/>
      <c r="K80" s="553"/>
      <c r="L80" s="543"/>
      <c r="M80" s="543"/>
      <c r="N80" s="560"/>
      <c r="O80" s="553"/>
      <c r="P80" s="543"/>
      <c r="Q80" s="543"/>
      <c r="R80" s="560"/>
      <c r="S80" s="551">
        <f t="shared" si="21"/>
        <v>4.5</v>
      </c>
      <c r="T80" s="543">
        <v>4.5</v>
      </c>
      <c r="U80" s="543">
        <v>2.069</v>
      </c>
      <c r="V80" s="560"/>
      <c r="W80" s="507"/>
    </row>
    <row r="81" spans="1:23" ht="12.75">
      <c r="A81" s="544">
        <f>+A80+1</f>
        <v>72</v>
      </c>
      <c r="B81" s="552" t="s">
        <v>400</v>
      </c>
      <c r="C81" s="553">
        <f t="shared" si="22"/>
        <v>400.329</v>
      </c>
      <c r="D81" s="543">
        <f t="shared" si="22"/>
        <v>400.329</v>
      </c>
      <c r="E81" s="543">
        <f t="shared" si="22"/>
        <v>259.841</v>
      </c>
      <c r="F81" s="557"/>
      <c r="G81" s="553">
        <f>H81+J81</f>
        <v>194.916</v>
      </c>
      <c r="H81" s="543">
        <v>194.916</v>
      </c>
      <c r="I81" s="543">
        <v>119.081</v>
      </c>
      <c r="J81" s="560"/>
      <c r="K81" s="550"/>
      <c r="L81" s="548"/>
      <c r="M81" s="548"/>
      <c r="N81" s="547"/>
      <c r="O81" s="553">
        <f>+P81</f>
        <v>187.413</v>
      </c>
      <c r="P81" s="543">
        <v>187.413</v>
      </c>
      <c r="Q81" s="543">
        <v>140.76</v>
      </c>
      <c r="R81" s="560"/>
      <c r="S81" s="551">
        <f t="shared" si="21"/>
        <v>18</v>
      </c>
      <c r="T81" s="543">
        <v>18</v>
      </c>
      <c r="U81" s="543"/>
      <c r="V81" s="560"/>
      <c r="W81" s="507"/>
    </row>
    <row r="82" spans="1:23" ht="12.75">
      <c r="A82" s="544">
        <f>+A81+1</f>
        <v>73</v>
      </c>
      <c r="B82" s="552" t="s">
        <v>149</v>
      </c>
      <c r="C82" s="553">
        <f aca="true" t="shared" si="23" ref="C82:E84">+G82+K82+O82+S82</f>
        <v>646.213</v>
      </c>
      <c r="D82" s="543">
        <f t="shared" si="23"/>
        <v>646.213</v>
      </c>
      <c r="E82" s="543">
        <f t="shared" si="23"/>
        <v>410.47200000000004</v>
      </c>
      <c r="F82" s="557"/>
      <c r="G82" s="553">
        <f>+H82</f>
        <v>251.799</v>
      </c>
      <c r="H82" s="543">
        <v>251.799</v>
      </c>
      <c r="I82" s="543">
        <v>125.615</v>
      </c>
      <c r="J82" s="547"/>
      <c r="K82" s="550"/>
      <c r="L82" s="548"/>
      <c r="M82" s="548"/>
      <c r="N82" s="547"/>
      <c r="O82" s="553">
        <f>+P82</f>
        <v>379.914</v>
      </c>
      <c r="P82" s="543">
        <v>379.914</v>
      </c>
      <c r="Q82" s="543">
        <v>284.857</v>
      </c>
      <c r="R82" s="560"/>
      <c r="S82" s="551">
        <f t="shared" si="21"/>
        <v>14.5</v>
      </c>
      <c r="T82" s="543">
        <v>14.5</v>
      </c>
      <c r="U82" s="543"/>
      <c r="V82" s="560"/>
      <c r="W82" s="507"/>
    </row>
    <row r="83" spans="1:23" ht="12.75">
      <c r="A83" s="544">
        <f>+A82+1</f>
        <v>74</v>
      </c>
      <c r="B83" s="552" t="s">
        <v>448</v>
      </c>
      <c r="C83" s="553">
        <f t="shared" si="23"/>
        <v>154.251</v>
      </c>
      <c r="D83" s="543">
        <f t="shared" si="23"/>
        <v>154.251</v>
      </c>
      <c r="E83" s="543">
        <f t="shared" si="23"/>
        <v>87.856</v>
      </c>
      <c r="F83" s="557"/>
      <c r="G83" s="553">
        <f>+H83</f>
        <v>102.159</v>
      </c>
      <c r="H83" s="543">
        <v>102.159</v>
      </c>
      <c r="I83" s="543">
        <v>54.658</v>
      </c>
      <c r="J83" s="560"/>
      <c r="K83" s="553"/>
      <c r="L83" s="543"/>
      <c r="M83" s="543"/>
      <c r="N83" s="560"/>
      <c r="O83" s="553">
        <f>+P83</f>
        <v>44.892</v>
      </c>
      <c r="P83" s="543">
        <v>44.892</v>
      </c>
      <c r="Q83" s="543">
        <v>33.198</v>
      </c>
      <c r="R83" s="560"/>
      <c r="S83" s="551">
        <f t="shared" si="21"/>
        <v>7.2</v>
      </c>
      <c r="T83" s="543">
        <v>7.2</v>
      </c>
      <c r="U83" s="543"/>
      <c r="V83" s="560"/>
      <c r="W83" s="507"/>
    </row>
    <row r="84" spans="1:23" ht="12.75">
      <c r="A84" s="544">
        <v>75</v>
      </c>
      <c r="B84" s="599" t="s">
        <v>449</v>
      </c>
      <c r="C84" s="553">
        <f t="shared" si="23"/>
        <v>41.171</v>
      </c>
      <c r="D84" s="543">
        <f t="shared" si="23"/>
        <v>41.171</v>
      </c>
      <c r="E84" s="543">
        <f t="shared" si="23"/>
        <v>28.078000000000003</v>
      </c>
      <c r="F84" s="557"/>
      <c r="G84" s="553">
        <f>+H84</f>
        <v>39.659</v>
      </c>
      <c r="H84" s="543">
        <v>39.659</v>
      </c>
      <c r="I84" s="543">
        <v>27.382</v>
      </c>
      <c r="J84" s="560"/>
      <c r="K84" s="553"/>
      <c r="L84" s="543"/>
      <c r="M84" s="543"/>
      <c r="N84" s="560"/>
      <c r="O84" s="553"/>
      <c r="P84" s="543"/>
      <c r="Q84" s="543"/>
      <c r="R84" s="560"/>
      <c r="S84" s="551">
        <f t="shared" si="21"/>
        <v>1.512</v>
      </c>
      <c r="T84" s="543">
        <v>1.512</v>
      </c>
      <c r="U84" s="543">
        <v>0.696</v>
      </c>
      <c r="V84" s="560"/>
      <c r="W84" s="507"/>
    </row>
    <row r="85" spans="1:23" ht="12.75">
      <c r="A85" s="544">
        <v>76</v>
      </c>
      <c r="B85" s="552" t="s">
        <v>156</v>
      </c>
      <c r="C85" s="553">
        <f aca="true" t="shared" si="24" ref="C85:E86">G85+K85+O85+S85</f>
        <v>660.677</v>
      </c>
      <c r="D85" s="543">
        <f t="shared" si="24"/>
        <v>659.548</v>
      </c>
      <c r="E85" s="543">
        <f t="shared" si="24"/>
        <v>439.84999999999997</v>
      </c>
      <c r="F85" s="543">
        <f>+J85+N85+R85+V85</f>
        <v>1.129</v>
      </c>
      <c r="G85" s="553">
        <f>H85+J85</f>
        <v>208.932</v>
      </c>
      <c r="H85" s="543">
        <v>207.803</v>
      </c>
      <c r="I85" s="543">
        <v>118.344</v>
      </c>
      <c r="J85" s="560">
        <v>1.129</v>
      </c>
      <c r="K85" s="550"/>
      <c r="L85" s="548"/>
      <c r="M85" s="548"/>
      <c r="N85" s="547"/>
      <c r="O85" s="553">
        <f>+P85</f>
        <v>428.745</v>
      </c>
      <c r="P85" s="543">
        <v>428.745</v>
      </c>
      <c r="Q85" s="543">
        <v>321.506</v>
      </c>
      <c r="R85" s="560"/>
      <c r="S85" s="551">
        <f t="shared" si="21"/>
        <v>23</v>
      </c>
      <c r="T85" s="543">
        <v>23</v>
      </c>
      <c r="U85" s="543"/>
      <c r="V85" s="560"/>
      <c r="W85" s="507"/>
    </row>
    <row r="86" spans="1:23" ht="12.75">
      <c r="A86" s="544">
        <f>+A85+1</f>
        <v>77</v>
      </c>
      <c r="B86" s="599" t="s">
        <v>450</v>
      </c>
      <c r="C86" s="553">
        <f t="shared" si="24"/>
        <v>34.462</v>
      </c>
      <c r="D86" s="543">
        <f t="shared" si="24"/>
        <v>34.462</v>
      </c>
      <c r="E86" s="543">
        <f t="shared" si="24"/>
        <v>25.736</v>
      </c>
      <c r="F86" s="557"/>
      <c r="G86" s="553">
        <f>H86+J86</f>
        <v>32.862</v>
      </c>
      <c r="H86" s="543">
        <v>32.862</v>
      </c>
      <c r="I86" s="543">
        <v>25</v>
      </c>
      <c r="J86" s="560"/>
      <c r="K86" s="553"/>
      <c r="L86" s="543"/>
      <c r="M86" s="543"/>
      <c r="N86" s="560"/>
      <c r="O86" s="553"/>
      <c r="P86" s="543"/>
      <c r="Q86" s="543"/>
      <c r="R86" s="560"/>
      <c r="S86" s="551">
        <f t="shared" si="21"/>
        <v>1.6</v>
      </c>
      <c r="T86" s="543">
        <v>1.6</v>
      </c>
      <c r="U86" s="543">
        <v>0.736</v>
      </c>
      <c r="V86" s="560"/>
      <c r="W86" s="507"/>
    </row>
    <row r="87" spans="1:23" ht="12.75">
      <c r="A87" s="544">
        <f>+A86+1</f>
        <v>78</v>
      </c>
      <c r="B87" s="552" t="s">
        <v>404</v>
      </c>
      <c r="C87" s="553">
        <f aca="true" t="shared" si="25" ref="C87:E94">+G87+K87+O87+S87</f>
        <v>778.9019999999999</v>
      </c>
      <c r="D87" s="543">
        <f t="shared" si="25"/>
        <v>778.9019999999999</v>
      </c>
      <c r="E87" s="543">
        <f t="shared" si="25"/>
        <v>465.164</v>
      </c>
      <c r="F87" s="557"/>
      <c r="G87" s="553">
        <f>+H87</f>
        <v>341.571</v>
      </c>
      <c r="H87" s="543">
        <v>341.571</v>
      </c>
      <c r="I87" s="543">
        <v>160.738</v>
      </c>
      <c r="J87" s="547"/>
      <c r="K87" s="550"/>
      <c r="L87" s="548"/>
      <c r="M87" s="548"/>
      <c r="N87" s="547"/>
      <c r="O87" s="553">
        <f>+P87</f>
        <v>405.931</v>
      </c>
      <c r="P87" s="543">
        <v>405.931</v>
      </c>
      <c r="Q87" s="543">
        <v>304.426</v>
      </c>
      <c r="R87" s="547"/>
      <c r="S87" s="551">
        <f t="shared" si="21"/>
        <v>31.4</v>
      </c>
      <c r="T87" s="543">
        <v>31.4</v>
      </c>
      <c r="U87" s="543"/>
      <c r="V87" s="560"/>
      <c r="W87" s="507"/>
    </row>
    <row r="88" spans="1:23" ht="12.75">
      <c r="A88" s="544">
        <f>+A87+1</f>
        <v>79</v>
      </c>
      <c r="B88" s="552" t="s">
        <v>200</v>
      </c>
      <c r="C88" s="553">
        <f t="shared" si="25"/>
        <v>325.79599999999994</v>
      </c>
      <c r="D88" s="543">
        <f t="shared" si="25"/>
        <v>325.79599999999994</v>
      </c>
      <c r="E88" s="543">
        <f t="shared" si="25"/>
        <v>207.632</v>
      </c>
      <c r="F88" s="557"/>
      <c r="G88" s="553">
        <f>+H88+J88</f>
        <v>16.977</v>
      </c>
      <c r="H88" s="543">
        <v>16.977</v>
      </c>
      <c r="I88" s="543"/>
      <c r="J88" s="560"/>
      <c r="K88" s="553">
        <f>L88+N88</f>
        <v>136.1</v>
      </c>
      <c r="L88" s="543">
        <v>136.1</v>
      </c>
      <c r="M88" s="543">
        <v>82.593</v>
      </c>
      <c r="N88" s="560"/>
      <c r="O88" s="553">
        <f>+P88</f>
        <v>165.319</v>
      </c>
      <c r="P88" s="543">
        <v>165.319</v>
      </c>
      <c r="Q88" s="543">
        <v>125.039</v>
      </c>
      <c r="R88" s="560"/>
      <c r="S88" s="551">
        <f t="shared" si="21"/>
        <v>7.4</v>
      </c>
      <c r="T88" s="543">
        <v>7.4</v>
      </c>
      <c r="U88" s="543"/>
      <c r="V88" s="560"/>
      <c r="W88" s="507"/>
    </row>
    <row r="89" spans="1:23" ht="12.75">
      <c r="A89" s="544">
        <v>80</v>
      </c>
      <c r="B89" s="552" t="s">
        <v>405</v>
      </c>
      <c r="C89" s="553">
        <f t="shared" si="25"/>
        <v>408.428</v>
      </c>
      <c r="D89" s="543">
        <f t="shared" si="25"/>
        <v>408.428</v>
      </c>
      <c r="E89" s="543">
        <f t="shared" si="25"/>
        <v>295.246</v>
      </c>
      <c r="F89" s="557"/>
      <c r="G89" s="553">
        <f aca="true" t="shared" si="26" ref="G89:G96">+H89</f>
        <v>352.599</v>
      </c>
      <c r="H89" s="543">
        <v>352.599</v>
      </c>
      <c r="I89" s="543">
        <v>261.885</v>
      </c>
      <c r="J89" s="547"/>
      <c r="K89" s="553">
        <v>1.624</v>
      </c>
      <c r="L89" s="543">
        <v>1.624</v>
      </c>
      <c r="M89" s="543">
        <v>1.245</v>
      </c>
      <c r="N89" s="547"/>
      <c r="O89" s="553">
        <f>+P89</f>
        <v>25.705</v>
      </c>
      <c r="P89" s="543">
        <v>25.705</v>
      </c>
      <c r="Q89" s="543">
        <v>19.7</v>
      </c>
      <c r="R89" s="560"/>
      <c r="S89" s="551">
        <f>+T89+V89</f>
        <v>28.5</v>
      </c>
      <c r="T89" s="543">
        <v>28.5</v>
      </c>
      <c r="U89" s="543">
        <v>12.416</v>
      </c>
      <c r="V89" s="560"/>
      <c r="W89" s="507"/>
    </row>
    <row r="90" spans="1:23" ht="12.75">
      <c r="A90" s="544">
        <v>81</v>
      </c>
      <c r="B90" s="552" t="s">
        <v>179</v>
      </c>
      <c r="C90" s="553">
        <f t="shared" si="25"/>
        <v>119.569</v>
      </c>
      <c r="D90" s="543">
        <f t="shared" si="25"/>
        <v>119.569</v>
      </c>
      <c r="E90" s="543">
        <f t="shared" si="25"/>
        <v>86.772</v>
      </c>
      <c r="F90" s="557"/>
      <c r="G90" s="553">
        <f t="shared" si="26"/>
        <v>94.294</v>
      </c>
      <c r="H90" s="543">
        <v>94.294</v>
      </c>
      <c r="I90" s="543">
        <v>71.525</v>
      </c>
      <c r="J90" s="547"/>
      <c r="K90" s="550"/>
      <c r="L90" s="548"/>
      <c r="M90" s="548"/>
      <c r="N90" s="547"/>
      <c r="O90" s="553">
        <f>+P90</f>
        <v>13.775</v>
      </c>
      <c r="P90" s="543">
        <v>13.775</v>
      </c>
      <c r="Q90" s="543">
        <v>10.557</v>
      </c>
      <c r="R90" s="560"/>
      <c r="S90" s="551">
        <f aca="true" t="shared" si="27" ref="S90:S95">T90+V90</f>
        <v>11.5</v>
      </c>
      <c r="T90" s="543">
        <v>11.5</v>
      </c>
      <c r="U90" s="543">
        <v>4.69</v>
      </c>
      <c r="V90" s="560"/>
      <c r="W90" s="507"/>
    </row>
    <row r="91" spans="1:23" ht="12.75">
      <c r="A91" s="544">
        <f>+A90+1</f>
        <v>82</v>
      </c>
      <c r="B91" s="599" t="s">
        <v>167</v>
      </c>
      <c r="C91" s="553">
        <f t="shared" si="25"/>
        <v>86.653</v>
      </c>
      <c r="D91" s="543">
        <f t="shared" si="25"/>
        <v>86.653</v>
      </c>
      <c r="E91" s="543">
        <f t="shared" si="25"/>
        <v>47.442</v>
      </c>
      <c r="F91" s="557"/>
      <c r="G91" s="553">
        <f t="shared" si="26"/>
        <v>65.653</v>
      </c>
      <c r="H91" s="543">
        <v>65.653</v>
      </c>
      <c r="I91" s="543">
        <v>47.442</v>
      </c>
      <c r="J91" s="547"/>
      <c r="K91" s="550"/>
      <c r="L91" s="548"/>
      <c r="M91" s="548"/>
      <c r="N91" s="547"/>
      <c r="O91" s="553"/>
      <c r="P91" s="543"/>
      <c r="Q91" s="543"/>
      <c r="R91" s="560"/>
      <c r="S91" s="551">
        <f t="shared" si="27"/>
        <v>21</v>
      </c>
      <c r="T91" s="543">
        <v>21</v>
      </c>
      <c r="U91" s="543"/>
      <c r="V91" s="560"/>
      <c r="W91" s="507"/>
    </row>
    <row r="92" spans="1:23" ht="12.75">
      <c r="A92" s="544">
        <v>83</v>
      </c>
      <c r="B92" s="599" t="s">
        <v>451</v>
      </c>
      <c r="C92" s="553">
        <f t="shared" si="25"/>
        <v>90.529</v>
      </c>
      <c r="D92" s="543">
        <f t="shared" si="25"/>
        <v>90.529</v>
      </c>
      <c r="E92" s="543">
        <f t="shared" si="25"/>
        <v>67.105</v>
      </c>
      <c r="F92" s="557"/>
      <c r="G92" s="553">
        <f t="shared" si="26"/>
        <v>31.66</v>
      </c>
      <c r="H92" s="543">
        <v>31.66</v>
      </c>
      <c r="I92" s="543">
        <v>22.754</v>
      </c>
      <c r="J92" s="547"/>
      <c r="K92" s="550"/>
      <c r="L92" s="548"/>
      <c r="M92" s="548"/>
      <c r="N92" s="547"/>
      <c r="O92" s="553">
        <f>+P92</f>
        <v>57.869</v>
      </c>
      <c r="P92" s="543">
        <v>57.869</v>
      </c>
      <c r="Q92" s="543">
        <v>44.351</v>
      </c>
      <c r="R92" s="560"/>
      <c r="S92" s="551">
        <f t="shared" si="27"/>
        <v>1</v>
      </c>
      <c r="T92" s="543">
        <v>1</v>
      </c>
      <c r="U92" s="543"/>
      <c r="V92" s="560"/>
      <c r="W92" s="507"/>
    </row>
    <row r="93" spans="1:23" ht="12.75">
      <c r="A93" s="544">
        <v>84</v>
      </c>
      <c r="B93" s="552" t="s">
        <v>406</v>
      </c>
      <c r="C93" s="553">
        <f t="shared" si="25"/>
        <v>229.36499999999998</v>
      </c>
      <c r="D93" s="543">
        <f t="shared" si="25"/>
        <v>229.36499999999998</v>
      </c>
      <c r="E93" s="543">
        <f t="shared" si="25"/>
        <v>148.09099999999998</v>
      </c>
      <c r="F93" s="557"/>
      <c r="G93" s="553">
        <f t="shared" si="26"/>
        <v>159.314</v>
      </c>
      <c r="H93" s="543">
        <v>159.314</v>
      </c>
      <c r="I93" s="543">
        <v>103.696</v>
      </c>
      <c r="J93" s="547"/>
      <c r="K93" s="553">
        <v>2.048</v>
      </c>
      <c r="L93" s="543">
        <v>2.048</v>
      </c>
      <c r="M93" s="543">
        <v>1.553</v>
      </c>
      <c r="N93" s="547"/>
      <c r="O93" s="553">
        <f>+P93</f>
        <v>56.303</v>
      </c>
      <c r="P93" s="543">
        <v>56.303</v>
      </c>
      <c r="Q93" s="543">
        <v>41.646</v>
      </c>
      <c r="R93" s="560"/>
      <c r="S93" s="551">
        <f t="shared" si="27"/>
        <v>11.7</v>
      </c>
      <c r="T93" s="543">
        <v>11.7</v>
      </c>
      <c r="U93" s="543">
        <v>1.196</v>
      </c>
      <c r="V93" s="560"/>
      <c r="W93" s="507"/>
    </row>
    <row r="94" spans="1:23" ht="12.75">
      <c r="A94" s="544">
        <v>85</v>
      </c>
      <c r="B94" s="552" t="s">
        <v>452</v>
      </c>
      <c r="C94" s="558">
        <f t="shared" si="25"/>
        <v>67.899</v>
      </c>
      <c r="D94" s="543">
        <f t="shared" si="25"/>
        <v>67.899</v>
      </c>
      <c r="E94" s="551">
        <f t="shared" si="25"/>
        <v>43.929</v>
      </c>
      <c r="F94" s="557"/>
      <c r="G94" s="553">
        <f t="shared" si="26"/>
        <v>40.21</v>
      </c>
      <c r="H94" s="543">
        <v>40.21</v>
      </c>
      <c r="I94" s="543">
        <v>25.751</v>
      </c>
      <c r="J94" s="547"/>
      <c r="K94" s="550"/>
      <c r="L94" s="548"/>
      <c r="M94" s="548"/>
      <c r="N94" s="547"/>
      <c r="O94" s="553">
        <f>+P94</f>
        <v>24.589</v>
      </c>
      <c r="P94" s="543">
        <v>24.589</v>
      </c>
      <c r="Q94" s="543">
        <v>18.178</v>
      </c>
      <c r="R94" s="560"/>
      <c r="S94" s="551">
        <f t="shared" si="27"/>
        <v>3.1</v>
      </c>
      <c r="T94" s="543">
        <v>3.1</v>
      </c>
      <c r="U94" s="543"/>
      <c r="V94" s="560"/>
      <c r="W94" s="507"/>
    </row>
    <row r="95" spans="1:23" ht="12.75">
      <c r="A95" s="544">
        <v>86</v>
      </c>
      <c r="B95" s="599" t="s">
        <v>111</v>
      </c>
      <c r="C95" s="553">
        <f>G95+K95+O95+S95</f>
        <v>375.698</v>
      </c>
      <c r="D95" s="543">
        <f>H95+L95+P95+T95</f>
        <v>374.698</v>
      </c>
      <c r="E95" s="543">
        <f>I95+M95+Q95+U95</f>
        <v>228.73700000000002</v>
      </c>
      <c r="F95" s="543">
        <f>J95+N95+R95+V95</f>
        <v>1</v>
      </c>
      <c r="G95" s="553">
        <f t="shared" si="26"/>
        <v>346.241</v>
      </c>
      <c r="H95" s="543">
        <v>346.241</v>
      </c>
      <c r="I95" s="543">
        <v>215.357</v>
      </c>
      <c r="J95" s="560"/>
      <c r="K95" s="550"/>
      <c r="L95" s="548"/>
      <c r="M95" s="548"/>
      <c r="N95" s="547"/>
      <c r="O95" s="553">
        <f>+P95</f>
        <v>14.457</v>
      </c>
      <c r="P95" s="543">
        <v>14.457</v>
      </c>
      <c r="Q95" s="543">
        <v>11.08</v>
      </c>
      <c r="R95" s="560"/>
      <c r="S95" s="551">
        <f t="shared" si="27"/>
        <v>15</v>
      </c>
      <c r="T95" s="543">
        <v>14</v>
      </c>
      <c r="U95" s="543">
        <v>2.3</v>
      </c>
      <c r="V95" s="560">
        <v>1</v>
      </c>
      <c r="W95" s="507"/>
    </row>
    <row r="96" spans="1:23" ht="12.75">
      <c r="A96" s="544">
        <v>87</v>
      </c>
      <c r="B96" s="601" t="s">
        <v>678</v>
      </c>
      <c r="C96" s="534">
        <f aca="true" t="shared" si="28" ref="C96:C127">G96+K96+O96+S96</f>
        <v>28.4</v>
      </c>
      <c r="D96" s="540">
        <f aca="true" t="shared" si="29" ref="D96:D127">H96+L96+P96+T96</f>
        <v>28.4</v>
      </c>
      <c r="E96" s="540"/>
      <c r="F96" s="572"/>
      <c r="G96" s="534">
        <f t="shared" si="26"/>
        <v>28.4</v>
      </c>
      <c r="H96" s="540">
        <v>28.4</v>
      </c>
      <c r="I96" s="543"/>
      <c r="J96" s="560"/>
      <c r="K96" s="550"/>
      <c r="L96" s="548"/>
      <c r="M96" s="548"/>
      <c r="N96" s="547"/>
      <c r="O96" s="553"/>
      <c r="P96" s="543"/>
      <c r="Q96" s="543"/>
      <c r="R96" s="560"/>
      <c r="S96" s="551"/>
      <c r="T96" s="543"/>
      <c r="U96" s="543"/>
      <c r="V96" s="560"/>
      <c r="W96" s="507"/>
    </row>
    <row r="97" spans="1:23" ht="12.75">
      <c r="A97" s="544">
        <v>88</v>
      </c>
      <c r="B97" s="552" t="s">
        <v>114</v>
      </c>
      <c r="C97" s="553">
        <f t="shared" si="28"/>
        <v>9.449</v>
      </c>
      <c r="D97" s="543">
        <f t="shared" si="29"/>
        <v>9.449</v>
      </c>
      <c r="E97" s="543">
        <f aca="true" t="shared" si="30" ref="E97:E102">I97+M97+Q97+U97</f>
        <v>2.9</v>
      </c>
      <c r="F97" s="557"/>
      <c r="G97" s="553">
        <f aca="true" t="shared" si="31" ref="G97:G103">H97+J97</f>
        <v>9.449</v>
      </c>
      <c r="H97" s="543">
        <v>9.449</v>
      </c>
      <c r="I97" s="543">
        <v>2.9</v>
      </c>
      <c r="J97" s="573"/>
      <c r="K97" s="550"/>
      <c r="L97" s="548"/>
      <c r="M97" s="548"/>
      <c r="N97" s="547"/>
      <c r="O97" s="553"/>
      <c r="P97" s="543"/>
      <c r="Q97" s="543"/>
      <c r="R97" s="560"/>
      <c r="S97" s="551"/>
      <c r="T97" s="543"/>
      <c r="U97" s="543"/>
      <c r="V97" s="560"/>
      <c r="W97" s="507"/>
    </row>
    <row r="98" spans="1:23" ht="12.75">
      <c r="A98" s="544">
        <v>89</v>
      </c>
      <c r="B98" s="552" t="s">
        <v>115</v>
      </c>
      <c r="C98" s="553">
        <f t="shared" si="28"/>
        <v>32.096</v>
      </c>
      <c r="D98" s="543">
        <f t="shared" si="29"/>
        <v>32.096</v>
      </c>
      <c r="E98" s="543">
        <f t="shared" si="30"/>
        <v>16.547</v>
      </c>
      <c r="F98" s="557"/>
      <c r="G98" s="553">
        <f t="shared" si="31"/>
        <v>32.096</v>
      </c>
      <c r="H98" s="543">
        <v>32.096</v>
      </c>
      <c r="I98" s="543">
        <v>16.547</v>
      </c>
      <c r="J98" s="573"/>
      <c r="K98" s="550"/>
      <c r="L98" s="548"/>
      <c r="M98" s="548"/>
      <c r="N98" s="547"/>
      <c r="O98" s="553"/>
      <c r="P98" s="543"/>
      <c r="Q98" s="543"/>
      <c r="R98" s="560"/>
      <c r="S98" s="551"/>
      <c r="T98" s="543"/>
      <c r="U98" s="543"/>
      <c r="V98" s="560"/>
      <c r="W98" s="507"/>
    </row>
    <row r="99" spans="1:23" ht="12.75">
      <c r="A99" s="544">
        <v>90</v>
      </c>
      <c r="B99" s="552" t="s">
        <v>116</v>
      </c>
      <c r="C99" s="553">
        <f t="shared" si="28"/>
        <v>11.018</v>
      </c>
      <c r="D99" s="543">
        <f t="shared" si="29"/>
        <v>11.018</v>
      </c>
      <c r="E99" s="543">
        <f t="shared" si="30"/>
        <v>5.322</v>
      </c>
      <c r="F99" s="557"/>
      <c r="G99" s="553">
        <f t="shared" si="31"/>
        <v>11.018</v>
      </c>
      <c r="H99" s="543">
        <v>11.018</v>
      </c>
      <c r="I99" s="543">
        <v>5.322</v>
      </c>
      <c r="J99" s="560"/>
      <c r="K99" s="550"/>
      <c r="L99" s="548"/>
      <c r="M99" s="548"/>
      <c r="N99" s="547"/>
      <c r="O99" s="553"/>
      <c r="P99" s="543"/>
      <c r="Q99" s="543"/>
      <c r="R99" s="560"/>
      <c r="S99" s="562"/>
      <c r="T99" s="540"/>
      <c r="U99" s="540"/>
      <c r="V99" s="573"/>
      <c r="W99" s="507"/>
    </row>
    <row r="100" spans="1:23" ht="12.75">
      <c r="A100" s="544">
        <v>91</v>
      </c>
      <c r="B100" s="552" t="s">
        <v>117</v>
      </c>
      <c r="C100" s="553">
        <f t="shared" si="28"/>
        <v>11.298</v>
      </c>
      <c r="D100" s="543">
        <f t="shared" si="29"/>
        <v>11.298</v>
      </c>
      <c r="E100" s="543">
        <f t="shared" si="30"/>
        <v>5.78</v>
      </c>
      <c r="F100" s="557"/>
      <c r="G100" s="553">
        <f t="shared" si="31"/>
        <v>11.298</v>
      </c>
      <c r="H100" s="543">
        <v>11.298</v>
      </c>
      <c r="I100" s="543">
        <v>5.78</v>
      </c>
      <c r="J100" s="573"/>
      <c r="K100" s="550"/>
      <c r="L100" s="548"/>
      <c r="M100" s="548"/>
      <c r="N100" s="547"/>
      <c r="O100" s="553"/>
      <c r="P100" s="543"/>
      <c r="Q100" s="543"/>
      <c r="R100" s="560"/>
      <c r="S100" s="562"/>
      <c r="T100" s="540"/>
      <c r="U100" s="540"/>
      <c r="V100" s="573"/>
      <c r="W100" s="507"/>
    </row>
    <row r="101" spans="1:23" ht="12.75">
      <c r="A101" s="544">
        <v>92</v>
      </c>
      <c r="B101" s="552" t="s">
        <v>118</v>
      </c>
      <c r="C101" s="553">
        <f t="shared" si="28"/>
        <v>5.541</v>
      </c>
      <c r="D101" s="543">
        <f t="shared" si="29"/>
        <v>5.541</v>
      </c>
      <c r="E101" s="543">
        <f t="shared" si="30"/>
        <v>2.677</v>
      </c>
      <c r="F101" s="557"/>
      <c r="G101" s="553">
        <f t="shared" si="31"/>
        <v>5.541</v>
      </c>
      <c r="H101" s="543">
        <v>5.541</v>
      </c>
      <c r="I101" s="543">
        <v>2.677</v>
      </c>
      <c r="J101" s="573"/>
      <c r="K101" s="550"/>
      <c r="L101" s="548"/>
      <c r="M101" s="548"/>
      <c r="N101" s="547"/>
      <c r="O101" s="553"/>
      <c r="P101" s="543"/>
      <c r="Q101" s="543"/>
      <c r="R101" s="560"/>
      <c r="S101" s="562"/>
      <c r="T101" s="540"/>
      <c r="U101" s="540"/>
      <c r="V101" s="573"/>
      <c r="W101" s="507"/>
    </row>
    <row r="102" spans="1:23" ht="12.75">
      <c r="A102" s="544">
        <f>+A101+1</f>
        <v>93</v>
      </c>
      <c r="B102" s="552" t="s">
        <v>119</v>
      </c>
      <c r="C102" s="553">
        <f t="shared" si="28"/>
        <v>15.204</v>
      </c>
      <c r="D102" s="543">
        <f t="shared" si="29"/>
        <v>15.204</v>
      </c>
      <c r="E102" s="543">
        <f t="shared" si="30"/>
        <v>5.56</v>
      </c>
      <c r="F102" s="557"/>
      <c r="G102" s="553">
        <f t="shared" si="31"/>
        <v>15.204</v>
      </c>
      <c r="H102" s="543">
        <v>15.204</v>
      </c>
      <c r="I102" s="543">
        <v>5.56</v>
      </c>
      <c r="J102" s="573"/>
      <c r="K102" s="550"/>
      <c r="L102" s="548"/>
      <c r="M102" s="548"/>
      <c r="N102" s="547"/>
      <c r="O102" s="553"/>
      <c r="P102" s="543"/>
      <c r="Q102" s="543"/>
      <c r="R102" s="560"/>
      <c r="S102" s="562"/>
      <c r="T102" s="540"/>
      <c r="U102" s="540"/>
      <c r="V102" s="573"/>
      <c r="W102" s="507"/>
    </row>
    <row r="103" spans="1:23" ht="13.5" thickBot="1">
      <c r="A103" s="602">
        <v>94</v>
      </c>
      <c r="B103" s="603" t="s">
        <v>175</v>
      </c>
      <c r="C103" s="604">
        <f t="shared" si="28"/>
        <v>31.325</v>
      </c>
      <c r="D103" s="577">
        <f t="shared" si="29"/>
        <v>31.325</v>
      </c>
      <c r="E103" s="577"/>
      <c r="F103" s="578"/>
      <c r="G103" s="604">
        <f t="shared" si="31"/>
        <v>31.325</v>
      </c>
      <c r="H103" s="577">
        <v>31.325</v>
      </c>
      <c r="I103" s="577"/>
      <c r="J103" s="605"/>
      <c r="K103" s="606"/>
      <c r="L103" s="607"/>
      <c r="M103" s="607"/>
      <c r="N103" s="608"/>
      <c r="O103" s="579"/>
      <c r="P103" s="580"/>
      <c r="Q103" s="580"/>
      <c r="R103" s="583"/>
      <c r="S103" s="609"/>
      <c r="T103" s="610"/>
      <c r="U103" s="610"/>
      <c r="V103" s="581"/>
      <c r="W103" s="507"/>
    </row>
    <row r="104" spans="1:23" ht="45.75" thickBot="1">
      <c r="A104" s="512">
        <f>+A103+1</f>
        <v>95</v>
      </c>
      <c r="B104" s="513" t="s">
        <v>454</v>
      </c>
      <c r="C104" s="611">
        <f t="shared" si="28"/>
        <v>2399.7790000000005</v>
      </c>
      <c r="D104" s="612">
        <f t="shared" si="29"/>
        <v>2377.6790000000005</v>
      </c>
      <c r="E104" s="515">
        <f>I104+M104+Q104+U104</f>
        <v>1244.7870000000003</v>
      </c>
      <c r="F104" s="519">
        <f>J104+N104+R104+V104</f>
        <v>22.1</v>
      </c>
      <c r="G104" s="515">
        <f>G105+G119+G122+G126+G127+SUM(G129:G140)+G142+G145+G146</f>
        <v>2264.9190000000003</v>
      </c>
      <c r="H104" s="515">
        <f>H105+H119+H122+H126+H127+SUM(H129:H140)+H142+H145+H146</f>
        <v>2264.9190000000003</v>
      </c>
      <c r="I104" s="515">
        <f>I105+I119+I122+SUM(I126:I140)+I142+I145+I146</f>
        <v>1237.5630000000003</v>
      </c>
      <c r="J104" s="515"/>
      <c r="K104" s="613"/>
      <c r="L104" s="614"/>
      <c r="M104" s="614"/>
      <c r="N104" s="584"/>
      <c r="O104" s="613"/>
      <c r="P104" s="614"/>
      <c r="Q104" s="614"/>
      <c r="R104" s="584"/>
      <c r="S104" s="615">
        <f>S105+SUM(S119:S140)+S142+S145+S146</f>
        <v>134.86</v>
      </c>
      <c r="T104" s="612">
        <f>SUM(T119:T146)</f>
        <v>112.76</v>
      </c>
      <c r="U104" s="515">
        <f>SUM(U119:U145)</f>
        <v>7.223999999999999</v>
      </c>
      <c r="V104" s="519">
        <f>SUM(V119:V145)</f>
        <v>22.1</v>
      </c>
      <c r="W104" s="507"/>
    </row>
    <row r="105" spans="1:23" ht="25.5">
      <c r="A105" s="521">
        <f>+A104+1</f>
        <v>96</v>
      </c>
      <c r="B105" s="616" t="s">
        <v>455</v>
      </c>
      <c r="C105" s="537">
        <f t="shared" si="28"/>
        <v>135.9</v>
      </c>
      <c r="D105" s="528">
        <f t="shared" si="29"/>
        <v>135.9</v>
      </c>
      <c r="E105" s="528"/>
      <c r="F105" s="536"/>
      <c r="G105" s="617">
        <f>SUM(G106:G118)-G109-G110</f>
        <v>135.9</v>
      </c>
      <c r="H105" s="589">
        <f>SUM(H106:H118)-H109-H110</f>
        <v>135.9</v>
      </c>
      <c r="I105" s="589"/>
      <c r="J105" s="590"/>
      <c r="K105" s="618"/>
      <c r="L105" s="595"/>
      <c r="M105" s="595"/>
      <c r="N105" s="591"/>
      <c r="O105" s="618"/>
      <c r="P105" s="595"/>
      <c r="Q105" s="595"/>
      <c r="R105" s="591"/>
      <c r="S105" s="618"/>
      <c r="T105" s="595"/>
      <c r="U105" s="595"/>
      <c r="V105" s="591"/>
      <c r="W105" s="507"/>
    </row>
    <row r="106" spans="1:23" ht="12.75">
      <c r="A106" s="544">
        <f>+A105+1</f>
        <v>97</v>
      </c>
      <c r="B106" s="545" t="s">
        <v>339</v>
      </c>
      <c r="C106" s="534">
        <f t="shared" si="28"/>
        <v>15</v>
      </c>
      <c r="D106" s="548">
        <f t="shared" si="29"/>
        <v>15</v>
      </c>
      <c r="E106" s="548"/>
      <c r="F106" s="549"/>
      <c r="G106" s="550">
        <f aca="true" t="shared" si="32" ref="G106:G139">H106+J106</f>
        <v>15</v>
      </c>
      <c r="H106" s="548">
        <v>15</v>
      </c>
      <c r="I106" s="548"/>
      <c r="J106" s="547"/>
      <c r="K106" s="550"/>
      <c r="L106" s="548"/>
      <c r="M106" s="548"/>
      <c r="N106" s="547"/>
      <c r="O106" s="550"/>
      <c r="P106" s="548"/>
      <c r="Q106" s="548"/>
      <c r="R106" s="547"/>
      <c r="S106" s="550"/>
      <c r="T106" s="548"/>
      <c r="U106" s="548"/>
      <c r="V106" s="547"/>
      <c r="W106" s="507"/>
    </row>
    <row r="107" spans="1:23" ht="12.75">
      <c r="A107" s="544">
        <f>+A106+1</f>
        <v>98</v>
      </c>
      <c r="B107" s="545" t="s">
        <v>340</v>
      </c>
      <c r="C107" s="534">
        <f t="shared" si="28"/>
        <v>7.5</v>
      </c>
      <c r="D107" s="548">
        <f t="shared" si="29"/>
        <v>7.5</v>
      </c>
      <c r="E107" s="548"/>
      <c r="F107" s="549"/>
      <c r="G107" s="550">
        <f t="shared" si="32"/>
        <v>7.5</v>
      </c>
      <c r="H107" s="548">
        <v>7.5</v>
      </c>
      <c r="I107" s="548"/>
      <c r="J107" s="547"/>
      <c r="K107" s="550"/>
      <c r="L107" s="548"/>
      <c r="M107" s="548"/>
      <c r="N107" s="547"/>
      <c r="O107" s="550"/>
      <c r="P107" s="548"/>
      <c r="Q107" s="548"/>
      <c r="R107" s="547"/>
      <c r="S107" s="550"/>
      <c r="T107" s="548"/>
      <c r="U107" s="548"/>
      <c r="V107" s="547"/>
      <c r="W107" s="507"/>
    </row>
    <row r="108" spans="1:23" ht="12.75">
      <c r="A108" s="544">
        <v>99</v>
      </c>
      <c r="B108" s="598" t="s">
        <v>665</v>
      </c>
      <c r="C108" s="534">
        <f t="shared" si="28"/>
        <v>12</v>
      </c>
      <c r="D108" s="548">
        <f t="shared" si="29"/>
        <v>12</v>
      </c>
      <c r="E108" s="548"/>
      <c r="F108" s="549"/>
      <c r="G108" s="550">
        <f t="shared" si="32"/>
        <v>12</v>
      </c>
      <c r="H108" s="548">
        <v>12</v>
      </c>
      <c r="I108" s="548"/>
      <c r="J108" s="547"/>
      <c r="K108" s="550"/>
      <c r="L108" s="548"/>
      <c r="M108" s="548"/>
      <c r="N108" s="547"/>
      <c r="O108" s="550"/>
      <c r="P108" s="548"/>
      <c r="Q108" s="548"/>
      <c r="R108" s="547"/>
      <c r="S108" s="550"/>
      <c r="T108" s="548"/>
      <c r="U108" s="548"/>
      <c r="V108" s="547"/>
      <c r="W108" s="507"/>
    </row>
    <row r="109" spans="1:23" ht="12.75">
      <c r="A109" s="544">
        <v>100</v>
      </c>
      <c r="B109" s="598" t="s">
        <v>459</v>
      </c>
      <c r="C109" s="534">
        <f t="shared" si="28"/>
        <v>4</v>
      </c>
      <c r="D109" s="548">
        <f t="shared" si="29"/>
        <v>4</v>
      </c>
      <c r="E109" s="548"/>
      <c r="F109" s="549"/>
      <c r="G109" s="550">
        <f t="shared" si="32"/>
        <v>4</v>
      </c>
      <c r="H109" s="548">
        <v>4</v>
      </c>
      <c r="I109" s="548"/>
      <c r="J109" s="547"/>
      <c r="K109" s="550"/>
      <c r="L109" s="548"/>
      <c r="M109" s="548"/>
      <c r="N109" s="547"/>
      <c r="O109" s="550"/>
      <c r="P109" s="548"/>
      <c r="Q109" s="548"/>
      <c r="R109" s="547"/>
      <c r="S109" s="550"/>
      <c r="T109" s="548"/>
      <c r="U109" s="548"/>
      <c r="V109" s="547"/>
      <c r="W109" s="507"/>
    </row>
    <row r="110" spans="1:23" ht="12.75">
      <c r="A110" s="544">
        <v>101</v>
      </c>
      <c r="B110" s="598" t="s">
        <v>460</v>
      </c>
      <c r="C110" s="534">
        <f t="shared" si="28"/>
        <v>4</v>
      </c>
      <c r="D110" s="548">
        <f t="shared" si="29"/>
        <v>4</v>
      </c>
      <c r="E110" s="548"/>
      <c r="F110" s="549"/>
      <c r="G110" s="550">
        <f t="shared" si="32"/>
        <v>4</v>
      </c>
      <c r="H110" s="548">
        <v>4</v>
      </c>
      <c r="I110" s="548"/>
      <c r="J110" s="547"/>
      <c r="K110" s="550"/>
      <c r="L110" s="548"/>
      <c r="M110" s="548"/>
      <c r="N110" s="547"/>
      <c r="O110" s="550"/>
      <c r="P110" s="548"/>
      <c r="Q110" s="548"/>
      <c r="R110" s="547"/>
      <c r="S110" s="550"/>
      <c r="T110" s="548"/>
      <c r="U110" s="548"/>
      <c r="V110" s="547"/>
      <c r="W110" s="507"/>
    </row>
    <row r="111" spans="1:23" ht="12.75">
      <c r="A111" s="544">
        <v>102</v>
      </c>
      <c r="B111" s="598" t="s">
        <v>680</v>
      </c>
      <c r="C111" s="534">
        <f t="shared" si="28"/>
        <v>16</v>
      </c>
      <c r="D111" s="548">
        <f t="shared" si="29"/>
        <v>16</v>
      </c>
      <c r="E111" s="548"/>
      <c r="F111" s="549"/>
      <c r="G111" s="550">
        <f t="shared" si="32"/>
        <v>16</v>
      </c>
      <c r="H111" s="548">
        <v>16</v>
      </c>
      <c r="I111" s="548"/>
      <c r="J111" s="547"/>
      <c r="K111" s="550"/>
      <c r="L111" s="548"/>
      <c r="M111" s="548"/>
      <c r="N111" s="547"/>
      <c r="O111" s="550"/>
      <c r="P111" s="548"/>
      <c r="Q111" s="548"/>
      <c r="R111" s="547"/>
      <c r="S111" s="550"/>
      <c r="T111" s="548"/>
      <c r="U111" s="548"/>
      <c r="V111" s="547"/>
      <c r="W111" s="507"/>
    </row>
    <row r="112" spans="1:23" ht="12.75">
      <c r="A112" s="544">
        <v>103</v>
      </c>
      <c r="B112" s="545" t="s">
        <v>344</v>
      </c>
      <c r="C112" s="534">
        <f t="shared" si="28"/>
        <v>15</v>
      </c>
      <c r="D112" s="548">
        <f t="shared" si="29"/>
        <v>15</v>
      </c>
      <c r="E112" s="548"/>
      <c r="F112" s="549"/>
      <c r="G112" s="550">
        <f t="shared" si="32"/>
        <v>15</v>
      </c>
      <c r="H112" s="548">
        <v>15</v>
      </c>
      <c r="I112" s="548"/>
      <c r="J112" s="547"/>
      <c r="K112" s="550"/>
      <c r="L112" s="548"/>
      <c r="M112" s="548"/>
      <c r="N112" s="547"/>
      <c r="O112" s="550"/>
      <c r="P112" s="548"/>
      <c r="Q112" s="548"/>
      <c r="R112" s="547"/>
      <c r="S112" s="550"/>
      <c r="T112" s="548"/>
      <c r="U112" s="548"/>
      <c r="V112" s="547"/>
      <c r="W112" s="507"/>
    </row>
    <row r="113" spans="1:23" ht="12.75">
      <c r="A113" s="544">
        <v>104</v>
      </c>
      <c r="B113" s="545" t="s">
        <v>666</v>
      </c>
      <c r="C113" s="534">
        <f t="shared" si="28"/>
        <v>1.5</v>
      </c>
      <c r="D113" s="548">
        <f t="shared" si="29"/>
        <v>1.5</v>
      </c>
      <c r="E113" s="548"/>
      <c r="F113" s="549"/>
      <c r="G113" s="550">
        <f t="shared" si="32"/>
        <v>1.5</v>
      </c>
      <c r="H113" s="548">
        <v>1.5</v>
      </c>
      <c r="I113" s="548"/>
      <c r="J113" s="547"/>
      <c r="K113" s="550"/>
      <c r="L113" s="548"/>
      <c r="M113" s="548"/>
      <c r="N113" s="547"/>
      <c r="O113" s="550"/>
      <c r="P113" s="548"/>
      <c r="Q113" s="548"/>
      <c r="R113" s="547"/>
      <c r="S113" s="550"/>
      <c r="T113" s="548"/>
      <c r="U113" s="548"/>
      <c r="V113" s="547"/>
      <c r="W113" s="507"/>
    </row>
    <row r="114" spans="1:23" ht="12.75">
      <c r="A114" s="544">
        <v>105</v>
      </c>
      <c r="B114" s="545" t="s">
        <v>667</v>
      </c>
      <c r="C114" s="534">
        <f t="shared" si="28"/>
        <v>6.9</v>
      </c>
      <c r="D114" s="548">
        <f t="shared" si="29"/>
        <v>6.9</v>
      </c>
      <c r="E114" s="548"/>
      <c r="F114" s="549"/>
      <c r="G114" s="550">
        <f t="shared" si="32"/>
        <v>6.9</v>
      </c>
      <c r="H114" s="548">
        <v>6.9</v>
      </c>
      <c r="I114" s="548"/>
      <c r="J114" s="547"/>
      <c r="K114" s="550"/>
      <c r="L114" s="548"/>
      <c r="M114" s="548"/>
      <c r="N114" s="547"/>
      <c r="O114" s="550"/>
      <c r="P114" s="548"/>
      <c r="Q114" s="548"/>
      <c r="R114" s="547"/>
      <c r="S114" s="550"/>
      <c r="T114" s="548"/>
      <c r="U114" s="548"/>
      <c r="V114" s="547"/>
      <c r="W114" s="507"/>
    </row>
    <row r="115" spans="1:23" ht="12.75">
      <c r="A115" s="544">
        <v>106</v>
      </c>
      <c r="B115" s="545" t="s">
        <v>345</v>
      </c>
      <c r="C115" s="534">
        <f t="shared" si="28"/>
        <v>15</v>
      </c>
      <c r="D115" s="548">
        <f t="shared" si="29"/>
        <v>15</v>
      </c>
      <c r="E115" s="548"/>
      <c r="F115" s="549"/>
      <c r="G115" s="550">
        <f t="shared" si="32"/>
        <v>15</v>
      </c>
      <c r="H115" s="548">
        <v>15</v>
      </c>
      <c r="I115" s="548"/>
      <c r="J115" s="547"/>
      <c r="K115" s="550"/>
      <c r="L115" s="548"/>
      <c r="M115" s="548"/>
      <c r="N115" s="547"/>
      <c r="O115" s="550"/>
      <c r="P115" s="548"/>
      <c r="Q115" s="548"/>
      <c r="R115" s="547"/>
      <c r="S115" s="550"/>
      <c r="T115" s="548"/>
      <c r="U115" s="548"/>
      <c r="V115" s="547"/>
      <c r="W115" s="507"/>
    </row>
    <row r="116" spans="1:23" ht="25.5">
      <c r="A116" s="544">
        <v>107</v>
      </c>
      <c r="B116" s="566" t="s">
        <v>681</v>
      </c>
      <c r="C116" s="534">
        <f t="shared" si="28"/>
        <v>1.5</v>
      </c>
      <c r="D116" s="548">
        <f t="shared" si="29"/>
        <v>1.5</v>
      </c>
      <c r="E116" s="548"/>
      <c r="F116" s="549"/>
      <c r="G116" s="550">
        <f t="shared" si="32"/>
        <v>1.5</v>
      </c>
      <c r="H116" s="548">
        <v>1.5</v>
      </c>
      <c r="I116" s="548"/>
      <c r="J116" s="547"/>
      <c r="K116" s="550"/>
      <c r="L116" s="548"/>
      <c r="M116" s="548"/>
      <c r="N116" s="547"/>
      <c r="O116" s="550"/>
      <c r="P116" s="548"/>
      <c r="Q116" s="548"/>
      <c r="R116" s="547"/>
      <c r="S116" s="550"/>
      <c r="T116" s="548"/>
      <c r="U116" s="548"/>
      <c r="V116" s="547"/>
      <c r="W116" s="507"/>
    </row>
    <row r="117" spans="1:23" ht="12.75">
      <c r="A117" s="544">
        <v>108</v>
      </c>
      <c r="B117" s="545" t="s">
        <v>557</v>
      </c>
      <c r="C117" s="534">
        <f t="shared" si="28"/>
        <v>44</v>
      </c>
      <c r="D117" s="548">
        <f t="shared" si="29"/>
        <v>44</v>
      </c>
      <c r="E117" s="548"/>
      <c r="F117" s="549"/>
      <c r="G117" s="550">
        <f t="shared" si="32"/>
        <v>44</v>
      </c>
      <c r="H117" s="548">
        <v>44</v>
      </c>
      <c r="I117" s="548"/>
      <c r="J117" s="547"/>
      <c r="K117" s="550"/>
      <c r="L117" s="548"/>
      <c r="M117" s="548"/>
      <c r="N117" s="547"/>
      <c r="O117" s="550"/>
      <c r="P117" s="548"/>
      <c r="Q117" s="548"/>
      <c r="R117" s="547"/>
      <c r="S117" s="550"/>
      <c r="T117" s="548"/>
      <c r="U117" s="548"/>
      <c r="V117" s="547"/>
      <c r="W117" s="507"/>
    </row>
    <row r="118" spans="1:23" ht="25.5">
      <c r="A118" s="544">
        <v>109</v>
      </c>
      <c r="B118" s="275" t="s">
        <v>679</v>
      </c>
      <c r="C118" s="534">
        <f t="shared" si="28"/>
        <v>1.5</v>
      </c>
      <c r="D118" s="548">
        <f t="shared" si="29"/>
        <v>1.5</v>
      </c>
      <c r="E118" s="548"/>
      <c r="F118" s="549"/>
      <c r="G118" s="550">
        <f t="shared" si="32"/>
        <v>1.5</v>
      </c>
      <c r="H118" s="548">
        <v>1.5</v>
      </c>
      <c r="I118" s="548"/>
      <c r="J118" s="547"/>
      <c r="K118" s="550"/>
      <c r="L118" s="548"/>
      <c r="M118" s="548"/>
      <c r="N118" s="547"/>
      <c r="O118" s="550"/>
      <c r="P118" s="548"/>
      <c r="Q118" s="548"/>
      <c r="R118" s="547"/>
      <c r="S118" s="550"/>
      <c r="T118" s="548"/>
      <c r="U118" s="548"/>
      <c r="V118" s="547"/>
      <c r="W118" s="507"/>
    </row>
    <row r="119" spans="1:23" ht="12.75">
      <c r="A119" s="544">
        <v>110</v>
      </c>
      <c r="B119" s="552" t="s">
        <v>109</v>
      </c>
      <c r="C119" s="619">
        <f t="shared" si="28"/>
        <v>394.476</v>
      </c>
      <c r="D119" s="567">
        <f t="shared" si="29"/>
        <v>384.476</v>
      </c>
      <c r="E119" s="543">
        <f>I119+M119+Q119+U119</f>
        <v>217.59</v>
      </c>
      <c r="F119" s="557">
        <f>J119+N119+R119+V119</f>
        <v>10</v>
      </c>
      <c r="G119" s="553">
        <f t="shared" si="32"/>
        <v>348.676</v>
      </c>
      <c r="H119" s="543">
        <v>348.676</v>
      </c>
      <c r="I119" s="543">
        <v>211.59</v>
      </c>
      <c r="J119" s="560"/>
      <c r="K119" s="550"/>
      <c r="L119" s="548"/>
      <c r="M119" s="548"/>
      <c r="N119" s="547"/>
      <c r="O119" s="550"/>
      <c r="P119" s="548"/>
      <c r="Q119" s="548"/>
      <c r="R119" s="547"/>
      <c r="S119" s="619">
        <f>T119+V119</f>
        <v>45.8</v>
      </c>
      <c r="T119" s="567">
        <v>35.8</v>
      </c>
      <c r="U119" s="543">
        <v>6</v>
      </c>
      <c r="V119" s="560">
        <v>10</v>
      </c>
      <c r="W119" s="507"/>
    </row>
    <row r="120" spans="1:23" ht="12.75">
      <c r="A120" s="544">
        <v>111</v>
      </c>
      <c r="B120" s="545" t="s">
        <v>466</v>
      </c>
      <c r="C120" s="620">
        <f t="shared" si="28"/>
        <v>3</v>
      </c>
      <c r="D120" s="621">
        <f t="shared" si="29"/>
        <v>3</v>
      </c>
      <c r="E120" s="540"/>
      <c r="F120" s="572"/>
      <c r="G120" s="534">
        <f t="shared" si="32"/>
        <v>3</v>
      </c>
      <c r="H120" s="540">
        <v>3</v>
      </c>
      <c r="I120" s="543"/>
      <c r="J120" s="560"/>
      <c r="K120" s="550"/>
      <c r="L120" s="548"/>
      <c r="M120" s="548"/>
      <c r="N120" s="547"/>
      <c r="O120" s="550"/>
      <c r="P120" s="548"/>
      <c r="Q120" s="548"/>
      <c r="R120" s="547"/>
      <c r="S120" s="619"/>
      <c r="T120" s="567"/>
      <c r="U120" s="543"/>
      <c r="V120" s="560"/>
      <c r="W120" s="507"/>
    </row>
    <row r="121" spans="1:23" ht="12.75">
      <c r="A121" s="544">
        <v>112</v>
      </c>
      <c r="B121" s="545" t="s">
        <v>467</v>
      </c>
      <c r="C121" s="620">
        <f t="shared" si="28"/>
        <v>40</v>
      </c>
      <c r="D121" s="621">
        <f t="shared" si="29"/>
        <v>40</v>
      </c>
      <c r="E121" s="540"/>
      <c r="F121" s="572"/>
      <c r="G121" s="534">
        <f t="shared" si="32"/>
        <v>40</v>
      </c>
      <c r="H121" s="540">
        <v>40</v>
      </c>
      <c r="I121" s="543"/>
      <c r="J121" s="560"/>
      <c r="K121" s="550"/>
      <c r="L121" s="548"/>
      <c r="M121" s="548"/>
      <c r="N121" s="547"/>
      <c r="O121" s="550"/>
      <c r="P121" s="548"/>
      <c r="Q121" s="548"/>
      <c r="R121" s="547"/>
      <c r="S121" s="619"/>
      <c r="T121" s="567"/>
      <c r="U121" s="543"/>
      <c r="V121" s="560"/>
      <c r="W121" s="507"/>
    </row>
    <row r="122" spans="1:23" ht="12.75">
      <c r="A122" s="544">
        <v>113</v>
      </c>
      <c r="B122" s="552" t="s">
        <v>110</v>
      </c>
      <c r="C122" s="619">
        <f t="shared" si="28"/>
        <v>509.138</v>
      </c>
      <c r="D122" s="567">
        <f t="shared" si="29"/>
        <v>497.038</v>
      </c>
      <c r="E122" s="543">
        <f>I122+M122+Q122+U122</f>
        <v>286.276</v>
      </c>
      <c r="F122" s="557">
        <f>J122+N122+R122+V122</f>
        <v>12.1</v>
      </c>
      <c r="G122" s="553">
        <f t="shared" si="32"/>
        <v>449.738</v>
      </c>
      <c r="H122" s="543">
        <v>449.738</v>
      </c>
      <c r="I122" s="543">
        <v>286.276</v>
      </c>
      <c r="J122" s="547"/>
      <c r="K122" s="550"/>
      <c r="L122" s="548"/>
      <c r="M122" s="548"/>
      <c r="N122" s="547"/>
      <c r="O122" s="550"/>
      <c r="P122" s="548"/>
      <c r="Q122" s="548"/>
      <c r="R122" s="547"/>
      <c r="S122" s="619">
        <f>T122+V122</f>
        <v>59.4</v>
      </c>
      <c r="T122" s="567">
        <v>47.3</v>
      </c>
      <c r="U122" s="543"/>
      <c r="V122" s="560">
        <v>12.1</v>
      </c>
      <c r="W122" s="507"/>
    </row>
    <row r="123" spans="1:23" ht="12.75">
      <c r="A123" s="544">
        <v>114</v>
      </c>
      <c r="B123" s="622" t="s">
        <v>380</v>
      </c>
      <c r="C123" s="534">
        <f t="shared" si="28"/>
        <v>3</v>
      </c>
      <c r="D123" s="540">
        <f t="shared" si="29"/>
        <v>3</v>
      </c>
      <c r="E123" s="540"/>
      <c r="F123" s="572"/>
      <c r="G123" s="534">
        <f t="shared" si="32"/>
        <v>3</v>
      </c>
      <c r="H123" s="540">
        <v>3</v>
      </c>
      <c r="I123" s="543"/>
      <c r="J123" s="547"/>
      <c r="K123" s="550"/>
      <c r="L123" s="548"/>
      <c r="M123" s="548"/>
      <c r="N123" s="547"/>
      <c r="O123" s="550"/>
      <c r="P123" s="548"/>
      <c r="Q123" s="548"/>
      <c r="R123" s="547"/>
      <c r="S123" s="553"/>
      <c r="T123" s="543"/>
      <c r="U123" s="543"/>
      <c r="V123" s="560"/>
      <c r="W123" s="507"/>
    </row>
    <row r="124" spans="1:23" ht="12.75">
      <c r="A124" s="544">
        <v>115</v>
      </c>
      <c r="B124" s="622" t="s">
        <v>381</v>
      </c>
      <c r="C124" s="534">
        <f t="shared" si="28"/>
        <v>1.5</v>
      </c>
      <c r="D124" s="540">
        <f t="shared" si="29"/>
        <v>1.5</v>
      </c>
      <c r="E124" s="540"/>
      <c r="F124" s="572"/>
      <c r="G124" s="534">
        <f t="shared" si="32"/>
        <v>1.5</v>
      </c>
      <c r="H124" s="540">
        <v>1.5</v>
      </c>
      <c r="I124" s="543"/>
      <c r="J124" s="547"/>
      <c r="K124" s="550"/>
      <c r="L124" s="548"/>
      <c r="M124" s="548"/>
      <c r="N124" s="547"/>
      <c r="O124" s="550"/>
      <c r="P124" s="548"/>
      <c r="Q124" s="548"/>
      <c r="R124" s="547"/>
      <c r="S124" s="553"/>
      <c r="T124" s="543"/>
      <c r="U124" s="543"/>
      <c r="V124" s="560"/>
      <c r="W124" s="507"/>
    </row>
    <row r="125" spans="1:23" ht="12.75">
      <c r="A125" s="544">
        <v>116</v>
      </c>
      <c r="B125" s="622" t="s">
        <v>648</v>
      </c>
      <c r="C125" s="534">
        <f t="shared" si="28"/>
        <v>20</v>
      </c>
      <c r="D125" s="540">
        <f t="shared" si="29"/>
        <v>20</v>
      </c>
      <c r="E125" s="540"/>
      <c r="F125" s="572"/>
      <c r="G125" s="534">
        <f t="shared" si="32"/>
        <v>20</v>
      </c>
      <c r="H125" s="540">
        <v>20</v>
      </c>
      <c r="I125" s="543"/>
      <c r="J125" s="547"/>
      <c r="K125" s="550"/>
      <c r="L125" s="548"/>
      <c r="M125" s="548"/>
      <c r="N125" s="547"/>
      <c r="O125" s="550"/>
      <c r="P125" s="548"/>
      <c r="Q125" s="548"/>
      <c r="R125" s="547"/>
      <c r="S125" s="553"/>
      <c r="T125" s="543"/>
      <c r="U125" s="543"/>
      <c r="V125" s="560"/>
      <c r="W125" s="507"/>
    </row>
    <row r="126" spans="1:23" ht="12.75">
      <c r="A126" s="544">
        <v>117</v>
      </c>
      <c r="B126" s="552" t="s">
        <v>468</v>
      </c>
      <c r="C126" s="553">
        <f t="shared" si="28"/>
        <v>674.227</v>
      </c>
      <c r="D126" s="543">
        <f t="shared" si="29"/>
        <v>674.227</v>
      </c>
      <c r="E126" s="543">
        <f>I126+M126+Q126+U126</f>
        <v>460.507</v>
      </c>
      <c r="F126" s="557"/>
      <c r="G126" s="553">
        <f t="shared" si="32"/>
        <v>670.727</v>
      </c>
      <c r="H126" s="543">
        <v>670.727</v>
      </c>
      <c r="I126" s="543">
        <v>460.507</v>
      </c>
      <c r="J126" s="560"/>
      <c r="K126" s="550"/>
      <c r="L126" s="548"/>
      <c r="M126" s="548"/>
      <c r="N126" s="547"/>
      <c r="O126" s="550"/>
      <c r="P126" s="548"/>
      <c r="Q126" s="548"/>
      <c r="R126" s="547"/>
      <c r="S126" s="553">
        <f>T126+V126</f>
        <v>3.5</v>
      </c>
      <c r="T126" s="543">
        <v>3.5</v>
      </c>
      <c r="U126" s="543"/>
      <c r="V126" s="560"/>
      <c r="W126" s="507"/>
    </row>
    <row r="127" spans="1:23" ht="12.75">
      <c r="A127" s="544">
        <v>118</v>
      </c>
      <c r="B127" s="599" t="s">
        <v>111</v>
      </c>
      <c r="C127" s="553">
        <f t="shared" si="28"/>
        <v>143.45</v>
      </c>
      <c r="D127" s="543">
        <f t="shared" si="29"/>
        <v>143.45</v>
      </c>
      <c r="E127" s="543"/>
      <c r="F127" s="543"/>
      <c r="G127" s="553">
        <f t="shared" si="32"/>
        <v>143.45</v>
      </c>
      <c r="H127" s="543">
        <v>143.45</v>
      </c>
      <c r="I127" s="543"/>
      <c r="J127" s="560"/>
      <c r="K127" s="550"/>
      <c r="L127" s="548"/>
      <c r="M127" s="548"/>
      <c r="N127" s="547"/>
      <c r="O127" s="553"/>
      <c r="P127" s="543"/>
      <c r="Q127" s="543"/>
      <c r="R127" s="547"/>
      <c r="S127" s="553"/>
      <c r="T127" s="543"/>
      <c r="U127" s="543"/>
      <c r="V127" s="560"/>
      <c r="W127" s="507"/>
    </row>
    <row r="128" spans="1:23" ht="12.75">
      <c r="A128" s="544">
        <v>119</v>
      </c>
      <c r="B128" s="601" t="s">
        <v>649</v>
      </c>
      <c r="C128" s="534">
        <f aca="true" t="shared" si="33" ref="C128:C159">G128+K128+O128+S128</f>
        <v>124.45</v>
      </c>
      <c r="D128" s="540">
        <f aca="true" t="shared" si="34" ref="D128:D159">H128+L128+P128+T128</f>
        <v>124.45</v>
      </c>
      <c r="E128" s="540"/>
      <c r="F128" s="572"/>
      <c r="G128" s="534">
        <f t="shared" si="32"/>
        <v>124.45</v>
      </c>
      <c r="H128" s="540">
        <v>124.45</v>
      </c>
      <c r="I128" s="543"/>
      <c r="J128" s="560"/>
      <c r="K128" s="550"/>
      <c r="L128" s="548"/>
      <c r="M128" s="548"/>
      <c r="N128" s="547"/>
      <c r="O128" s="550"/>
      <c r="P128" s="548"/>
      <c r="Q128" s="548"/>
      <c r="R128" s="547"/>
      <c r="S128" s="553"/>
      <c r="T128" s="543"/>
      <c r="U128" s="543"/>
      <c r="V128" s="560"/>
      <c r="W128" s="507"/>
    </row>
    <row r="129" spans="1:23" ht="25.5">
      <c r="A129" s="544">
        <v>120</v>
      </c>
      <c r="B129" s="623" t="s">
        <v>192</v>
      </c>
      <c r="C129" s="553">
        <f t="shared" si="33"/>
        <v>53.730000000000004</v>
      </c>
      <c r="D129" s="543">
        <f t="shared" si="34"/>
        <v>53.730000000000004</v>
      </c>
      <c r="E129" s="543">
        <f aca="true" t="shared" si="35" ref="E129:E136">I129+M129+Q129+U129</f>
        <v>27.952</v>
      </c>
      <c r="F129" s="557"/>
      <c r="G129" s="553">
        <f t="shared" si="32"/>
        <v>39.63</v>
      </c>
      <c r="H129" s="543">
        <v>39.63</v>
      </c>
      <c r="I129" s="543">
        <v>27.448</v>
      </c>
      <c r="J129" s="560"/>
      <c r="K129" s="550"/>
      <c r="L129" s="548"/>
      <c r="M129" s="548"/>
      <c r="N129" s="547"/>
      <c r="O129" s="550"/>
      <c r="P129" s="548"/>
      <c r="Q129" s="548"/>
      <c r="R129" s="547"/>
      <c r="S129" s="553">
        <f>T129+V129</f>
        <v>14.1</v>
      </c>
      <c r="T129" s="543">
        <v>14.1</v>
      </c>
      <c r="U129" s="543">
        <v>0.504</v>
      </c>
      <c r="V129" s="560"/>
      <c r="W129" s="507"/>
    </row>
    <row r="130" spans="1:23" ht="12.75">
      <c r="A130" s="544">
        <v>121</v>
      </c>
      <c r="B130" s="552" t="s">
        <v>114</v>
      </c>
      <c r="C130" s="553">
        <f t="shared" si="33"/>
        <v>52.442</v>
      </c>
      <c r="D130" s="543">
        <f t="shared" si="34"/>
        <v>52.442</v>
      </c>
      <c r="E130" s="543">
        <f t="shared" si="35"/>
        <v>22.3</v>
      </c>
      <c r="F130" s="557"/>
      <c r="G130" s="553">
        <f t="shared" si="32"/>
        <v>52.042</v>
      </c>
      <c r="H130" s="543">
        <v>52.042</v>
      </c>
      <c r="I130" s="543">
        <v>22.3</v>
      </c>
      <c r="J130" s="573"/>
      <c r="K130" s="550"/>
      <c r="L130" s="548"/>
      <c r="M130" s="548"/>
      <c r="N130" s="547"/>
      <c r="O130" s="550"/>
      <c r="P130" s="548"/>
      <c r="Q130" s="548"/>
      <c r="R130" s="547"/>
      <c r="S130" s="553">
        <f>T130+V130</f>
        <v>0.4</v>
      </c>
      <c r="T130" s="543">
        <v>0.4</v>
      </c>
      <c r="U130" s="540"/>
      <c r="V130" s="573"/>
      <c r="W130" s="507"/>
    </row>
    <row r="131" spans="1:23" ht="12.75">
      <c r="A131" s="544">
        <f aca="true" t="shared" si="36" ref="A131:A144">+A130+1</f>
        <v>122</v>
      </c>
      <c r="B131" s="552" t="s">
        <v>115</v>
      </c>
      <c r="C131" s="553">
        <f t="shared" si="33"/>
        <v>33.532000000000004</v>
      </c>
      <c r="D131" s="543">
        <f t="shared" si="34"/>
        <v>33.532000000000004</v>
      </c>
      <c r="E131" s="543">
        <f t="shared" si="35"/>
        <v>21.465</v>
      </c>
      <c r="F131" s="557"/>
      <c r="G131" s="553">
        <f t="shared" si="32"/>
        <v>33.332</v>
      </c>
      <c r="H131" s="543">
        <v>33.332</v>
      </c>
      <c r="I131" s="543">
        <v>21.465</v>
      </c>
      <c r="J131" s="573"/>
      <c r="K131" s="550"/>
      <c r="L131" s="548"/>
      <c r="M131" s="548"/>
      <c r="N131" s="547"/>
      <c r="O131" s="550"/>
      <c r="P131" s="548"/>
      <c r="Q131" s="548"/>
      <c r="R131" s="547"/>
      <c r="S131" s="553">
        <f>T131+V131</f>
        <v>0.2</v>
      </c>
      <c r="T131" s="543">
        <v>0.2</v>
      </c>
      <c r="U131" s="540"/>
      <c r="V131" s="573"/>
      <c r="W131" s="507"/>
    </row>
    <row r="132" spans="1:23" ht="12.75">
      <c r="A132" s="544">
        <f t="shared" si="36"/>
        <v>123</v>
      </c>
      <c r="B132" s="552" t="s">
        <v>116</v>
      </c>
      <c r="C132" s="553">
        <f t="shared" si="33"/>
        <v>59.637</v>
      </c>
      <c r="D132" s="543">
        <f t="shared" si="34"/>
        <v>59.637</v>
      </c>
      <c r="E132" s="543">
        <f t="shared" si="35"/>
        <v>36.505</v>
      </c>
      <c r="F132" s="557"/>
      <c r="G132" s="553">
        <f t="shared" si="32"/>
        <v>58.637</v>
      </c>
      <c r="H132" s="543">
        <v>58.637</v>
      </c>
      <c r="I132" s="543">
        <v>36.505</v>
      </c>
      <c r="J132" s="560"/>
      <c r="K132" s="550"/>
      <c r="L132" s="548"/>
      <c r="M132" s="548"/>
      <c r="N132" s="547"/>
      <c r="O132" s="550"/>
      <c r="P132" s="548"/>
      <c r="Q132" s="548"/>
      <c r="R132" s="547"/>
      <c r="S132" s="553">
        <f>T132+V132</f>
        <v>1</v>
      </c>
      <c r="T132" s="543">
        <v>1</v>
      </c>
      <c r="U132" s="540"/>
      <c r="V132" s="573"/>
      <c r="W132" s="507"/>
    </row>
    <row r="133" spans="1:23" ht="12.75">
      <c r="A133" s="544">
        <f t="shared" si="36"/>
        <v>124</v>
      </c>
      <c r="B133" s="552" t="s">
        <v>117</v>
      </c>
      <c r="C133" s="553">
        <f t="shared" si="33"/>
        <v>14.157</v>
      </c>
      <c r="D133" s="543">
        <f t="shared" si="34"/>
        <v>14.157</v>
      </c>
      <c r="E133" s="543">
        <f t="shared" si="35"/>
        <v>9.7</v>
      </c>
      <c r="F133" s="557"/>
      <c r="G133" s="553">
        <f t="shared" si="32"/>
        <v>14.157</v>
      </c>
      <c r="H133" s="543">
        <v>14.157</v>
      </c>
      <c r="I133" s="543">
        <v>9.7</v>
      </c>
      <c r="J133" s="573"/>
      <c r="K133" s="550"/>
      <c r="L133" s="548"/>
      <c r="M133" s="548"/>
      <c r="N133" s="547"/>
      <c r="O133" s="550"/>
      <c r="P133" s="548"/>
      <c r="Q133" s="548"/>
      <c r="R133" s="547"/>
      <c r="S133" s="553"/>
      <c r="T133" s="543"/>
      <c r="U133" s="540"/>
      <c r="V133" s="573"/>
      <c r="W133" s="507"/>
    </row>
    <row r="134" spans="1:23" ht="12.75">
      <c r="A134" s="544">
        <f t="shared" si="36"/>
        <v>125</v>
      </c>
      <c r="B134" s="552" t="s">
        <v>118</v>
      </c>
      <c r="C134" s="553">
        <f t="shared" si="33"/>
        <v>27.253</v>
      </c>
      <c r="D134" s="543">
        <f t="shared" si="34"/>
        <v>27.253</v>
      </c>
      <c r="E134" s="543">
        <f t="shared" si="35"/>
        <v>15.649000000000001</v>
      </c>
      <c r="F134" s="557"/>
      <c r="G134" s="553">
        <f t="shared" si="32"/>
        <v>23.093</v>
      </c>
      <c r="H134" s="543">
        <v>23.093</v>
      </c>
      <c r="I134" s="543">
        <v>14.929</v>
      </c>
      <c r="J134" s="573"/>
      <c r="K134" s="550"/>
      <c r="L134" s="548"/>
      <c r="M134" s="548"/>
      <c r="N134" s="547"/>
      <c r="O134" s="550"/>
      <c r="P134" s="548"/>
      <c r="Q134" s="548"/>
      <c r="R134" s="547"/>
      <c r="S134" s="553">
        <f>T134+V134</f>
        <v>4.16</v>
      </c>
      <c r="T134" s="543">
        <v>4.16</v>
      </c>
      <c r="U134" s="543">
        <v>0.72</v>
      </c>
      <c r="V134" s="573"/>
      <c r="W134" s="507"/>
    </row>
    <row r="135" spans="1:23" ht="12.75">
      <c r="A135" s="544">
        <f t="shared" si="36"/>
        <v>126</v>
      </c>
      <c r="B135" s="552" t="s">
        <v>119</v>
      </c>
      <c r="C135" s="553">
        <f t="shared" si="33"/>
        <v>81.05600000000001</v>
      </c>
      <c r="D135" s="543">
        <f t="shared" si="34"/>
        <v>81.05600000000001</v>
      </c>
      <c r="E135" s="543">
        <f t="shared" si="35"/>
        <v>40.8</v>
      </c>
      <c r="F135" s="557"/>
      <c r="G135" s="553">
        <f t="shared" si="32"/>
        <v>80.656</v>
      </c>
      <c r="H135" s="543">
        <v>80.656</v>
      </c>
      <c r="I135" s="543">
        <v>40.8</v>
      </c>
      <c r="J135" s="573"/>
      <c r="K135" s="550"/>
      <c r="L135" s="548"/>
      <c r="M135" s="548"/>
      <c r="N135" s="547"/>
      <c r="O135" s="550"/>
      <c r="P135" s="548"/>
      <c r="Q135" s="548"/>
      <c r="R135" s="547"/>
      <c r="S135" s="553">
        <f>T135+V135</f>
        <v>0.4</v>
      </c>
      <c r="T135" s="543">
        <v>0.4</v>
      </c>
      <c r="U135" s="540"/>
      <c r="V135" s="573"/>
      <c r="W135" s="507"/>
    </row>
    <row r="136" spans="1:23" ht="12.75">
      <c r="A136" s="544">
        <f t="shared" si="36"/>
        <v>127</v>
      </c>
      <c r="B136" s="552" t="s">
        <v>120</v>
      </c>
      <c r="C136" s="553">
        <f t="shared" si="33"/>
        <v>63.374</v>
      </c>
      <c r="D136" s="543">
        <f t="shared" si="34"/>
        <v>63.374</v>
      </c>
      <c r="E136" s="543">
        <f t="shared" si="35"/>
        <v>37.147</v>
      </c>
      <c r="F136" s="557"/>
      <c r="G136" s="553">
        <f t="shared" si="32"/>
        <v>63.374</v>
      </c>
      <c r="H136" s="543">
        <v>63.374</v>
      </c>
      <c r="I136" s="543">
        <v>37.147</v>
      </c>
      <c r="J136" s="573"/>
      <c r="K136" s="550"/>
      <c r="L136" s="548"/>
      <c r="M136" s="548"/>
      <c r="N136" s="547"/>
      <c r="O136" s="550"/>
      <c r="P136" s="548"/>
      <c r="Q136" s="548"/>
      <c r="R136" s="547"/>
      <c r="S136" s="553"/>
      <c r="T136" s="543"/>
      <c r="U136" s="540"/>
      <c r="V136" s="573"/>
      <c r="W136" s="507"/>
    </row>
    <row r="137" spans="1:23" ht="12.75">
      <c r="A137" s="544">
        <f t="shared" si="36"/>
        <v>128</v>
      </c>
      <c r="B137" s="552" t="s">
        <v>121</v>
      </c>
      <c r="C137" s="553">
        <f t="shared" si="33"/>
        <v>1.4</v>
      </c>
      <c r="D137" s="543">
        <f t="shared" si="34"/>
        <v>1.4</v>
      </c>
      <c r="E137" s="543"/>
      <c r="F137" s="557"/>
      <c r="G137" s="553">
        <f t="shared" si="32"/>
        <v>1.4</v>
      </c>
      <c r="H137" s="543">
        <v>1.4</v>
      </c>
      <c r="I137" s="543"/>
      <c r="J137" s="573"/>
      <c r="K137" s="550"/>
      <c r="L137" s="548"/>
      <c r="M137" s="548"/>
      <c r="N137" s="547"/>
      <c r="O137" s="550"/>
      <c r="P137" s="548"/>
      <c r="Q137" s="548"/>
      <c r="R137" s="547"/>
      <c r="S137" s="553"/>
      <c r="T137" s="543"/>
      <c r="U137" s="540"/>
      <c r="V137" s="573"/>
      <c r="W137" s="507"/>
    </row>
    <row r="138" spans="1:23" ht="12.75">
      <c r="A138" s="544">
        <f t="shared" si="36"/>
        <v>129</v>
      </c>
      <c r="B138" s="552" t="s">
        <v>175</v>
      </c>
      <c r="C138" s="553">
        <f t="shared" si="33"/>
        <v>66.672</v>
      </c>
      <c r="D138" s="543">
        <f t="shared" si="34"/>
        <v>66.672</v>
      </c>
      <c r="E138" s="543">
        <f>I138+M138+Q138+U138</f>
        <v>30.97</v>
      </c>
      <c r="F138" s="557"/>
      <c r="G138" s="553">
        <f t="shared" si="32"/>
        <v>65.172</v>
      </c>
      <c r="H138" s="543">
        <v>65.172</v>
      </c>
      <c r="I138" s="543">
        <v>30.97</v>
      </c>
      <c r="J138" s="573"/>
      <c r="K138" s="550"/>
      <c r="L138" s="548"/>
      <c r="M138" s="548"/>
      <c r="N138" s="547"/>
      <c r="O138" s="550"/>
      <c r="P138" s="548"/>
      <c r="Q138" s="548"/>
      <c r="R138" s="547"/>
      <c r="S138" s="553">
        <f>T138+V138</f>
        <v>1.5</v>
      </c>
      <c r="T138" s="543">
        <v>1.5</v>
      </c>
      <c r="U138" s="540"/>
      <c r="V138" s="573"/>
      <c r="W138" s="507"/>
    </row>
    <row r="139" spans="1:23" ht="12.75">
      <c r="A139" s="544">
        <f t="shared" si="36"/>
        <v>130</v>
      </c>
      <c r="B139" s="552" t="s">
        <v>123</v>
      </c>
      <c r="C139" s="553">
        <f t="shared" si="33"/>
        <v>0.23</v>
      </c>
      <c r="D139" s="543">
        <f t="shared" si="34"/>
        <v>0.23</v>
      </c>
      <c r="E139" s="543"/>
      <c r="F139" s="557"/>
      <c r="G139" s="558">
        <f t="shared" si="32"/>
        <v>0.23</v>
      </c>
      <c r="H139" s="543">
        <v>0.23</v>
      </c>
      <c r="I139" s="543"/>
      <c r="J139" s="573"/>
      <c r="K139" s="550"/>
      <c r="L139" s="548"/>
      <c r="M139" s="548"/>
      <c r="N139" s="547"/>
      <c r="O139" s="550"/>
      <c r="P139" s="548"/>
      <c r="Q139" s="548"/>
      <c r="R139" s="547"/>
      <c r="S139" s="553"/>
      <c r="T139" s="540"/>
      <c r="U139" s="540"/>
      <c r="V139" s="573"/>
      <c r="W139" s="507"/>
    </row>
    <row r="140" spans="1:23" ht="12.75">
      <c r="A140" s="544">
        <f t="shared" si="36"/>
        <v>131</v>
      </c>
      <c r="B140" s="552" t="s">
        <v>470</v>
      </c>
      <c r="C140" s="553">
        <f t="shared" si="33"/>
        <v>0.29</v>
      </c>
      <c r="D140" s="543">
        <f t="shared" si="34"/>
        <v>0.29</v>
      </c>
      <c r="E140" s="543"/>
      <c r="F140" s="557"/>
      <c r="G140" s="558">
        <f>G141</f>
        <v>0.29</v>
      </c>
      <c r="H140" s="543">
        <f>H141</f>
        <v>0.29</v>
      </c>
      <c r="I140" s="543"/>
      <c r="J140" s="555"/>
      <c r="K140" s="565"/>
      <c r="L140" s="548"/>
      <c r="M140" s="548"/>
      <c r="N140" s="555"/>
      <c r="O140" s="565"/>
      <c r="P140" s="548"/>
      <c r="Q140" s="548"/>
      <c r="R140" s="555"/>
      <c r="S140" s="565"/>
      <c r="T140" s="548"/>
      <c r="U140" s="548"/>
      <c r="V140" s="555"/>
      <c r="W140" s="507"/>
    </row>
    <row r="141" spans="1:23" ht="12.75">
      <c r="A141" s="544">
        <f t="shared" si="36"/>
        <v>132</v>
      </c>
      <c r="B141" s="552" t="s">
        <v>471</v>
      </c>
      <c r="C141" s="534">
        <f t="shared" si="33"/>
        <v>0.29</v>
      </c>
      <c r="D141" s="540">
        <f t="shared" si="34"/>
        <v>0.29</v>
      </c>
      <c r="E141" s="543"/>
      <c r="F141" s="557"/>
      <c r="G141" s="565">
        <f>H141+J141</f>
        <v>0.29</v>
      </c>
      <c r="H141" s="540">
        <v>0.29</v>
      </c>
      <c r="I141" s="543"/>
      <c r="J141" s="555"/>
      <c r="K141" s="565"/>
      <c r="L141" s="548"/>
      <c r="M141" s="548"/>
      <c r="N141" s="555"/>
      <c r="O141" s="565"/>
      <c r="P141" s="548"/>
      <c r="Q141" s="548"/>
      <c r="R141" s="555"/>
      <c r="S141" s="558"/>
      <c r="T141" s="543"/>
      <c r="U141" s="543"/>
      <c r="V141" s="559"/>
      <c r="W141" s="507"/>
    </row>
    <row r="142" spans="1:23" ht="12.75">
      <c r="A142" s="544">
        <f t="shared" si="36"/>
        <v>133</v>
      </c>
      <c r="B142" s="552" t="s">
        <v>435</v>
      </c>
      <c r="C142" s="553">
        <f t="shared" si="33"/>
        <v>23.5</v>
      </c>
      <c r="D142" s="543">
        <f t="shared" si="34"/>
        <v>23.5</v>
      </c>
      <c r="E142" s="543"/>
      <c r="F142" s="557"/>
      <c r="G142" s="558">
        <f>G143+G144</f>
        <v>23.5</v>
      </c>
      <c r="H142" s="543">
        <f>H143+H144</f>
        <v>23.5</v>
      </c>
      <c r="I142" s="548"/>
      <c r="J142" s="555"/>
      <c r="K142" s="565"/>
      <c r="L142" s="548"/>
      <c r="M142" s="548"/>
      <c r="N142" s="555"/>
      <c r="O142" s="565"/>
      <c r="P142" s="548"/>
      <c r="Q142" s="548"/>
      <c r="R142" s="555"/>
      <c r="S142" s="565"/>
      <c r="T142" s="548"/>
      <c r="U142" s="548"/>
      <c r="V142" s="555"/>
      <c r="W142" s="507"/>
    </row>
    <row r="143" spans="1:23" ht="12.75">
      <c r="A143" s="544">
        <f t="shared" si="36"/>
        <v>134</v>
      </c>
      <c r="B143" s="545" t="s">
        <v>668</v>
      </c>
      <c r="C143" s="534">
        <f t="shared" si="33"/>
        <v>20</v>
      </c>
      <c r="D143" s="540">
        <f t="shared" si="34"/>
        <v>20</v>
      </c>
      <c r="E143" s="543"/>
      <c r="F143" s="557"/>
      <c r="G143" s="550">
        <f>H143+J143</f>
        <v>20</v>
      </c>
      <c r="H143" s="540">
        <v>20</v>
      </c>
      <c r="I143" s="543"/>
      <c r="J143" s="547"/>
      <c r="K143" s="550"/>
      <c r="L143" s="548"/>
      <c r="M143" s="548"/>
      <c r="N143" s="547"/>
      <c r="O143" s="550"/>
      <c r="P143" s="548"/>
      <c r="Q143" s="548"/>
      <c r="R143" s="547"/>
      <c r="S143" s="553"/>
      <c r="T143" s="543"/>
      <c r="U143" s="543"/>
      <c r="V143" s="560"/>
      <c r="W143" s="507"/>
    </row>
    <row r="144" spans="1:23" ht="12.75">
      <c r="A144" s="544">
        <f t="shared" si="36"/>
        <v>135</v>
      </c>
      <c r="B144" s="598" t="s">
        <v>368</v>
      </c>
      <c r="C144" s="534">
        <f t="shared" si="33"/>
        <v>3.5</v>
      </c>
      <c r="D144" s="540">
        <f t="shared" si="34"/>
        <v>3.5</v>
      </c>
      <c r="E144" s="543"/>
      <c r="F144" s="557"/>
      <c r="G144" s="550">
        <f>H144+J144</f>
        <v>3.5</v>
      </c>
      <c r="H144" s="540">
        <v>3.5</v>
      </c>
      <c r="I144" s="543"/>
      <c r="J144" s="547"/>
      <c r="K144" s="550"/>
      <c r="L144" s="548"/>
      <c r="M144" s="548"/>
      <c r="N144" s="547"/>
      <c r="O144" s="550"/>
      <c r="P144" s="548"/>
      <c r="Q144" s="548"/>
      <c r="R144" s="547"/>
      <c r="S144" s="553"/>
      <c r="T144" s="543"/>
      <c r="U144" s="543"/>
      <c r="V144" s="560"/>
      <c r="W144" s="507"/>
    </row>
    <row r="145" spans="1:23" ht="12.75">
      <c r="A145" s="544">
        <v>136</v>
      </c>
      <c r="B145" s="552" t="s">
        <v>406</v>
      </c>
      <c r="C145" s="553">
        <f t="shared" si="33"/>
        <v>37.467</v>
      </c>
      <c r="D145" s="543">
        <f t="shared" si="34"/>
        <v>37.467</v>
      </c>
      <c r="E145" s="543">
        <f>I145+M145+Q145+U145</f>
        <v>18.872</v>
      </c>
      <c r="F145" s="557"/>
      <c r="G145" s="553">
        <f>+H145</f>
        <v>33.467</v>
      </c>
      <c r="H145" s="543">
        <v>33.467</v>
      </c>
      <c r="I145" s="543">
        <v>18.872</v>
      </c>
      <c r="J145" s="547"/>
      <c r="K145" s="550"/>
      <c r="L145" s="548"/>
      <c r="M145" s="548"/>
      <c r="N145" s="547"/>
      <c r="O145" s="550"/>
      <c r="P145" s="548"/>
      <c r="Q145" s="548"/>
      <c r="R145" s="547"/>
      <c r="S145" s="553">
        <f>T145+V145</f>
        <v>4</v>
      </c>
      <c r="T145" s="543">
        <v>4</v>
      </c>
      <c r="U145" s="543"/>
      <c r="V145" s="560"/>
      <c r="W145" s="507"/>
    </row>
    <row r="146" spans="1:23" ht="13.5" thickBot="1">
      <c r="A146" s="602">
        <v>137</v>
      </c>
      <c r="B146" s="603" t="s">
        <v>452</v>
      </c>
      <c r="C146" s="604">
        <f t="shared" si="33"/>
        <v>27.848</v>
      </c>
      <c r="D146" s="577">
        <f t="shared" si="34"/>
        <v>27.848</v>
      </c>
      <c r="E146" s="577">
        <f>I146+M146+Q146+U146</f>
        <v>19.054</v>
      </c>
      <c r="F146" s="578"/>
      <c r="G146" s="579">
        <f>+H146</f>
        <v>27.448</v>
      </c>
      <c r="H146" s="580">
        <v>27.448</v>
      </c>
      <c r="I146" s="580">
        <v>19.054</v>
      </c>
      <c r="J146" s="608"/>
      <c r="K146" s="624"/>
      <c r="L146" s="625"/>
      <c r="M146" s="625"/>
      <c r="N146" s="626"/>
      <c r="O146" s="624"/>
      <c r="P146" s="625"/>
      <c r="Q146" s="625"/>
      <c r="R146" s="626"/>
      <c r="S146" s="553">
        <f>T146+V146</f>
        <v>0.4</v>
      </c>
      <c r="T146" s="577">
        <v>0.4</v>
      </c>
      <c r="U146" s="577"/>
      <c r="V146" s="627"/>
      <c r="W146" s="507"/>
    </row>
    <row r="147" spans="1:23" ht="45.75" thickBot="1">
      <c r="A147" s="512">
        <v>138</v>
      </c>
      <c r="B147" s="628" t="s">
        <v>474</v>
      </c>
      <c r="C147" s="520">
        <f t="shared" si="33"/>
        <v>4207.124</v>
      </c>
      <c r="D147" s="515">
        <f t="shared" si="34"/>
        <v>4178.424</v>
      </c>
      <c r="E147" s="515">
        <f>I147+M147+Q147+U147</f>
        <v>770.3889999999999</v>
      </c>
      <c r="F147" s="629">
        <f>J147+N147+R147+V147</f>
        <v>28.7</v>
      </c>
      <c r="G147" s="520">
        <f>G148+SUM(G163:G174)+G176+G179</f>
        <v>2842.1549999999997</v>
      </c>
      <c r="H147" s="514">
        <f>H148+SUM(H163:H174)+H176+H179</f>
        <v>2813.455</v>
      </c>
      <c r="I147" s="515">
        <f>I148+SUM(I163:I174)+I176+I179</f>
        <v>295.335</v>
      </c>
      <c r="J147" s="519">
        <f>J148+SUM(J163:J174)+J176+J179</f>
        <v>28.7</v>
      </c>
      <c r="K147" s="518">
        <f>K148+SUM(K164:K174)+K179</f>
        <v>1160.469</v>
      </c>
      <c r="L147" s="515">
        <f>L148+SUM(L164:L174)+L179</f>
        <v>1160.469</v>
      </c>
      <c r="M147" s="515">
        <f>M148+SUM(M163:M174)+M176+M179</f>
        <v>350.75399999999996</v>
      </c>
      <c r="N147" s="519"/>
      <c r="O147" s="520"/>
      <c r="P147" s="515"/>
      <c r="Q147" s="515"/>
      <c r="R147" s="519"/>
      <c r="S147" s="520">
        <f>S148+SUM(S163:S174)+S176+S179</f>
        <v>204.5</v>
      </c>
      <c r="T147" s="515">
        <f>T163+T179</f>
        <v>204.5</v>
      </c>
      <c r="U147" s="515">
        <f>U163+U179</f>
        <v>124.3</v>
      </c>
      <c r="V147" s="519"/>
      <c r="W147" s="507"/>
    </row>
    <row r="148" spans="1:23" ht="12.75">
      <c r="A148" s="521">
        <f>+A147+1</f>
        <v>139</v>
      </c>
      <c r="B148" s="542" t="s">
        <v>420</v>
      </c>
      <c r="C148" s="530">
        <f t="shared" si="33"/>
        <v>2867.326</v>
      </c>
      <c r="D148" s="528">
        <f t="shared" si="34"/>
        <v>2838.626</v>
      </c>
      <c r="E148" s="528">
        <f>I148+M148+Q148+U148</f>
        <v>32.732</v>
      </c>
      <c r="F148" s="531">
        <f>J148+N148+R148+V148</f>
        <v>28.7</v>
      </c>
      <c r="G148" s="528">
        <f>SUM(G149:G162)</f>
        <v>2364.5</v>
      </c>
      <c r="H148" s="528">
        <f>SUM(H149:H162)</f>
        <v>2335.8</v>
      </c>
      <c r="I148" s="528"/>
      <c r="J148" s="536">
        <f>SUM(J149:J162)</f>
        <v>28.7</v>
      </c>
      <c r="K148" s="537">
        <f>SUM(K149:K160)</f>
        <v>502.82599999999996</v>
      </c>
      <c r="L148" s="528">
        <f>SUM(L149:L160)</f>
        <v>502.82599999999996</v>
      </c>
      <c r="M148" s="528">
        <f>SUM(M149:M160)</f>
        <v>32.732</v>
      </c>
      <c r="N148" s="591"/>
      <c r="O148" s="618"/>
      <c r="P148" s="595"/>
      <c r="Q148" s="595"/>
      <c r="R148" s="591"/>
      <c r="S148" s="618"/>
      <c r="T148" s="595"/>
      <c r="U148" s="595"/>
      <c r="V148" s="591"/>
      <c r="W148" s="507"/>
    </row>
    <row r="149" spans="1:23" ht="12.75">
      <c r="A149" s="544">
        <f>+A148+1</f>
        <v>140</v>
      </c>
      <c r="B149" s="545" t="s">
        <v>324</v>
      </c>
      <c r="C149" s="534">
        <f t="shared" si="33"/>
        <v>1680</v>
      </c>
      <c r="D149" s="548">
        <f t="shared" si="34"/>
        <v>1680</v>
      </c>
      <c r="E149" s="543"/>
      <c r="F149" s="560"/>
      <c r="G149" s="562">
        <f>H149+J149</f>
        <v>1680</v>
      </c>
      <c r="H149" s="548">
        <v>1680</v>
      </c>
      <c r="I149" s="548"/>
      <c r="J149" s="549"/>
      <c r="K149" s="550"/>
      <c r="L149" s="548"/>
      <c r="M149" s="548"/>
      <c r="N149" s="547"/>
      <c r="O149" s="550"/>
      <c r="P149" s="548"/>
      <c r="Q149" s="548"/>
      <c r="R149" s="547"/>
      <c r="S149" s="550"/>
      <c r="T149" s="548"/>
      <c r="U149" s="548"/>
      <c r="V149" s="547"/>
      <c r="W149" s="507"/>
    </row>
    <row r="150" spans="1:23" ht="12.75">
      <c r="A150" s="544">
        <f>+A149+1</f>
        <v>141</v>
      </c>
      <c r="B150" s="545" t="s">
        <v>325</v>
      </c>
      <c r="C150" s="534">
        <f t="shared" si="33"/>
        <v>25</v>
      </c>
      <c r="D150" s="548">
        <f t="shared" si="34"/>
        <v>25</v>
      </c>
      <c r="E150" s="543"/>
      <c r="F150" s="560"/>
      <c r="G150" s="562">
        <f>H150+J150</f>
        <v>25</v>
      </c>
      <c r="H150" s="548">
        <v>25</v>
      </c>
      <c r="I150" s="548"/>
      <c r="J150" s="549"/>
      <c r="K150" s="550"/>
      <c r="L150" s="548"/>
      <c r="M150" s="548"/>
      <c r="N150" s="547"/>
      <c r="O150" s="550"/>
      <c r="P150" s="548"/>
      <c r="Q150" s="548"/>
      <c r="R150" s="547"/>
      <c r="S150" s="550"/>
      <c r="T150" s="548"/>
      <c r="U150" s="548"/>
      <c r="V150" s="547"/>
      <c r="W150" s="507"/>
    </row>
    <row r="151" spans="1:23" ht="12.75">
      <c r="A151" s="544">
        <f>+A150+1</f>
        <v>142</v>
      </c>
      <c r="B151" s="545" t="s">
        <v>326</v>
      </c>
      <c r="C151" s="534">
        <f t="shared" si="33"/>
        <v>55</v>
      </c>
      <c r="D151" s="548">
        <f t="shared" si="34"/>
        <v>55</v>
      </c>
      <c r="E151" s="543"/>
      <c r="F151" s="560"/>
      <c r="G151" s="562">
        <f>H151+J151</f>
        <v>55</v>
      </c>
      <c r="H151" s="548">
        <v>55</v>
      </c>
      <c r="I151" s="548"/>
      <c r="J151" s="549"/>
      <c r="K151" s="550"/>
      <c r="L151" s="548"/>
      <c r="M151" s="548"/>
      <c r="N151" s="547"/>
      <c r="O151" s="550"/>
      <c r="P151" s="548"/>
      <c r="Q151" s="548"/>
      <c r="R151" s="547"/>
      <c r="S151" s="550"/>
      <c r="T151" s="548"/>
      <c r="U151" s="548"/>
      <c r="V151" s="547"/>
      <c r="W151" s="507"/>
    </row>
    <row r="152" spans="1:23" ht="12.75">
      <c r="A152" s="544">
        <v>143</v>
      </c>
      <c r="B152" s="545" t="s">
        <v>327</v>
      </c>
      <c r="C152" s="534">
        <f t="shared" si="33"/>
        <v>5</v>
      </c>
      <c r="D152" s="548">
        <f t="shared" si="34"/>
        <v>5</v>
      </c>
      <c r="E152" s="543"/>
      <c r="F152" s="560"/>
      <c r="G152" s="562">
        <f>H152+J152</f>
        <v>5</v>
      </c>
      <c r="H152" s="546">
        <v>5</v>
      </c>
      <c r="I152" s="548"/>
      <c r="J152" s="549"/>
      <c r="K152" s="550"/>
      <c r="L152" s="548"/>
      <c r="M152" s="548"/>
      <c r="N152" s="547"/>
      <c r="O152" s="550"/>
      <c r="P152" s="548"/>
      <c r="Q152" s="548"/>
      <c r="R152" s="547"/>
      <c r="S152" s="550"/>
      <c r="T152" s="548"/>
      <c r="U152" s="548"/>
      <c r="V152" s="547"/>
      <c r="W152" s="507"/>
    </row>
    <row r="153" spans="1:23" ht="12.75">
      <c r="A153" s="544">
        <v>144</v>
      </c>
      <c r="B153" s="598" t="s">
        <v>669</v>
      </c>
      <c r="C153" s="534">
        <f t="shared" si="33"/>
        <v>280</v>
      </c>
      <c r="D153" s="548">
        <f t="shared" si="34"/>
        <v>280</v>
      </c>
      <c r="E153" s="543"/>
      <c r="F153" s="560"/>
      <c r="G153" s="562">
        <f>H153+J153</f>
        <v>280</v>
      </c>
      <c r="H153" s="548">
        <v>280</v>
      </c>
      <c r="I153" s="548"/>
      <c r="J153" s="549"/>
      <c r="K153" s="550"/>
      <c r="L153" s="548"/>
      <c r="M153" s="548"/>
      <c r="N153" s="547"/>
      <c r="O153" s="550"/>
      <c r="P153" s="548"/>
      <c r="Q153" s="548"/>
      <c r="R153" s="547"/>
      <c r="S153" s="550"/>
      <c r="T153" s="548"/>
      <c r="U153" s="548"/>
      <c r="V153" s="547"/>
      <c r="W153" s="507"/>
    </row>
    <row r="154" spans="1:23" ht="12.75">
      <c r="A154" s="544">
        <f>+A153+1</f>
        <v>145</v>
      </c>
      <c r="B154" s="545" t="s">
        <v>85</v>
      </c>
      <c r="C154" s="534">
        <f t="shared" si="33"/>
        <v>317.3</v>
      </c>
      <c r="D154" s="548">
        <f t="shared" si="34"/>
        <v>317.3</v>
      </c>
      <c r="E154" s="543"/>
      <c r="F154" s="560"/>
      <c r="G154" s="562"/>
      <c r="H154" s="548"/>
      <c r="I154" s="548"/>
      <c r="J154" s="549"/>
      <c r="K154" s="550">
        <f>L154+N154</f>
        <v>317.3</v>
      </c>
      <c r="L154" s="548">
        <v>317.3</v>
      </c>
      <c r="M154" s="548"/>
      <c r="N154" s="547"/>
      <c r="O154" s="550"/>
      <c r="P154" s="548"/>
      <c r="Q154" s="548"/>
      <c r="R154" s="547"/>
      <c r="S154" s="550"/>
      <c r="T154" s="548"/>
      <c r="U154" s="548"/>
      <c r="V154" s="547"/>
      <c r="W154" s="507"/>
    </row>
    <row r="155" spans="1:23" ht="12.75">
      <c r="A155" s="544">
        <f>+A154+1</f>
        <v>146</v>
      </c>
      <c r="B155" s="545" t="s">
        <v>330</v>
      </c>
      <c r="C155" s="534">
        <f t="shared" si="33"/>
        <v>141.2</v>
      </c>
      <c r="D155" s="548">
        <f t="shared" si="34"/>
        <v>141.2</v>
      </c>
      <c r="E155" s="543"/>
      <c r="F155" s="560"/>
      <c r="G155" s="562"/>
      <c r="H155" s="548"/>
      <c r="I155" s="548"/>
      <c r="J155" s="549"/>
      <c r="K155" s="550">
        <f>L155+N155</f>
        <v>141.2</v>
      </c>
      <c r="L155" s="548">
        <v>141.2</v>
      </c>
      <c r="M155" s="548"/>
      <c r="N155" s="547"/>
      <c r="O155" s="550"/>
      <c r="P155" s="548"/>
      <c r="Q155" s="548"/>
      <c r="R155" s="547"/>
      <c r="S155" s="550"/>
      <c r="T155" s="548"/>
      <c r="U155" s="548"/>
      <c r="V155" s="547"/>
      <c r="W155" s="507"/>
    </row>
    <row r="156" spans="1:23" ht="12.75">
      <c r="A156" s="544">
        <v>147</v>
      </c>
      <c r="B156" s="545" t="s">
        <v>568</v>
      </c>
      <c r="C156" s="630">
        <f t="shared" si="33"/>
        <v>34.458</v>
      </c>
      <c r="D156" s="540">
        <f t="shared" si="34"/>
        <v>34.458</v>
      </c>
      <c r="E156" s="532">
        <f>I156+M156+Q156+U156</f>
        <v>26.409</v>
      </c>
      <c r="F156" s="560"/>
      <c r="G156" s="562"/>
      <c r="H156" s="548"/>
      <c r="I156" s="548"/>
      <c r="J156" s="549"/>
      <c r="K156" s="550">
        <f>L156+N156</f>
        <v>34.458</v>
      </c>
      <c r="L156" s="548">
        <v>34.458</v>
      </c>
      <c r="M156" s="548">
        <v>26.409</v>
      </c>
      <c r="N156" s="547"/>
      <c r="O156" s="550"/>
      <c r="P156" s="548"/>
      <c r="Q156" s="548"/>
      <c r="R156" s="547"/>
      <c r="S156" s="550"/>
      <c r="T156" s="548"/>
      <c r="U156" s="548"/>
      <c r="V156" s="547"/>
      <c r="W156" s="507"/>
    </row>
    <row r="157" spans="1:23" ht="12.75">
      <c r="A157" s="544">
        <v>148</v>
      </c>
      <c r="B157" s="545" t="s">
        <v>331</v>
      </c>
      <c r="C157" s="534">
        <f t="shared" si="33"/>
        <v>224</v>
      </c>
      <c r="D157" s="548">
        <f t="shared" si="34"/>
        <v>224</v>
      </c>
      <c r="E157" s="543"/>
      <c r="F157" s="560"/>
      <c r="G157" s="562">
        <f>H157+J157</f>
        <v>224</v>
      </c>
      <c r="H157" s="548">
        <v>224</v>
      </c>
      <c r="I157" s="548"/>
      <c r="J157" s="549"/>
      <c r="K157" s="550"/>
      <c r="L157" s="548"/>
      <c r="M157" s="548"/>
      <c r="N157" s="547"/>
      <c r="O157" s="550"/>
      <c r="P157" s="548"/>
      <c r="Q157" s="548"/>
      <c r="R157" s="547"/>
      <c r="S157" s="550"/>
      <c r="T157" s="548"/>
      <c r="U157" s="548"/>
      <c r="V157" s="547"/>
      <c r="W157" s="507"/>
    </row>
    <row r="158" spans="1:23" ht="25.5">
      <c r="A158" s="631">
        <v>149</v>
      </c>
      <c r="B158" s="632" t="s">
        <v>332</v>
      </c>
      <c r="C158" s="633">
        <f t="shared" si="33"/>
        <v>11</v>
      </c>
      <c r="D158" s="634">
        <f t="shared" si="34"/>
        <v>11</v>
      </c>
      <c r="E158" s="635"/>
      <c r="F158" s="636"/>
      <c r="G158" s="637">
        <f>H158+J158</f>
        <v>11</v>
      </c>
      <c r="H158" s="638">
        <v>11</v>
      </c>
      <c r="I158" s="639"/>
      <c r="J158" s="640"/>
      <c r="K158" s="550"/>
      <c r="L158" s="639"/>
      <c r="M158" s="639"/>
      <c r="N158" s="641"/>
      <c r="O158" s="642"/>
      <c r="P158" s="639"/>
      <c r="Q158" s="639"/>
      <c r="R158" s="641"/>
      <c r="S158" s="643"/>
      <c r="T158" s="639"/>
      <c r="U158" s="639"/>
      <c r="V158" s="641"/>
      <c r="W158" s="507"/>
    </row>
    <row r="159" spans="1:23" ht="12.75">
      <c r="A159" s="631">
        <v>150</v>
      </c>
      <c r="B159" s="632" t="s">
        <v>283</v>
      </c>
      <c r="C159" s="633">
        <f t="shared" si="33"/>
        <v>9.868</v>
      </c>
      <c r="D159" s="634">
        <f t="shared" si="34"/>
        <v>9.868</v>
      </c>
      <c r="E159" s="634">
        <f>I159+M159+Q159+U159</f>
        <v>6.323</v>
      </c>
      <c r="F159" s="636"/>
      <c r="G159" s="637"/>
      <c r="H159" s="638"/>
      <c r="I159" s="639"/>
      <c r="J159" s="640"/>
      <c r="K159" s="550">
        <f>L159+N159</f>
        <v>9.868</v>
      </c>
      <c r="L159" s="639">
        <v>9.868</v>
      </c>
      <c r="M159" s="639">
        <v>6.323</v>
      </c>
      <c r="N159" s="641"/>
      <c r="O159" s="642"/>
      <c r="P159" s="639"/>
      <c r="Q159" s="639"/>
      <c r="R159" s="641"/>
      <c r="S159" s="643"/>
      <c r="T159" s="639"/>
      <c r="U159" s="639"/>
      <c r="V159" s="641"/>
      <c r="W159" s="507"/>
    </row>
    <row r="160" spans="1:23" ht="25.5">
      <c r="A160" s="544">
        <v>151</v>
      </c>
      <c r="B160" s="566" t="s">
        <v>333</v>
      </c>
      <c r="C160" s="534">
        <f aca="true" t="shared" si="37" ref="C160:C180">G160+K160+O160+S160</f>
        <v>28.7</v>
      </c>
      <c r="D160" s="634"/>
      <c r="E160" s="543"/>
      <c r="F160" s="573">
        <v>28.7</v>
      </c>
      <c r="G160" s="637">
        <f>H160+J160</f>
        <v>28.7</v>
      </c>
      <c r="H160" s="548"/>
      <c r="I160" s="548"/>
      <c r="J160" s="549">
        <v>28.7</v>
      </c>
      <c r="K160" s="550"/>
      <c r="L160" s="548"/>
      <c r="M160" s="548"/>
      <c r="N160" s="547"/>
      <c r="O160" s="550"/>
      <c r="P160" s="548"/>
      <c r="Q160" s="548"/>
      <c r="R160" s="573" t="s">
        <v>650</v>
      </c>
      <c r="S160" s="550"/>
      <c r="T160" s="548"/>
      <c r="U160" s="548"/>
      <c r="V160" s="547"/>
      <c r="W160" s="507"/>
    </row>
    <row r="161" spans="1:23" ht="12.75">
      <c r="A161" s="544">
        <v>152</v>
      </c>
      <c r="B161" s="564" t="s">
        <v>334</v>
      </c>
      <c r="C161" s="534">
        <f t="shared" si="37"/>
        <v>15.8</v>
      </c>
      <c r="D161" s="634">
        <f aca="true" t="shared" si="38" ref="D161:D180">H161+L161+P161+T161</f>
        <v>15.8</v>
      </c>
      <c r="E161" s="543"/>
      <c r="F161" s="573"/>
      <c r="G161" s="637">
        <f>H161+J161</f>
        <v>15.8</v>
      </c>
      <c r="H161" s="548">
        <v>15.8</v>
      </c>
      <c r="I161" s="548"/>
      <c r="J161" s="549"/>
      <c r="K161" s="550"/>
      <c r="L161" s="548"/>
      <c r="M161" s="548"/>
      <c r="N161" s="547"/>
      <c r="O161" s="550"/>
      <c r="P161" s="548"/>
      <c r="Q161" s="548"/>
      <c r="R161" s="547"/>
      <c r="S161" s="550"/>
      <c r="T161" s="548"/>
      <c r="U161" s="548"/>
      <c r="V161" s="547"/>
      <c r="W161" s="507"/>
    </row>
    <row r="162" spans="1:23" ht="25.5">
      <c r="A162" s="544">
        <v>153</v>
      </c>
      <c r="B162" s="564" t="s">
        <v>670</v>
      </c>
      <c r="C162" s="534">
        <f t="shared" si="37"/>
        <v>40</v>
      </c>
      <c r="D162" s="634">
        <f t="shared" si="38"/>
        <v>40</v>
      </c>
      <c r="E162" s="543"/>
      <c r="F162" s="573"/>
      <c r="G162" s="637">
        <f>H162+J162</f>
        <v>40</v>
      </c>
      <c r="H162" s="548">
        <v>40</v>
      </c>
      <c r="I162" s="548"/>
      <c r="J162" s="549"/>
      <c r="K162" s="550"/>
      <c r="L162" s="548"/>
      <c r="M162" s="548"/>
      <c r="N162" s="547"/>
      <c r="O162" s="550"/>
      <c r="P162" s="548"/>
      <c r="Q162" s="548"/>
      <c r="R162" s="547"/>
      <c r="S162" s="550"/>
      <c r="T162" s="548"/>
      <c r="U162" s="548"/>
      <c r="V162" s="547"/>
      <c r="W162" s="507"/>
    </row>
    <row r="163" spans="1:23" ht="12.75">
      <c r="A163" s="544">
        <v>154</v>
      </c>
      <c r="B163" s="552" t="s">
        <v>174</v>
      </c>
      <c r="C163" s="553">
        <f t="shared" si="37"/>
        <v>491.584</v>
      </c>
      <c r="D163" s="543">
        <f t="shared" si="38"/>
        <v>491.584</v>
      </c>
      <c r="E163" s="543">
        <f aca="true" t="shared" si="39" ref="E163:E175">I163+M163+Q163+U163</f>
        <v>332.335</v>
      </c>
      <c r="F163" s="560"/>
      <c r="G163" s="637">
        <f>H163+J163</f>
        <v>421.584</v>
      </c>
      <c r="H163" s="543">
        <v>421.584</v>
      </c>
      <c r="I163" s="543">
        <v>295.335</v>
      </c>
      <c r="J163" s="557"/>
      <c r="K163" s="553"/>
      <c r="L163" s="543"/>
      <c r="M163" s="543"/>
      <c r="N163" s="547"/>
      <c r="O163" s="550"/>
      <c r="P163" s="548"/>
      <c r="Q163" s="548"/>
      <c r="R163" s="547"/>
      <c r="S163" s="553">
        <f>T163+V163</f>
        <v>70</v>
      </c>
      <c r="T163" s="543">
        <v>70</v>
      </c>
      <c r="U163" s="543">
        <v>37</v>
      </c>
      <c r="V163" s="560"/>
      <c r="W163" s="507"/>
    </row>
    <row r="164" spans="1:23" ht="12.75">
      <c r="A164" s="544">
        <f aca="true" t="shared" si="40" ref="A164:A178">+A163+1</f>
        <v>155</v>
      </c>
      <c r="B164" s="552" t="s">
        <v>114</v>
      </c>
      <c r="C164" s="553">
        <f t="shared" si="37"/>
        <v>47.216</v>
      </c>
      <c r="D164" s="543">
        <f t="shared" si="38"/>
        <v>47.216</v>
      </c>
      <c r="E164" s="543">
        <f t="shared" si="39"/>
        <v>16.616</v>
      </c>
      <c r="F164" s="560"/>
      <c r="G164" s="551"/>
      <c r="H164" s="540"/>
      <c r="I164" s="540"/>
      <c r="J164" s="572"/>
      <c r="K164" s="553">
        <f aca="true" t="shared" si="41" ref="K164:K175">L164+N164</f>
        <v>47.216</v>
      </c>
      <c r="L164" s="543">
        <v>47.216</v>
      </c>
      <c r="M164" s="543">
        <v>16.616</v>
      </c>
      <c r="N164" s="573"/>
      <c r="O164" s="550"/>
      <c r="P164" s="548"/>
      <c r="Q164" s="548"/>
      <c r="R164" s="547"/>
      <c r="S164" s="550"/>
      <c r="T164" s="548"/>
      <c r="U164" s="548"/>
      <c r="V164" s="547"/>
      <c r="W164" s="507"/>
    </row>
    <row r="165" spans="1:23" ht="12.75">
      <c r="A165" s="544">
        <f t="shared" si="40"/>
        <v>156</v>
      </c>
      <c r="B165" s="552" t="s">
        <v>115</v>
      </c>
      <c r="C165" s="553">
        <f t="shared" si="37"/>
        <v>24.27</v>
      </c>
      <c r="D165" s="543">
        <f t="shared" si="38"/>
        <v>24.27</v>
      </c>
      <c r="E165" s="543">
        <f t="shared" si="39"/>
        <v>8.815</v>
      </c>
      <c r="F165" s="560"/>
      <c r="G165" s="551"/>
      <c r="H165" s="540"/>
      <c r="I165" s="540"/>
      <c r="J165" s="572"/>
      <c r="K165" s="553">
        <f t="shared" si="41"/>
        <v>24.27</v>
      </c>
      <c r="L165" s="543">
        <v>24.27</v>
      </c>
      <c r="M165" s="543">
        <v>8.815</v>
      </c>
      <c r="N165" s="573"/>
      <c r="O165" s="550"/>
      <c r="P165" s="548"/>
      <c r="Q165" s="548"/>
      <c r="R165" s="547"/>
      <c r="S165" s="550"/>
      <c r="T165" s="548"/>
      <c r="U165" s="548"/>
      <c r="V165" s="547"/>
      <c r="W165" s="507"/>
    </row>
    <row r="166" spans="1:23" ht="12.75">
      <c r="A166" s="544">
        <f t="shared" si="40"/>
        <v>157</v>
      </c>
      <c r="B166" s="552" t="s">
        <v>116</v>
      </c>
      <c r="C166" s="553">
        <f t="shared" si="37"/>
        <v>24.878</v>
      </c>
      <c r="D166" s="543">
        <f t="shared" si="38"/>
        <v>24.878</v>
      </c>
      <c r="E166" s="543">
        <f t="shared" si="39"/>
        <v>8.815</v>
      </c>
      <c r="F166" s="560"/>
      <c r="G166" s="551"/>
      <c r="H166" s="540"/>
      <c r="I166" s="540"/>
      <c r="J166" s="572"/>
      <c r="K166" s="553">
        <f t="shared" si="41"/>
        <v>24.878</v>
      </c>
      <c r="L166" s="543">
        <v>24.878</v>
      </c>
      <c r="M166" s="543">
        <v>8.815</v>
      </c>
      <c r="N166" s="573"/>
      <c r="O166" s="550"/>
      <c r="P166" s="548"/>
      <c r="Q166" s="548"/>
      <c r="R166" s="547"/>
      <c r="S166" s="550"/>
      <c r="T166" s="548"/>
      <c r="U166" s="548"/>
      <c r="V166" s="547"/>
      <c r="W166" s="507"/>
    </row>
    <row r="167" spans="1:23" ht="12.75">
      <c r="A167" s="544">
        <f t="shared" si="40"/>
        <v>158</v>
      </c>
      <c r="B167" s="552" t="s">
        <v>117</v>
      </c>
      <c r="C167" s="553">
        <f t="shared" si="37"/>
        <v>9.2</v>
      </c>
      <c r="D167" s="543">
        <f t="shared" si="38"/>
        <v>9.2</v>
      </c>
      <c r="E167" s="543">
        <f t="shared" si="39"/>
        <v>2.391</v>
      </c>
      <c r="F167" s="560"/>
      <c r="G167" s="551"/>
      <c r="H167" s="540"/>
      <c r="I167" s="540"/>
      <c r="J167" s="572"/>
      <c r="K167" s="553">
        <f t="shared" si="41"/>
        <v>9.2</v>
      </c>
      <c r="L167" s="543">
        <v>9.2</v>
      </c>
      <c r="M167" s="543">
        <v>2.391</v>
      </c>
      <c r="N167" s="573"/>
      <c r="O167" s="550"/>
      <c r="P167" s="548"/>
      <c r="Q167" s="548"/>
      <c r="R167" s="547"/>
      <c r="S167" s="550"/>
      <c r="T167" s="548"/>
      <c r="U167" s="548"/>
      <c r="V167" s="547"/>
      <c r="W167" s="507"/>
    </row>
    <row r="168" spans="1:23" ht="12.75">
      <c r="A168" s="544">
        <f t="shared" si="40"/>
        <v>159</v>
      </c>
      <c r="B168" s="552" t="s">
        <v>118</v>
      </c>
      <c r="C168" s="553">
        <f t="shared" si="37"/>
        <v>15.784</v>
      </c>
      <c r="D168" s="543">
        <f t="shared" si="38"/>
        <v>15.784</v>
      </c>
      <c r="E168" s="543">
        <f t="shared" si="39"/>
        <v>4.408</v>
      </c>
      <c r="F168" s="560"/>
      <c r="G168" s="551"/>
      <c r="H168" s="540"/>
      <c r="I168" s="540"/>
      <c r="J168" s="572"/>
      <c r="K168" s="553">
        <f t="shared" si="41"/>
        <v>15.784</v>
      </c>
      <c r="L168" s="543">
        <v>15.784</v>
      </c>
      <c r="M168" s="543">
        <v>4.408</v>
      </c>
      <c r="N168" s="573"/>
      <c r="O168" s="550"/>
      <c r="P168" s="548"/>
      <c r="Q168" s="548"/>
      <c r="R168" s="547"/>
      <c r="S168" s="550"/>
      <c r="T168" s="548"/>
      <c r="U168" s="548"/>
      <c r="V168" s="547"/>
      <c r="W168" s="507"/>
    </row>
    <row r="169" spans="1:23" ht="12.75">
      <c r="A169" s="544">
        <f t="shared" si="40"/>
        <v>160</v>
      </c>
      <c r="B169" s="552" t="s">
        <v>119</v>
      </c>
      <c r="C169" s="553">
        <f t="shared" si="37"/>
        <v>47.149</v>
      </c>
      <c r="D169" s="543">
        <f t="shared" si="38"/>
        <v>47.149</v>
      </c>
      <c r="E169" s="543">
        <f t="shared" si="39"/>
        <v>17.962</v>
      </c>
      <c r="F169" s="560"/>
      <c r="G169" s="551"/>
      <c r="H169" s="540"/>
      <c r="I169" s="540"/>
      <c r="J169" s="572"/>
      <c r="K169" s="553">
        <f t="shared" si="41"/>
        <v>47.149</v>
      </c>
      <c r="L169" s="543">
        <v>47.149</v>
      </c>
      <c r="M169" s="543">
        <v>17.962</v>
      </c>
      <c r="N169" s="573"/>
      <c r="O169" s="550"/>
      <c r="P169" s="548"/>
      <c r="Q169" s="548"/>
      <c r="R169" s="547"/>
      <c r="S169" s="550"/>
      <c r="T169" s="548"/>
      <c r="U169" s="548"/>
      <c r="V169" s="547"/>
      <c r="W169" s="507"/>
    </row>
    <row r="170" spans="1:23" ht="12.75">
      <c r="A170" s="544">
        <f t="shared" si="40"/>
        <v>161</v>
      </c>
      <c r="B170" s="552" t="s">
        <v>120</v>
      </c>
      <c r="C170" s="553">
        <f t="shared" si="37"/>
        <v>40.772</v>
      </c>
      <c r="D170" s="543">
        <f t="shared" si="38"/>
        <v>40.772</v>
      </c>
      <c r="E170" s="543">
        <f t="shared" si="39"/>
        <v>17.036</v>
      </c>
      <c r="F170" s="560"/>
      <c r="G170" s="551"/>
      <c r="H170" s="540"/>
      <c r="I170" s="540"/>
      <c r="J170" s="572"/>
      <c r="K170" s="553">
        <f t="shared" si="41"/>
        <v>40.772</v>
      </c>
      <c r="L170" s="543">
        <v>40.772</v>
      </c>
      <c r="M170" s="543">
        <v>17.036</v>
      </c>
      <c r="N170" s="573"/>
      <c r="O170" s="550"/>
      <c r="P170" s="548"/>
      <c r="Q170" s="548"/>
      <c r="R170" s="547"/>
      <c r="S170" s="550"/>
      <c r="T170" s="548"/>
      <c r="U170" s="548"/>
      <c r="V170" s="547"/>
      <c r="W170" s="507"/>
    </row>
    <row r="171" spans="1:23" ht="12.75">
      <c r="A171" s="544">
        <f t="shared" si="40"/>
        <v>162</v>
      </c>
      <c r="B171" s="552" t="s">
        <v>121</v>
      </c>
      <c r="C171" s="553">
        <f t="shared" si="37"/>
        <v>18.026</v>
      </c>
      <c r="D171" s="543">
        <f t="shared" si="38"/>
        <v>18.026</v>
      </c>
      <c r="E171" s="543">
        <f t="shared" si="39"/>
        <v>8.224</v>
      </c>
      <c r="F171" s="560"/>
      <c r="G171" s="551"/>
      <c r="H171" s="540"/>
      <c r="I171" s="540"/>
      <c r="J171" s="572"/>
      <c r="K171" s="553">
        <f t="shared" si="41"/>
        <v>18.026</v>
      </c>
      <c r="L171" s="543">
        <v>18.026</v>
      </c>
      <c r="M171" s="543">
        <v>8.224</v>
      </c>
      <c r="N171" s="573"/>
      <c r="O171" s="550"/>
      <c r="P171" s="548"/>
      <c r="Q171" s="548"/>
      <c r="R171" s="547"/>
      <c r="S171" s="550"/>
      <c r="T171" s="548"/>
      <c r="U171" s="548"/>
      <c r="V171" s="547"/>
      <c r="W171" s="507"/>
    </row>
    <row r="172" spans="1:23" ht="12.75">
      <c r="A172" s="544">
        <f t="shared" si="40"/>
        <v>163</v>
      </c>
      <c r="B172" s="552" t="s">
        <v>175</v>
      </c>
      <c r="C172" s="553">
        <f t="shared" si="37"/>
        <v>57.247</v>
      </c>
      <c r="D172" s="543">
        <f t="shared" si="38"/>
        <v>57.247</v>
      </c>
      <c r="E172" s="543">
        <f t="shared" si="39"/>
        <v>17.036</v>
      </c>
      <c r="F172" s="560"/>
      <c r="G172" s="551">
        <f>H172+J172</f>
        <v>0.971</v>
      </c>
      <c r="H172" s="543">
        <v>0.971</v>
      </c>
      <c r="I172" s="540"/>
      <c r="J172" s="572"/>
      <c r="K172" s="553">
        <f t="shared" si="41"/>
        <v>56.276</v>
      </c>
      <c r="L172" s="543">
        <v>56.276</v>
      </c>
      <c r="M172" s="543">
        <v>17.036</v>
      </c>
      <c r="N172" s="573"/>
      <c r="O172" s="550"/>
      <c r="P172" s="548"/>
      <c r="Q172" s="548"/>
      <c r="R172" s="547"/>
      <c r="S172" s="550"/>
      <c r="T172" s="548"/>
      <c r="U172" s="548"/>
      <c r="V172" s="547"/>
      <c r="W172" s="507"/>
    </row>
    <row r="173" spans="1:23" ht="12.75">
      <c r="A173" s="544">
        <f t="shared" si="40"/>
        <v>164</v>
      </c>
      <c r="B173" s="552" t="s">
        <v>123</v>
      </c>
      <c r="C173" s="553">
        <f t="shared" si="37"/>
        <v>115.891</v>
      </c>
      <c r="D173" s="543">
        <f t="shared" si="38"/>
        <v>115.891</v>
      </c>
      <c r="E173" s="543">
        <f t="shared" si="39"/>
        <v>34.766</v>
      </c>
      <c r="F173" s="560"/>
      <c r="G173" s="551"/>
      <c r="H173" s="540"/>
      <c r="I173" s="540"/>
      <c r="J173" s="572"/>
      <c r="K173" s="553">
        <f t="shared" si="41"/>
        <v>115.891</v>
      </c>
      <c r="L173" s="543">
        <v>115.891</v>
      </c>
      <c r="M173" s="543">
        <v>34.766</v>
      </c>
      <c r="N173" s="573"/>
      <c r="O173" s="550"/>
      <c r="P173" s="548"/>
      <c r="Q173" s="548"/>
      <c r="R173" s="547"/>
      <c r="S173" s="550"/>
      <c r="T173" s="548"/>
      <c r="U173" s="548"/>
      <c r="V173" s="547"/>
      <c r="W173" s="507"/>
    </row>
    <row r="174" spans="1:23" ht="12.75">
      <c r="A174" s="544">
        <f t="shared" si="40"/>
        <v>165</v>
      </c>
      <c r="B174" s="599" t="s">
        <v>415</v>
      </c>
      <c r="C174" s="553">
        <f t="shared" si="37"/>
        <v>142.981</v>
      </c>
      <c r="D174" s="543">
        <f t="shared" si="38"/>
        <v>142.981</v>
      </c>
      <c r="E174" s="543">
        <f t="shared" si="39"/>
        <v>108.253</v>
      </c>
      <c r="F174" s="560"/>
      <c r="G174" s="563"/>
      <c r="H174" s="548"/>
      <c r="I174" s="548"/>
      <c r="J174" s="563"/>
      <c r="K174" s="558">
        <f t="shared" si="41"/>
        <v>142.981</v>
      </c>
      <c r="L174" s="543">
        <f>L175</f>
        <v>142.981</v>
      </c>
      <c r="M174" s="543">
        <f>M175</f>
        <v>108.253</v>
      </c>
      <c r="N174" s="555"/>
      <c r="O174" s="565"/>
      <c r="P174" s="548"/>
      <c r="Q174" s="548"/>
      <c r="R174" s="555"/>
      <c r="S174" s="565"/>
      <c r="T174" s="548"/>
      <c r="U174" s="548"/>
      <c r="V174" s="555"/>
      <c r="W174" s="507"/>
    </row>
    <row r="175" spans="1:23" ht="12.75">
      <c r="A175" s="544">
        <f t="shared" si="40"/>
        <v>166</v>
      </c>
      <c r="B175" s="545" t="s">
        <v>671</v>
      </c>
      <c r="C175" s="534">
        <f t="shared" si="37"/>
        <v>142.981</v>
      </c>
      <c r="D175" s="540">
        <f t="shared" si="38"/>
        <v>142.981</v>
      </c>
      <c r="E175" s="540">
        <f t="shared" si="39"/>
        <v>108.253</v>
      </c>
      <c r="F175" s="560"/>
      <c r="G175" s="563"/>
      <c r="H175" s="543"/>
      <c r="I175" s="543"/>
      <c r="J175" s="554"/>
      <c r="K175" s="630">
        <f t="shared" si="41"/>
        <v>142.981</v>
      </c>
      <c r="L175" s="540">
        <v>142.981</v>
      </c>
      <c r="M175" s="540">
        <v>108.253</v>
      </c>
      <c r="N175" s="555"/>
      <c r="O175" s="565"/>
      <c r="P175" s="548"/>
      <c r="Q175" s="548"/>
      <c r="R175" s="555"/>
      <c r="S175" s="565"/>
      <c r="T175" s="548"/>
      <c r="U175" s="548"/>
      <c r="V175" s="555"/>
      <c r="W175" s="507"/>
    </row>
    <row r="176" spans="1:23" ht="12.75">
      <c r="A176" s="544">
        <f t="shared" si="40"/>
        <v>167</v>
      </c>
      <c r="B176" s="552" t="s">
        <v>256</v>
      </c>
      <c r="C176" s="553">
        <f t="shared" si="37"/>
        <v>55.1</v>
      </c>
      <c r="D176" s="543">
        <f t="shared" si="38"/>
        <v>55.1</v>
      </c>
      <c r="E176" s="543"/>
      <c r="F176" s="560"/>
      <c r="G176" s="554">
        <f>G177+G178</f>
        <v>55.1</v>
      </c>
      <c r="H176" s="554">
        <f>H177+H178</f>
        <v>55.1</v>
      </c>
      <c r="I176" s="548"/>
      <c r="J176" s="563"/>
      <c r="K176" s="565"/>
      <c r="L176" s="548"/>
      <c r="M176" s="548"/>
      <c r="N176" s="555"/>
      <c r="O176" s="565"/>
      <c r="P176" s="548"/>
      <c r="Q176" s="548"/>
      <c r="R176" s="555"/>
      <c r="S176" s="565"/>
      <c r="T176" s="548"/>
      <c r="U176" s="548"/>
      <c r="V176" s="555"/>
      <c r="W176" s="507"/>
    </row>
    <row r="177" spans="1:23" ht="12.75">
      <c r="A177" s="544">
        <f t="shared" si="40"/>
        <v>168</v>
      </c>
      <c r="B177" s="598" t="s">
        <v>348</v>
      </c>
      <c r="C177" s="534">
        <f t="shared" si="37"/>
        <v>55</v>
      </c>
      <c r="D177" s="548">
        <f t="shared" si="38"/>
        <v>55</v>
      </c>
      <c r="E177" s="548"/>
      <c r="F177" s="547"/>
      <c r="G177" s="563">
        <f>H177+J177</f>
        <v>55</v>
      </c>
      <c r="H177" s="548">
        <v>55</v>
      </c>
      <c r="I177" s="548"/>
      <c r="J177" s="563"/>
      <c r="K177" s="565"/>
      <c r="L177" s="548"/>
      <c r="M177" s="548"/>
      <c r="N177" s="555"/>
      <c r="O177" s="565"/>
      <c r="P177" s="548"/>
      <c r="Q177" s="548"/>
      <c r="R177" s="555"/>
      <c r="S177" s="565"/>
      <c r="T177" s="548"/>
      <c r="U177" s="548"/>
      <c r="V177" s="555"/>
      <c r="W177" s="507"/>
    </row>
    <row r="178" spans="1:23" ht="12.75">
      <c r="A178" s="544">
        <f t="shared" si="40"/>
        <v>169</v>
      </c>
      <c r="B178" s="545" t="s">
        <v>350</v>
      </c>
      <c r="C178" s="534">
        <f t="shared" si="37"/>
        <v>0.1</v>
      </c>
      <c r="D178" s="548">
        <f t="shared" si="38"/>
        <v>0.1</v>
      </c>
      <c r="E178" s="548"/>
      <c r="F178" s="547"/>
      <c r="G178" s="563">
        <f>H178+J178</f>
        <v>0.1</v>
      </c>
      <c r="H178" s="548">
        <v>0.1</v>
      </c>
      <c r="I178" s="548"/>
      <c r="J178" s="563"/>
      <c r="K178" s="565"/>
      <c r="L178" s="548"/>
      <c r="M178" s="548"/>
      <c r="N178" s="555"/>
      <c r="O178" s="565"/>
      <c r="P178" s="548"/>
      <c r="Q178" s="548"/>
      <c r="R178" s="555"/>
      <c r="S178" s="565"/>
      <c r="T178" s="548"/>
      <c r="U178" s="548"/>
      <c r="V178" s="555"/>
      <c r="W178" s="507"/>
    </row>
    <row r="179" spans="1:23" ht="12.75">
      <c r="A179" s="544">
        <v>170</v>
      </c>
      <c r="B179" s="552" t="s">
        <v>113</v>
      </c>
      <c r="C179" s="553">
        <f t="shared" si="37"/>
        <v>249.7</v>
      </c>
      <c r="D179" s="543">
        <f t="shared" si="38"/>
        <v>249.7</v>
      </c>
      <c r="E179" s="543">
        <f>I179+M179+Q179+U179</f>
        <v>161</v>
      </c>
      <c r="F179" s="560"/>
      <c r="G179" s="551"/>
      <c r="H179" s="543"/>
      <c r="I179" s="543"/>
      <c r="J179" s="549"/>
      <c r="K179" s="558">
        <f>L179+N179</f>
        <v>115.2</v>
      </c>
      <c r="L179" s="167">
        <v>115.2</v>
      </c>
      <c r="M179" s="304">
        <v>73.7</v>
      </c>
      <c r="N179" s="547"/>
      <c r="O179" s="550"/>
      <c r="P179" s="548"/>
      <c r="Q179" s="548"/>
      <c r="R179" s="547"/>
      <c r="S179" s="553">
        <f>T179+V179</f>
        <v>134.5</v>
      </c>
      <c r="T179" s="167">
        <v>134.5</v>
      </c>
      <c r="U179" s="304">
        <v>87.3</v>
      </c>
      <c r="V179" s="547"/>
      <c r="W179" s="507"/>
    </row>
    <row r="180" spans="1:23" ht="13.5" thickBot="1">
      <c r="A180" s="602">
        <f>+A179+1</f>
        <v>171</v>
      </c>
      <c r="B180" s="644" t="s">
        <v>651</v>
      </c>
      <c r="C180" s="645">
        <f t="shared" si="37"/>
        <v>148.1</v>
      </c>
      <c r="D180" s="625">
        <f t="shared" si="38"/>
        <v>148.1</v>
      </c>
      <c r="E180" s="625">
        <f>I180+M180+Q180+U180</f>
        <v>94.9</v>
      </c>
      <c r="F180" s="626"/>
      <c r="G180" s="646"/>
      <c r="H180" s="625"/>
      <c r="I180" s="625"/>
      <c r="J180" s="647"/>
      <c r="K180" s="630">
        <f>L180+N180</f>
        <v>68.1</v>
      </c>
      <c r="L180" s="161">
        <v>68.1</v>
      </c>
      <c r="M180" s="161">
        <v>43.6</v>
      </c>
      <c r="N180" s="626"/>
      <c r="O180" s="624"/>
      <c r="P180" s="625"/>
      <c r="Q180" s="625"/>
      <c r="R180" s="626"/>
      <c r="S180" s="534">
        <f>T180+V180</f>
        <v>80</v>
      </c>
      <c r="T180" s="161">
        <v>80</v>
      </c>
      <c r="U180" s="161">
        <v>51.3</v>
      </c>
      <c r="V180" s="626"/>
      <c r="W180" s="507"/>
    </row>
    <row r="181" spans="1:23" ht="45.75" thickBot="1">
      <c r="A181" s="512">
        <f>+A180+1</f>
        <v>172</v>
      </c>
      <c r="B181" s="513" t="s">
        <v>493</v>
      </c>
      <c r="C181" s="516">
        <f aca="true" t="shared" si="42" ref="C181:J181">C182+C190+SUM(C193:C202)</f>
        <v>1890.1860000000001</v>
      </c>
      <c r="D181" s="515">
        <f t="shared" si="42"/>
        <v>1143.91</v>
      </c>
      <c r="E181" s="515">
        <f t="shared" si="42"/>
        <v>196.77800000000002</v>
      </c>
      <c r="F181" s="514">
        <f t="shared" si="42"/>
        <v>746.2760000000001</v>
      </c>
      <c r="G181" s="520">
        <f t="shared" si="42"/>
        <v>1785.1460000000002</v>
      </c>
      <c r="H181" s="515">
        <f t="shared" si="42"/>
        <v>1038.8700000000001</v>
      </c>
      <c r="I181" s="515">
        <f t="shared" si="42"/>
        <v>196.77800000000002</v>
      </c>
      <c r="J181" s="519">
        <f t="shared" si="42"/>
        <v>746.2760000000001</v>
      </c>
      <c r="K181" s="516"/>
      <c r="L181" s="515"/>
      <c r="M181" s="515"/>
      <c r="N181" s="517"/>
      <c r="O181" s="516"/>
      <c r="P181" s="515"/>
      <c r="Q181" s="515"/>
      <c r="R181" s="517"/>
      <c r="S181" s="516">
        <f>S182+S190+SUM(S193:S202)</f>
        <v>105.03999999999999</v>
      </c>
      <c r="T181" s="515">
        <f>T182+T190+SUM(T193:T202)</f>
        <v>105.03999999999999</v>
      </c>
      <c r="U181" s="515"/>
      <c r="V181" s="519"/>
      <c r="W181" s="507"/>
    </row>
    <row r="182" spans="1:23" ht="12.75">
      <c r="A182" s="648">
        <f>+A181+1</f>
        <v>173</v>
      </c>
      <c r="B182" s="649" t="s">
        <v>424</v>
      </c>
      <c r="C182" s="617">
        <f>G182+K182+O182+S182</f>
        <v>1142.076</v>
      </c>
      <c r="D182" s="586">
        <f>H182+L182+P182+T182</f>
        <v>402.8</v>
      </c>
      <c r="E182" s="589"/>
      <c r="F182" s="592">
        <f>J182+N182+R182+V182</f>
        <v>739.2760000000001</v>
      </c>
      <c r="G182" s="588">
        <f>G183+G184+G185+G186+G187+G188+G189</f>
        <v>1142.076</v>
      </c>
      <c r="H182" s="589">
        <f>H183+H184+H185+H186+H187+H188+H189</f>
        <v>402.8</v>
      </c>
      <c r="I182" s="589"/>
      <c r="J182" s="650">
        <f>J183+J184</f>
        <v>739.2760000000001</v>
      </c>
      <c r="K182" s="537"/>
      <c r="L182" s="528"/>
      <c r="M182" s="528"/>
      <c r="N182" s="538"/>
      <c r="O182" s="651"/>
      <c r="P182" s="652"/>
      <c r="Q182" s="652"/>
      <c r="R182" s="590"/>
      <c r="S182" s="618"/>
      <c r="T182" s="595"/>
      <c r="U182" s="595"/>
      <c r="V182" s="591"/>
      <c r="W182" s="507"/>
    </row>
    <row r="183" spans="1:23" ht="12.75">
      <c r="A183" s="653">
        <f>+A182+1</f>
        <v>174</v>
      </c>
      <c r="B183" s="545" t="s">
        <v>353</v>
      </c>
      <c r="C183" s="630">
        <f aca="true" t="shared" si="43" ref="C183:C216">G183+K183+O183+S183</f>
        <v>500</v>
      </c>
      <c r="D183" s="685">
        <f aca="true" t="shared" si="44" ref="D183:D189">H183+L183+P183+T183</f>
        <v>100</v>
      </c>
      <c r="E183" s="562"/>
      <c r="F183" s="549">
        <f>J183+N183+R183+V183</f>
        <v>400</v>
      </c>
      <c r="G183" s="550">
        <f aca="true" t="shared" si="45" ref="G183:G189">H183+J183</f>
        <v>500</v>
      </c>
      <c r="H183" s="540">
        <v>100</v>
      </c>
      <c r="I183" s="540"/>
      <c r="J183" s="573">
        <v>400</v>
      </c>
      <c r="K183" s="537"/>
      <c r="L183" s="548"/>
      <c r="M183" s="548"/>
      <c r="N183" s="547"/>
      <c r="O183" s="550"/>
      <c r="P183" s="548"/>
      <c r="Q183" s="548"/>
      <c r="R183" s="547"/>
      <c r="S183" s="550"/>
      <c r="T183" s="548"/>
      <c r="U183" s="548"/>
      <c r="V183" s="547"/>
      <c r="W183" s="507"/>
    </row>
    <row r="184" spans="1:23" ht="12.75">
      <c r="A184" s="653">
        <v>175</v>
      </c>
      <c r="B184" s="654" t="s">
        <v>558</v>
      </c>
      <c r="C184" s="630">
        <f t="shared" si="43"/>
        <v>439.276</v>
      </c>
      <c r="D184" s="686">
        <f t="shared" si="44"/>
        <v>100</v>
      </c>
      <c r="E184" s="540"/>
      <c r="F184" s="549">
        <f>J184+N184+R184+V184</f>
        <v>339.276</v>
      </c>
      <c r="G184" s="550">
        <f t="shared" si="45"/>
        <v>439.276</v>
      </c>
      <c r="H184" s="540">
        <v>100</v>
      </c>
      <c r="I184" s="548"/>
      <c r="J184" s="655">
        <v>339.276</v>
      </c>
      <c r="K184" s="550"/>
      <c r="L184" s="548"/>
      <c r="M184" s="548"/>
      <c r="N184" s="547"/>
      <c r="O184" s="550"/>
      <c r="P184" s="548"/>
      <c r="Q184" s="548"/>
      <c r="R184" s="547"/>
      <c r="S184" s="550"/>
      <c r="T184" s="548"/>
      <c r="U184" s="548"/>
      <c r="V184" s="547"/>
      <c r="W184" s="507"/>
    </row>
    <row r="185" spans="1:23" ht="12.75">
      <c r="A185" s="653">
        <f>+A184+1</f>
        <v>176</v>
      </c>
      <c r="B185" s="545" t="s">
        <v>559</v>
      </c>
      <c r="C185" s="534">
        <f t="shared" si="43"/>
        <v>20</v>
      </c>
      <c r="D185" s="548">
        <f t="shared" si="44"/>
        <v>20</v>
      </c>
      <c r="E185" s="548"/>
      <c r="F185" s="549"/>
      <c r="G185" s="550">
        <f t="shared" si="45"/>
        <v>20</v>
      </c>
      <c r="H185" s="548">
        <v>20</v>
      </c>
      <c r="I185" s="548"/>
      <c r="J185" s="547"/>
      <c r="K185" s="550"/>
      <c r="L185" s="548"/>
      <c r="M185" s="548"/>
      <c r="N185" s="547"/>
      <c r="O185" s="550"/>
      <c r="P185" s="548"/>
      <c r="Q185" s="548"/>
      <c r="R185" s="547"/>
      <c r="S185" s="550"/>
      <c r="T185" s="548"/>
      <c r="U185" s="548"/>
      <c r="V185" s="547"/>
      <c r="W185" s="507"/>
    </row>
    <row r="186" spans="1:23" ht="12.75">
      <c r="A186" s="653">
        <f>+A185+1</f>
        <v>177</v>
      </c>
      <c r="B186" s="545" t="s">
        <v>673</v>
      </c>
      <c r="C186" s="534">
        <f t="shared" si="43"/>
        <v>10</v>
      </c>
      <c r="D186" s="548">
        <f t="shared" si="44"/>
        <v>10</v>
      </c>
      <c r="E186" s="548"/>
      <c r="F186" s="549"/>
      <c r="G186" s="550">
        <f t="shared" si="45"/>
        <v>10</v>
      </c>
      <c r="H186" s="562">
        <v>10</v>
      </c>
      <c r="I186" s="562"/>
      <c r="J186" s="555"/>
      <c r="K186" s="550"/>
      <c r="L186" s="562"/>
      <c r="M186" s="562"/>
      <c r="N186" s="555"/>
      <c r="O186" s="550"/>
      <c r="P186" s="562"/>
      <c r="Q186" s="562"/>
      <c r="R186" s="555"/>
      <c r="S186" s="550"/>
      <c r="T186" s="562"/>
      <c r="U186" s="562"/>
      <c r="V186" s="555"/>
      <c r="W186" s="507"/>
    </row>
    <row r="187" spans="1:23" ht="12.75">
      <c r="A187" s="653">
        <v>178</v>
      </c>
      <c r="B187" s="545" t="s">
        <v>354</v>
      </c>
      <c r="C187" s="534">
        <f t="shared" si="43"/>
        <v>147.8</v>
      </c>
      <c r="D187" s="548">
        <f t="shared" si="44"/>
        <v>147.8</v>
      </c>
      <c r="E187" s="548"/>
      <c r="F187" s="549"/>
      <c r="G187" s="550">
        <f t="shared" si="45"/>
        <v>147.8</v>
      </c>
      <c r="H187" s="548">
        <v>147.8</v>
      </c>
      <c r="I187" s="562"/>
      <c r="J187" s="555"/>
      <c r="K187" s="565"/>
      <c r="L187" s="548"/>
      <c r="M187" s="562"/>
      <c r="N187" s="555"/>
      <c r="O187" s="565"/>
      <c r="P187" s="548"/>
      <c r="Q187" s="562"/>
      <c r="R187" s="555"/>
      <c r="S187" s="565"/>
      <c r="T187" s="548"/>
      <c r="U187" s="562"/>
      <c r="V187" s="555"/>
      <c r="W187" s="507"/>
    </row>
    <row r="188" spans="1:23" ht="12.75">
      <c r="A188" s="653">
        <v>179</v>
      </c>
      <c r="B188" s="545" t="s">
        <v>356</v>
      </c>
      <c r="C188" s="534">
        <f t="shared" si="43"/>
        <v>15</v>
      </c>
      <c r="D188" s="548">
        <f t="shared" si="44"/>
        <v>15</v>
      </c>
      <c r="E188" s="548"/>
      <c r="F188" s="549"/>
      <c r="G188" s="565">
        <f t="shared" si="45"/>
        <v>15</v>
      </c>
      <c r="H188" s="548">
        <v>15</v>
      </c>
      <c r="I188" s="562"/>
      <c r="J188" s="555"/>
      <c r="K188" s="565"/>
      <c r="L188" s="548"/>
      <c r="M188" s="562"/>
      <c r="N188" s="555"/>
      <c r="O188" s="565"/>
      <c r="P188" s="548"/>
      <c r="Q188" s="562"/>
      <c r="R188" s="555"/>
      <c r="S188" s="565"/>
      <c r="T188" s="548"/>
      <c r="U188" s="562"/>
      <c r="V188" s="555"/>
      <c r="W188" s="507"/>
    </row>
    <row r="189" spans="1:23" ht="12.75">
      <c r="A189" s="653">
        <v>180</v>
      </c>
      <c r="B189" s="545" t="s">
        <v>674</v>
      </c>
      <c r="C189" s="534">
        <f t="shared" si="43"/>
        <v>10</v>
      </c>
      <c r="D189" s="548">
        <f t="shared" si="44"/>
        <v>10</v>
      </c>
      <c r="E189" s="548"/>
      <c r="F189" s="549"/>
      <c r="G189" s="565">
        <f t="shared" si="45"/>
        <v>10</v>
      </c>
      <c r="H189" s="548">
        <v>10</v>
      </c>
      <c r="I189" s="562"/>
      <c r="J189" s="555"/>
      <c r="K189" s="565"/>
      <c r="L189" s="548"/>
      <c r="M189" s="562"/>
      <c r="N189" s="555"/>
      <c r="O189" s="565"/>
      <c r="P189" s="548"/>
      <c r="Q189" s="562"/>
      <c r="R189" s="555"/>
      <c r="S189" s="565"/>
      <c r="T189" s="548"/>
      <c r="U189" s="562"/>
      <c r="V189" s="555"/>
      <c r="W189" s="507"/>
    </row>
    <row r="190" spans="1:23" ht="12.75">
      <c r="A190" s="653">
        <v>181</v>
      </c>
      <c r="B190" s="552" t="s">
        <v>429</v>
      </c>
      <c r="C190" s="553">
        <f t="shared" si="43"/>
        <v>45</v>
      </c>
      <c r="D190" s="543">
        <f>H190</f>
        <v>45</v>
      </c>
      <c r="E190" s="543"/>
      <c r="F190" s="557"/>
      <c r="G190" s="558">
        <f>G191+G192</f>
        <v>45</v>
      </c>
      <c r="H190" s="543">
        <f>H191+H192</f>
        <v>45</v>
      </c>
      <c r="I190" s="548"/>
      <c r="J190" s="555"/>
      <c r="K190" s="565"/>
      <c r="L190" s="548"/>
      <c r="M190" s="548"/>
      <c r="N190" s="555"/>
      <c r="O190" s="565"/>
      <c r="P190" s="548"/>
      <c r="Q190" s="548"/>
      <c r="R190" s="555"/>
      <c r="S190" s="565"/>
      <c r="T190" s="548"/>
      <c r="U190" s="548"/>
      <c r="V190" s="555"/>
      <c r="W190" s="507"/>
    </row>
    <row r="191" spans="1:23" ht="12.75">
      <c r="A191" s="653">
        <v>182</v>
      </c>
      <c r="B191" s="545" t="s">
        <v>561</v>
      </c>
      <c r="C191" s="534">
        <f t="shared" si="43"/>
        <v>15</v>
      </c>
      <c r="D191" s="548">
        <f aca="true" t="shared" si="46" ref="D191:D216">H191+L191+P191+T191</f>
        <v>15</v>
      </c>
      <c r="E191" s="548"/>
      <c r="F191" s="549"/>
      <c r="G191" s="565">
        <f aca="true" t="shared" si="47" ref="G191:G202">H191+J191</f>
        <v>15</v>
      </c>
      <c r="H191" s="548">
        <v>15</v>
      </c>
      <c r="I191" s="548"/>
      <c r="J191" s="555"/>
      <c r="K191" s="565"/>
      <c r="L191" s="548"/>
      <c r="M191" s="548"/>
      <c r="N191" s="555"/>
      <c r="O191" s="565"/>
      <c r="P191" s="548"/>
      <c r="Q191" s="548"/>
      <c r="R191" s="555"/>
      <c r="S191" s="565"/>
      <c r="T191" s="548"/>
      <c r="U191" s="548"/>
      <c r="V191" s="555"/>
      <c r="W191" s="507"/>
    </row>
    <row r="192" spans="1:23" ht="12.75" customHeight="1">
      <c r="A192" s="653">
        <v>183</v>
      </c>
      <c r="B192" s="564" t="s">
        <v>672</v>
      </c>
      <c r="C192" s="534">
        <f t="shared" si="43"/>
        <v>30</v>
      </c>
      <c r="D192" s="548">
        <f t="shared" si="46"/>
        <v>30</v>
      </c>
      <c r="E192" s="548"/>
      <c r="F192" s="549"/>
      <c r="G192" s="565">
        <f t="shared" si="47"/>
        <v>30</v>
      </c>
      <c r="H192" s="548">
        <v>30</v>
      </c>
      <c r="I192" s="548"/>
      <c r="J192" s="555"/>
      <c r="K192" s="565"/>
      <c r="L192" s="548"/>
      <c r="M192" s="548"/>
      <c r="N192" s="555"/>
      <c r="O192" s="565"/>
      <c r="P192" s="548"/>
      <c r="Q192" s="548"/>
      <c r="R192" s="555"/>
      <c r="S192" s="565"/>
      <c r="T192" s="548"/>
      <c r="U192" s="548"/>
      <c r="V192" s="555"/>
      <c r="W192" s="507"/>
    </row>
    <row r="193" spans="1:23" ht="12.75">
      <c r="A193" s="653">
        <v>184</v>
      </c>
      <c r="B193" s="552" t="s">
        <v>114</v>
      </c>
      <c r="C193" s="553">
        <f t="shared" si="43"/>
        <v>29.792</v>
      </c>
      <c r="D193" s="543">
        <f t="shared" si="46"/>
        <v>29.792</v>
      </c>
      <c r="E193" s="543">
        <f aca="true" t="shared" si="48" ref="E193:F202">I193+M193+Q193+U193</f>
        <v>15.35</v>
      </c>
      <c r="F193" s="557"/>
      <c r="G193" s="553">
        <f t="shared" si="47"/>
        <v>29.742</v>
      </c>
      <c r="H193" s="543">
        <v>29.742</v>
      </c>
      <c r="I193" s="543">
        <v>15.35</v>
      </c>
      <c r="J193" s="573"/>
      <c r="K193" s="553"/>
      <c r="L193" s="548"/>
      <c r="M193" s="548"/>
      <c r="N193" s="547"/>
      <c r="O193" s="550"/>
      <c r="P193" s="548"/>
      <c r="Q193" s="548"/>
      <c r="R193" s="547"/>
      <c r="S193" s="553">
        <f>T193+V193</f>
        <v>0.05</v>
      </c>
      <c r="T193" s="543">
        <v>0.05</v>
      </c>
      <c r="U193" s="543"/>
      <c r="V193" s="560"/>
      <c r="W193" s="507"/>
    </row>
    <row r="194" spans="1:23" ht="12.75">
      <c r="A194" s="653">
        <f aca="true" t="shared" si="49" ref="A194:A202">+A193+1</f>
        <v>185</v>
      </c>
      <c r="B194" s="552" t="s">
        <v>115</v>
      </c>
      <c r="C194" s="553">
        <f t="shared" si="43"/>
        <v>22.53</v>
      </c>
      <c r="D194" s="543">
        <f t="shared" si="46"/>
        <v>22.53</v>
      </c>
      <c r="E194" s="543">
        <f t="shared" si="48"/>
        <v>13.12</v>
      </c>
      <c r="F194" s="557"/>
      <c r="G194" s="553">
        <f t="shared" si="47"/>
        <v>22.53</v>
      </c>
      <c r="H194" s="543">
        <v>22.53</v>
      </c>
      <c r="I194" s="543">
        <v>13.12</v>
      </c>
      <c r="J194" s="573"/>
      <c r="K194" s="553"/>
      <c r="L194" s="548"/>
      <c r="M194" s="548"/>
      <c r="N194" s="547"/>
      <c r="O194" s="550"/>
      <c r="P194" s="548"/>
      <c r="Q194" s="548"/>
      <c r="R194" s="547"/>
      <c r="S194" s="553"/>
      <c r="T194" s="543"/>
      <c r="U194" s="543"/>
      <c r="V194" s="560"/>
      <c r="W194" s="507"/>
    </row>
    <row r="195" spans="1:23" ht="12.75">
      <c r="A195" s="653">
        <f t="shared" si="49"/>
        <v>186</v>
      </c>
      <c r="B195" s="552" t="s">
        <v>116</v>
      </c>
      <c r="C195" s="553">
        <f t="shared" si="43"/>
        <v>59.687</v>
      </c>
      <c r="D195" s="543">
        <f t="shared" si="46"/>
        <v>59.687</v>
      </c>
      <c r="E195" s="543">
        <f t="shared" si="48"/>
        <v>33.904</v>
      </c>
      <c r="F195" s="557"/>
      <c r="G195" s="553">
        <f t="shared" si="47"/>
        <v>57.687</v>
      </c>
      <c r="H195" s="543">
        <v>57.687</v>
      </c>
      <c r="I195" s="543">
        <v>33.904</v>
      </c>
      <c r="J195" s="560"/>
      <c r="K195" s="553"/>
      <c r="L195" s="548"/>
      <c r="M195" s="548"/>
      <c r="N195" s="547"/>
      <c r="O195" s="550"/>
      <c r="P195" s="548"/>
      <c r="Q195" s="548"/>
      <c r="R195" s="547"/>
      <c r="S195" s="553">
        <f>T195+V195</f>
        <v>2</v>
      </c>
      <c r="T195" s="543">
        <v>2</v>
      </c>
      <c r="U195" s="543"/>
      <c r="V195" s="560"/>
      <c r="W195" s="507"/>
    </row>
    <row r="196" spans="1:23" ht="12.75">
      <c r="A196" s="653">
        <f t="shared" si="49"/>
        <v>187</v>
      </c>
      <c r="B196" s="552" t="s">
        <v>117</v>
      </c>
      <c r="C196" s="553">
        <f t="shared" si="43"/>
        <v>18.35</v>
      </c>
      <c r="D196" s="543">
        <f t="shared" si="46"/>
        <v>18.35</v>
      </c>
      <c r="E196" s="543">
        <f t="shared" si="48"/>
        <v>13.232</v>
      </c>
      <c r="F196" s="557"/>
      <c r="G196" s="553">
        <f t="shared" si="47"/>
        <v>18.35</v>
      </c>
      <c r="H196" s="543">
        <v>18.35</v>
      </c>
      <c r="I196" s="543">
        <v>13.232</v>
      </c>
      <c r="J196" s="560"/>
      <c r="K196" s="553"/>
      <c r="L196" s="548"/>
      <c r="M196" s="548"/>
      <c r="N196" s="547"/>
      <c r="O196" s="550"/>
      <c r="P196" s="548"/>
      <c r="Q196" s="548"/>
      <c r="R196" s="547"/>
      <c r="S196" s="553"/>
      <c r="T196" s="543"/>
      <c r="U196" s="543"/>
      <c r="V196" s="560"/>
      <c r="W196" s="507"/>
    </row>
    <row r="197" spans="1:23" ht="12.75">
      <c r="A197" s="653">
        <f t="shared" si="49"/>
        <v>188</v>
      </c>
      <c r="B197" s="552" t="s">
        <v>118</v>
      </c>
      <c r="C197" s="553">
        <f t="shared" si="43"/>
        <v>24.043</v>
      </c>
      <c r="D197" s="543">
        <f t="shared" si="46"/>
        <v>24.043</v>
      </c>
      <c r="E197" s="543">
        <f t="shared" si="48"/>
        <v>13.774</v>
      </c>
      <c r="F197" s="557"/>
      <c r="G197" s="553">
        <f t="shared" si="47"/>
        <v>24.043</v>
      </c>
      <c r="H197" s="543">
        <v>24.043</v>
      </c>
      <c r="I197" s="543">
        <v>13.774</v>
      </c>
      <c r="J197" s="560"/>
      <c r="K197" s="553"/>
      <c r="L197" s="548"/>
      <c r="M197" s="548"/>
      <c r="N197" s="547"/>
      <c r="O197" s="550"/>
      <c r="P197" s="548"/>
      <c r="Q197" s="548"/>
      <c r="R197" s="547"/>
      <c r="S197" s="553"/>
      <c r="T197" s="543"/>
      <c r="U197" s="543"/>
      <c r="V197" s="560"/>
      <c r="W197" s="507"/>
    </row>
    <row r="198" spans="1:23" ht="12.75">
      <c r="A198" s="653">
        <f t="shared" si="49"/>
        <v>189</v>
      </c>
      <c r="B198" s="552" t="s">
        <v>119</v>
      </c>
      <c r="C198" s="553">
        <f t="shared" si="43"/>
        <v>56.95</v>
      </c>
      <c r="D198" s="543">
        <f t="shared" si="46"/>
        <v>49.95</v>
      </c>
      <c r="E198" s="543">
        <f t="shared" si="48"/>
        <v>31.503</v>
      </c>
      <c r="F198" s="543">
        <f t="shared" si="48"/>
        <v>7</v>
      </c>
      <c r="G198" s="553">
        <f t="shared" si="47"/>
        <v>56.95</v>
      </c>
      <c r="H198" s="543">
        <v>49.95</v>
      </c>
      <c r="I198" s="543">
        <v>31.503</v>
      </c>
      <c r="J198" s="560">
        <v>7</v>
      </c>
      <c r="K198" s="553"/>
      <c r="L198" s="548"/>
      <c r="M198" s="548"/>
      <c r="N198" s="547"/>
      <c r="O198" s="550"/>
      <c r="P198" s="548"/>
      <c r="Q198" s="548"/>
      <c r="R198" s="547"/>
      <c r="S198" s="553"/>
      <c r="T198" s="543"/>
      <c r="U198" s="543"/>
      <c r="V198" s="560"/>
      <c r="W198" s="507"/>
    </row>
    <row r="199" spans="1:23" ht="12.75">
      <c r="A199" s="653">
        <f t="shared" si="49"/>
        <v>190</v>
      </c>
      <c r="B199" s="552" t="s">
        <v>120</v>
      </c>
      <c r="C199" s="553">
        <f t="shared" si="43"/>
        <v>55.446999999999996</v>
      </c>
      <c r="D199" s="543">
        <f t="shared" si="46"/>
        <v>55.446999999999996</v>
      </c>
      <c r="E199" s="543">
        <f t="shared" si="48"/>
        <v>33.142</v>
      </c>
      <c r="F199" s="557"/>
      <c r="G199" s="553">
        <f t="shared" si="47"/>
        <v>54.757</v>
      </c>
      <c r="H199" s="543">
        <v>54.757</v>
      </c>
      <c r="I199" s="543">
        <v>33.142</v>
      </c>
      <c r="J199" s="560"/>
      <c r="K199" s="553"/>
      <c r="L199" s="548"/>
      <c r="M199" s="548"/>
      <c r="N199" s="547"/>
      <c r="O199" s="550"/>
      <c r="P199" s="548"/>
      <c r="Q199" s="548"/>
      <c r="R199" s="547"/>
      <c r="S199" s="553">
        <f>T199+V199</f>
        <v>0.69</v>
      </c>
      <c r="T199" s="543">
        <v>0.69</v>
      </c>
      <c r="U199" s="543"/>
      <c r="V199" s="560"/>
      <c r="W199" s="507"/>
    </row>
    <row r="200" spans="1:23" ht="12.75">
      <c r="A200" s="653">
        <f t="shared" si="49"/>
        <v>191</v>
      </c>
      <c r="B200" s="552" t="s">
        <v>121</v>
      </c>
      <c r="C200" s="553">
        <f t="shared" si="43"/>
        <v>25.761</v>
      </c>
      <c r="D200" s="543">
        <f t="shared" si="46"/>
        <v>25.761</v>
      </c>
      <c r="E200" s="543">
        <f t="shared" si="48"/>
        <v>15.72</v>
      </c>
      <c r="F200" s="557"/>
      <c r="G200" s="553">
        <f t="shared" si="47"/>
        <v>25.761</v>
      </c>
      <c r="H200" s="543">
        <v>25.761</v>
      </c>
      <c r="I200" s="543">
        <v>15.72</v>
      </c>
      <c r="J200" s="560"/>
      <c r="K200" s="553"/>
      <c r="L200" s="548"/>
      <c r="M200" s="548"/>
      <c r="N200" s="547"/>
      <c r="O200" s="550"/>
      <c r="P200" s="548"/>
      <c r="Q200" s="548"/>
      <c r="R200" s="547"/>
      <c r="S200" s="553"/>
      <c r="T200" s="543"/>
      <c r="U200" s="543"/>
      <c r="V200" s="560"/>
      <c r="W200" s="507"/>
    </row>
    <row r="201" spans="1:23" ht="12.75">
      <c r="A201" s="653">
        <f t="shared" si="49"/>
        <v>192</v>
      </c>
      <c r="B201" s="552" t="s">
        <v>175</v>
      </c>
      <c r="C201" s="553">
        <f t="shared" si="43"/>
        <v>43.545</v>
      </c>
      <c r="D201" s="543">
        <f t="shared" si="46"/>
        <v>43.545</v>
      </c>
      <c r="E201" s="543">
        <f t="shared" si="48"/>
        <v>20.923</v>
      </c>
      <c r="F201" s="557"/>
      <c r="G201" s="553">
        <f t="shared" si="47"/>
        <v>43.545</v>
      </c>
      <c r="H201" s="543">
        <v>43.545</v>
      </c>
      <c r="I201" s="543">
        <v>20.923</v>
      </c>
      <c r="J201" s="560"/>
      <c r="K201" s="553"/>
      <c r="L201" s="548"/>
      <c r="M201" s="548"/>
      <c r="N201" s="547"/>
      <c r="O201" s="550"/>
      <c r="P201" s="548"/>
      <c r="Q201" s="548"/>
      <c r="R201" s="547"/>
      <c r="S201" s="553"/>
      <c r="T201" s="543"/>
      <c r="U201" s="543"/>
      <c r="V201" s="560"/>
      <c r="W201" s="507"/>
    </row>
    <row r="202" spans="1:23" ht="13.5" thickBot="1">
      <c r="A202" s="656">
        <f t="shared" si="49"/>
        <v>193</v>
      </c>
      <c r="B202" s="552" t="s">
        <v>123</v>
      </c>
      <c r="C202" s="553">
        <f t="shared" si="43"/>
        <v>367.005</v>
      </c>
      <c r="D202" s="543">
        <f t="shared" si="46"/>
        <v>367.005</v>
      </c>
      <c r="E202" s="543">
        <f t="shared" si="48"/>
        <v>6.11</v>
      </c>
      <c r="F202" s="557"/>
      <c r="G202" s="579">
        <f t="shared" si="47"/>
        <v>264.705</v>
      </c>
      <c r="H202" s="580">
        <v>264.705</v>
      </c>
      <c r="I202" s="580">
        <v>6.11</v>
      </c>
      <c r="J202" s="583"/>
      <c r="K202" s="553"/>
      <c r="L202" s="548"/>
      <c r="M202" s="548"/>
      <c r="N202" s="547"/>
      <c r="O202" s="550"/>
      <c r="P202" s="548"/>
      <c r="Q202" s="548"/>
      <c r="R202" s="547"/>
      <c r="S202" s="579">
        <f>T202+V202</f>
        <v>102.3</v>
      </c>
      <c r="T202" s="580">
        <v>102.3</v>
      </c>
      <c r="U202" s="580"/>
      <c r="V202" s="583"/>
      <c r="W202" s="507"/>
    </row>
    <row r="203" spans="1:23" ht="45.75" thickBot="1">
      <c r="A203" s="512">
        <v>194</v>
      </c>
      <c r="B203" s="513" t="s">
        <v>502</v>
      </c>
      <c r="C203" s="520">
        <f t="shared" si="43"/>
        <v>1329.3400000000001</v>
      </c>
      <c r="D203" s="515">
        <f t="shared" si="46"/>
        <v>1309.3400000000001</v>
      </c>
      <c r="E203" s="515"/>
      <c r="F203" s="519">
        <v>20</v>
      </c>
      <c r="G203" s="520">
        <f>G204+G206+G210+G214</f>
        <v>1044.3400000000001</v>
      </c>
      <c r="H203" s="515">
        <f>H204+H206+H210+H214</f>
        <v>1024.3400000000001</v>
      </c>
      <c r="I203" s="515"/>
      <c r="J203" s="519">
        <v>20</v>
      </c>
      <c r="K203" s="518">
        <f>K207</f>
        <v>285</v>
      </c>
      <c r="L203" s="515">
        <f>L207</f>
        <v>285</v>
      </c>
      <c r="M203" s="515"/>
      <c r="N203" s="519"/>
      <c r="O203" s="520"/>
      <c r="P203" s="515"/>
      <c r="Q203" s="515"/>
      <c r="R203" s="519"/>
      <c r="S203" s="515"/>
      <c r="T203" s="515"/>
      <c r="U203" s="515"/>
      <c r="V203" s="519"/>
      <c r="W203" s="507"/>
    </row>
    <row r="204" spans="1:23" ht="12.75">
      <c r="A204" s="521">
        <v>195</v>
      </c>
      <c r="B204" s="542" t="s">
        <v>426</v>
      </c>
      <c r="C204" s="530">
        <f t="shared" si="43"/>
        <v>60</v>
      </c>
      <c r="D204" s="528">
        <f t="shared" si="46"/>
        <v>60</v>
      </c>
      <c r="E204" s="528"/>
      <c r="F204" s="531"/>
      <c r="G204" s="536">
        <f>G205</f>
        <v>60</v>
      </c>
      <c r="H204" s="528">
        <f>H205</f>
        <v>60</v>
      </c>
      <c r="I204" s="595"/>
      <c r="J204" s="587"/>
      <c r="K204" s="657"/>
      <c r="L204" s="595"/>
      <c r="M204" s="595"/>
      <c r="N204" s="658"/>
      <c r="O204" s="657"/>
      <c r="P204" s="595"/>
      <c r="Q204" s="595"/>
      <c r="R204" s="658"/>
      <c r="S204" s="657"/>
      <c r="T204" s="595"/>
      <c r="U204" s="595"/>
      <c r="V204" s="658"/>
      <c r="W204" s="507"/>
    </row>
    <row r="205" spans="1:23" ht="12.75">
      <c r="A205" s="544">
        <v>196</v>
      </c>
      <c r="B205" s="545" t="s">
        <v>360</v>
      </c>
      <c r="C205" s="534">
        <f t="shared" si="43"/>
        <v>60</v>
      </c>
      <c r="D205" s="548">
        <f t="shared" si="46"/>
        <v>60</v>
      </c>
      <c r="E205" s="548"/>
      <c r="F205" s="547"/>
      <c r="G205" s="562">
        <f>H205+J205</f>
        <v>60</v>
      </c>
      <c r="H205" s="549">
        <v>60</v>
      </c>
      <c r="I205" s="548"/>
      <c r="J205" s="549"/>
      <c r="K205" s="550"/>
      <c r="L205" s="548"/>
      <c r="M205" s="548"/>
      <c r="N205" s="547"/>
      <c r="O205" s="550"/>
      <c r="P205" s="548"/>
      <c r="Q205" s="548"/>
      <c r="R205" s="547"/>
      <c r="S205" s="550"/>
      <c r="T205" s="548"/>
      <c r="U205" s="548"/>
      <c r="V205" s="547"/>
      <c r="W205" s="507"/>
    </row>
    <row r="206" spans="1:23" ht="12.75">
      <c r="A206" s="544">
        <f>+A205+1</f>
        <v>197</v>
      </c>
      <c r="B206" s="552" t="s">
        <v>504</v>
      </c>
      <c r="C206" s="553">
        <f t="shared" si="43"/>
        <v>385</v>
      </c>
      <c r="D206" s="543">
        <f t="shared" si="46"/>
        <v>365</v>
      </c>
      <c r="E206" s="543"/>
      <c r="F206" s="543">
        <f>J206+N206+R206+V206</f>
        <v>20</v>
      </c>
      <c r="G206" s="554">
        <f>G208+J206</f>
        <v>100</v>
      </c>
      <c r="H206" s="543">
        <f>H208</f>
        <v>80</v>
      </c>
      <c r="I206" s="548"/>
      <c r="J206" s="549">
        <v>20</v>
      </c>
      <c r="K206" s="558">
        <f>K207</f>
        <v>285</v>
      </c>
      <c r="L206" s="543">
        <f>L207</f>
        <v>285</v>
      </c>
      <c r="M206" s="548"/>
      <c r="N206" s="547"/>
      <c r="O206" s="550"/>
      <c r="P206" s="548"/>
      <c r="Q206" s="548"/>
      <c r="R206" s="547"/>
      <c r="S206" s="550"/>
      <c r="T206" s="548"/>
      <c r="U206" s="548"/>
      <c r="V206" s="547"/>
      <c r="W206" s="507"/>
    </row>
    <row r="207" spans="1:23" ht="12.75">
      <c r="A207" s="544">
        <f>+A206+1</f>
        <v>198</v>
      </c>
      <c r="B207" s="545" t="s">
        <v>659</v>
      </c>
      <c r="C207" s="534">
        <f t="shared" si="43"/>
        <v>285</v>
      </c>
      <c r="D207" s="540">
        <f t="shared" si="46"/>
        <v>285</v>
      </c>
      <c r="E207" s="543"/>
      <c r="F207" s="560"/>
      <c r="G207" s="551"/>
      <c r="H207" s="554"/>
      <c r="I207" s="548"/>
      <c r="J207" s="549"/>
      <c r="K207" s="550">
        <f>L207+N207</f>
        <v>285</v>
      </c>
      <c r="L207" s="548">
        <v>285</v>
      </c>
      <c r="M207" s="548"/>
      <c r="N207" s="547"/>
      <c r="O207" s="550"/>
      <c r="P207" s="548"/>
      <c r="Q207" s="548"/>
      <c r="R207" s="547"/>
      <c r="S207" s="550"/>
      <c r="T207" s="548"/>
      <c r="U207" s="548"/>
      <c r="V207" s="547"/>
      <c r="W207" s="507"/>
    </row>
    <row r="208" spans="1:23" ht="12.75">
      <c r="A208" s="544">
        <f>+A207+1</f>
        <v>199</v>
      </c>
      <c r="B208" s="545" t="s">
        <v>658</v>
      </c>
      <c r="C208" s="534">
        <f t="shared" si="43"/>
        <v>80</v>
      </c>
      <c r="D208" s="548">
        <f t="shared" si="46"/>
        <v>80</v>
      </c>
      <c r="E208" s="548"/>
      <c r="F208" s="547"/>
      <c r="G208" s="562">
        <f aca="true" t="shared" si="50" ref="G208:G215">H208+J208</f>
        <v>80</v>
      </c>
      <c r="H208" s="549">
        <v>80</v>
      </c>
      <c r="I208" s="548"/>
      <c r="J208" s="549"/>
      <c r="K208" s="550"/>
      <c r="L208" s="548"/>
      <c r="M208" s="548"/>
      <c r="N208" s="547"/>
      <c r="O208" s="550"/>
      <c r="P208" s="548"/>
      <c r="Q208" s="548"/>
      <c r="R208" s="547"/>
      <c r="S208" s="550"/>
      <c r="T208" s="548"/>
      <c r="U208" s="548"/>
      <c r="V208" s="547"/>
      <c r="W208" s="507"/>
    </row>
    <row r="209" spans="1:23" ht="12.75">
      <c r="A209" s="544">
        <v>200</v>
      </c>
      <c r="B209" s="441" t="s">
        <v>656</v>
      </c>
      <c r="C209" s="534">
        <f t="shared" si="43"/>
        <v>20</v>
      </c>
      <c r="D209" s="548">
        <f t="shared" si="46"/>
        <v>0</v>
      </c>
      <c r="E209" s="548"/>
      <c r="F209" s="547">
        <v>20</v>
      </c>
      <c r="G209" s="562">
        <f t="shared" si="50"/>
        <v>20</v>
      </c>
      <c r="H209" s="549"/>
      <c r="I209" s="548"/>
      <c r="J209" s="549">
        <v>20</v>
      </c>
      <c r="K209" s="550"/>
      <c r="L209" s="548"/>
      <c r="M209" s="548"/>
      <c r="N209" s="547"/>
      <c r="O209" s="550"/>
      <c r="P209" s="548"/>
      <c r="Q209" s="548"/>
      <c r="R209" s="547"/>
      <c r="S209" s="565"/>
      <c r="T209" s="548"/>
      <c r="U209" s="548"/>
      <c r="V209" s="547"/>
      <c r="W209" s="507"/>
    </row>
    <row r="210" spans="1:23" ht="12.75">
      <c r="A210" s="544">
        <v>201</v>
      </c>
      <c r="B210" s="552" t="s">
        <v>429</v>
      </c>
      <c r="C210" s="553">
        <f t="shared" si="43"/>
        <v>784.34</v>
      </c>
      <c r="D210" s="543">
        <f t="shared" si="46"/>
        <v>784.34</v>
      </c>
      <c r="E210" s="543"/>
      <c r="F210" s="560"/>
      <c r="G210" s="554">
        <f t="shared" si="50"/>
        <v>784.34</v>
      </c>
      <c r="H210" s="543">
        <f>H211+H213+H212</f>
        <v>784.34</v>
      </c>
      <c r="I210" s="548"/>
      <c r="J210" s="549"/>
      <c r="K210" s="550"/>
      <c r="L210" s="548"/>
      <c r="M210" s="548"/>
      <c r="N210" s="547"/>
      <c r="O210" s="550"/>
      <c r="P210" s="548"/>
      <c r="Q210" s="548"/>
      <c r="R210" s="547"/>
      <c r="S210" s="558"/>
      <c r="T210" s="543"/>
      <c r="U210" s="548"/>
      <c r="V210" s="547"/>
      <c r="W210" s="507"/>
    </row>
    <row r="211" spans="1:23" ht="12.75">
      <c r="A211" s="544">
        <f>+A210+1</f>
        <v>202</v>
      </c>
      <c r="B211" s="566" t="s">
        <v>562</v>
      </c>
      <c r="C211" s="534">
        <f t="shared" si="43"/>
        <v>12.4</v>
      </c>
      <c r="D211" s="540">
        <f t="shared" si="46"/>
        <v>12.4</v>
      </c>
      <c r="E211" s="659"/>
      <c r="F211" s="605"/>
      <c r="G211" s="532">
        <f t="shared" si="50"/>
        <v>12.4</v>
      </c>
      <c r="H211" s="660">
        <v>12.4</v>
      </c>
      <c r="I211" s="625"/>
      <c r="J211" s="647"/>
      <c r="K211" s="624"/>
      <c r="L211" s="625"/>
      <c r="M211" s="625"/>
      <c r="N211" s="626"/>
      <c r="O211" s="624"/>
      <c r="P211" s="625"/>
      <c r="Q211" s="625"/>
      <c r="R211" s="626"/>
      <c r="S211" s="624"/>
      <c r="T211" s="625"/>
      <c r="U211" s="625"/>
      <c r="V211" s="626"/>
      <c r="W211" s="507"/>
    </row>
    <row r="212" spans="1:23" ht="12.75">
      <c r="A212" s="544">
        <v>203</v>
      </c>
      <c r="B212" s="566" t="s">
        <v>675</v>
      </c>
      <c r="C212" s="534">
        <f t="shared" si="43"/>
        <v>646.94</v>
      </c>
      <c r="D212" s="540">
        <f t="shared" si="46"/>
        <v>646.94</v>
      </c>
      <c r="E212" s="659"/>
      <c r="F212" s="605"/>
      <c r="G212" s="532">
        <f t="shared" si="50"/>
        <v>646.94</v>
      </c>
      <c r="H212" s="660">
        <v>646.94</v>
      </c>
      <c r="I212" s="625"/>
      <c r="J212" s="647"/>
      <c r="K212" s="624"/>
      <c r="L212" s="625"/>
      <c r="M212" s="625"/>
      <c r="N212" s="626"/>
      <c r="O212" s="624"/>
      <c r="P212" s="625"/>
      <c r="Q212" s="625"/>
      <c r="R212" s="626"/>
      <c r="S212" s="646"/>
      <c r="T212" s="625"/>
      <c r="U212" s="625"/>
      <c r="V212" s="626"/>
      <c r="W212" s="507"/>
    </row>
    <row r="213" spans="1:23" ht="12.75">
      <c r="A213" s="544">
        <v>204</v>
      </c>
      <c r="B213" s="539" t="s">
        <v>676</v>
      </c>
      <c r="C213" s="534">
        <f t="shared" si="43"/>
        <v>125</v>
      </c>
      <c r="D213" s="540">
        <f t="shared" si="46"/>
        <v>125</v>
      </c>
      <c r="E213" s="577"/>
      <c r="F213" s="627"/>
      <c r="G213" s="562">
        <f t="shared" si="50"/>
        <v>125</v>
      </c>
      <c r="H213" s="659">
        <v>125</v>
      </c>
      <c r="I213" s="625"/>
      <c r="J213" s="647"/>
      <c r="K213" s="624"/>
      <c r="L213" s="625"/>
      <c r="M213" s="625"/>
      <c r="N213" s="626"/>
      <c r="O213" s="624"/>
      <c r="P213" s="625"/>
      <c r="Q213" s="625"/>
      <c r="R213" s="626"/>
      <c r="S213" s="540"/>
      <c r="T213" s="625"/>
      <c r="U213" s="625"/>
      <c r="V213" s="626"/>
      <c r="W213" s="507"/>
    </row>
    <row r="214" spans="1:23" ht="12.75">
      <c r="A214" s="544">
        <v>205</v>
      </c>
      <c r="B214" s="552" t="s">
        <v>256</v>
      </c>
      <c r="C214" s="553">
        <f t="shared" si="43"/>
        <v>100</v>
      </c>
      <c r="D214" s="543">
        <f t="shared" si="46"/>
        <v>100</v>
      </c>
      <c r="E214" s="577"/>
      <c r="F214" s="627"/>
      <c r="G214" s="551">
        <f t="shared" si="50"/>
        <v>100</v>
      </c>
      <c r="H214" s="577">
        <f>H215</f>
        <v>100</v>
      </c>
      <c r="I214" s="625"/>
      <c r="J214" s="661"/>
      <c r="K214" s="662"/>
      <c r="L214" s="625"/>
      <c r="M214" s="625"/>
      <c r="N214" s="663"/>
      <c r="O214" s="624"/>
      <c r="P214" s="625"/>
      <c r="Q214" s="625"/>
      <c r="R214" s="663"/>
      <c r="S214" s="662"/>
      <c r="T214" s="625"/>
      <c r="U214" s="625"/>
      <c r="V214" s="663"/>
      <c r="W214" s="507"/>
    </row>
    <row r="215" spans="1:23" ht="13.5" thickBot="1">
      <c r="A215" s="602">
        <v>206</v>
      </c>
      <c r="B215" s="622" t="s">
        <v>660</v>
      </c>
      <c r="C215" s="645">
        <f t="shared" si="43"/>
        <v>100</v>
      </c>
      <c r="D215" s="659">
        <f t="shared" si="46"/>
        <v>100</v>
      </c>
      <c r="E215" s="577"/>
      <c r="F215" s="627"/>
      <c r="G215" s="646">
        <f t="shared" si="50"/>
        <v>100</v>
      </c>
      <c r="H215" s="659">
        <v>100</v>
      </c>
      <c r="I215" s="625"/>
      <c r="J215" s="661"/>
      <c r="K215" s="662"/>
      <c r="L215" s="625"/>
      <c r="M215" s="625"/>
      <c r="N215" s="663"/>
      <c r="O215" s="624"/>
      <c r="P215" s="625"/>
      <c r="Q215" s="625"/>
      <c r="R215" s="663"/>
      <c r="S215" s="662"/>
      <c r="T215" s="625"/>
      <c r="U215" s="625"/>
      <c r="V215" s="663"/>
      <c r="W215" s="507"/>
    </row>
    <row r="216" spans="1:23" ht="13.5" thickBot="1">
      <c r="A216" s="512">
        <v>207</v>
      </c>
      <c r="B216" s="664" t="s">
        <v>510</v>
      </c>
      <c r="C216" s="611">
        <f t="shared" si="43"/>
        <v>27232.234</v>
      </c>
      <c r="D216" s="612">
        <f t="shared" si="46"/>
        <v>26346.339000000004</v>
      </c>
      <c r="E216" s="515">
        <f>I216+M216+Q216+U216</f>
        <v>13123.150999999998</v>
      </c>
      <c r="F216" s="665">
        <f>J216+N216+R216+V216</f>
        <v>885.8950000000001</v>
      </c>
      <c r="G216" s="612">
        <f>G10+G50+G104+G147+G181+G203</f>
        <v>17279.940000000002</v>
      </c>
      <c r="H216" s="612">
        <f>H10+H50+H104+H147+H181+H203</f>
        <v>16419.145000000004</v>
      </c>
      <c r="I216" s="515">
        <f>I10+I50+I104+I147+I181+I203</f>
        <v>7221.598999999999</v>
      </c>
      <c r="J216" s="612">
        <f>J10+J50+J104+J147+J181+J203</f>
        <v>860.7950000000001</v>
      </c>
      <c r="K216" s="516">
        <f>K10+K50+K104+K147+K181+K203</f>
        <v>2830.13</v>
      </c>
      <c r="L216" s="515">
        <f>L10+L50+L147+L181+L203</f>
        <v>2830.13</v>
      </c>
      <c r="M216" s="515">
        <f>M10+M50+M147+M181+M203</f>
        <v>1224.9919999999997</v>
      </c>
      <c r="N216" s="517"/>
      <c r="O216" s="520">
        <f>O10+O50+O104+O147+O181+O203</f>
        <v>6048.399999999998</v>
      </c>
      <c r="P216" s="515">
        <f>P10+P50+P104+P147+P181+P203</f>
        <v>6048.399999999998</v>
      </c>
      <c r="Q216" s="515">
        <f>Q10+Q50+Q104+Q147+Q181+Q203</f>
        <v>4518.932999999998</v>
      </c>
      <c r="R216" s="515"/>
      <c r="S216" s="615">
        <f>S10+S50+S104+S147+S181+S203</f>
        <v>1073.7640000000001</v>
      </c>
      <c r="T216" s="612">
        <f>T10+T50+T104+T147+T181+T203</f>
        <v>1048.664</v>
      </c>
      <c r="U216" s="612">
        <f>U10+U50+U104+U147+U181+U203</f>
        <v>157.627</v>
      </c>
      <c r="V216" s="519">
        <f>V10+V27+SUM(V40:V49)+V50+V104+V147+V181+V203</f>
        <v>25.1</v>
      </c>
      <c r="W216" s="507"/>
    </row>
    <row r="217" spans="1:23" ht="12.75">
      <c r="A217" s="507"/>
      <c r="B217" s="507"/>
      <c r="C217" s="507"/>
      <c r="D217" s="507"/>
      <c r="E217" s="507"/>
      <c r="F217" s="507"/>
      <c r="G217" s="507"/>
      <c r="H217" s="507"/>
      <c r="I217" s="507"/>
      <c r="J217" s="507"/>
      <c r="K217" s="507"/>
      <c r="L217" s="507"/>
      <c r="M217" s="507"/>
      <c r="N217" s="507"/>
      <c r="O217" s="507"/>
      <c r="P217" s="507"/>
      <c r="Q217" s="507"/>
      <c r="R217" s="507"/>
      <c r="S217" s="507"/>
      <c r="T217" s="507"/>
      <c r="U217" s="507"/>
      <c r="V217" s="507"/>
      <c r="W217" s="507"/>
    </row>
    <row r="218" spans="1:23" ht="12.75">
      <c r="A218" s="507"/>
      <c r="B218" s="507"/>
      <c r="C218" s="507"/>
      <c r="D218" s="507"/>
      <c r="E218" s="507"/>
      <c r="F218" s="507"/>
      <c r="G218" s="507"/>
      <c r="H218" s="507"/>
      <c r="I218" s="507"/>
      <c r="J218" s="507"/>
      <c r="K218" s="507"/>
      <c r="L218" s="507"/>
      <c r="M218" s="507"/>
      <c r="N218" s="507"/>
      <c r="O218" s="507"/>
      <c r="P218" s="507"/>
      <c r="Q218" s="507"/>
      <c r="R218" s="507"/>
      <c r="S218" s="507"/>
      <c r="T218" s="507"/>
      <c r="U218" s="507"/>
      <c r="V218" s="507"/>
      <c r="W218" s="507"/>
    </row>
    <row r="219" spans="1:23" ht="12.75">
      <c r="A219" s="507"/>
      <c r="B219" s="507"/>
      <c r="C219" s="507"/>
      <c r="D219" s="507"/>
      <c r="E219" s="507"/>
      <c r="F219" s="507"/>
      <c r="G219" s="507"/>
      <c r="H219" s="507"/>
      <c r="I219" s="507"/>
      <c r="J219" s="507"/>
      <c r="K219" s="507"/>
      <c r="L219" s="507"/>
      <c r="M219" s="507"/>
      <c r="N219" s="507"/>
      <c r="O219" s="507"/>
      <c r="P219" s="507"/>
      <c r="Q219" s="507"/>
      <c r="R219" s="507"/>
      <c r="S219" s="507"/>
      <c r="T219" s="507"/>
      <c r="U219" s="507"/>
      <c r="V219" s="507"/>
      <c r="W219" s="507"/>
    </row>
    <row r="220" spans="1:23" ht="12.75">
      <c r="A220" s="507"/>
      <c r="B220" s="666" t="s">
        <v>409</v>
      </c>
      <c r="C220" s="507"/>
      <c r="D220" s="507"/>
      <c r="E220" s="507"/>
      <c r="F220" s="507"/>
      <c r="G220" s="507"/>
      <c r="H220" s="507"/>
      <c r="I220" s="507"/>
      <c r="J220" s="507"/>
      <c r="K220" s="507"/>
      <c r="L220" s="507"/>
      <c r="M220" s="507"/>
      <c r="N220" s="507"/>
      <c r="O220" s="507"/>
      <c r="P220" s="507"/>
      <c r="Q220" s="507"/>
      <c r="R220" s="507"/>
      <c r="S220" s="507"/>
      <c r="T220" s="507"/>
      <c r="U220" s="507"/>
      <c r="V220" s="507"/>
      <c r="W220" s="507"/>
    </row>
    <row r="221" spans="1:23" ht="12.75">
      <c r="A221" s="507"/>
      <c r="B221" s="666" t="s">
        <v>652</v>
      </c>
      <c r="C221" s="507"/>
      <c r="D221" s="507"/>
      <c r="E221" s="507"/>
      <c r="F221" s="507"/>
      <c r="G221" s="507"/>
      <c r="H221" s="507"/>
      <c r="I221" s="507"/>
      <c r="J221" s="507"/>
      <c r="K221" s="507"/>
      <c r="L221" s="507"/>
      <c r="M221" s="507"/>
      <c r="N221" s="507"/>
      <c r="O221" s="507"/>
      <c r="P221" s="507"/>
      <c r="Q221" s="507"/>
      <c r="R221" s="507"/>
      <c r="S221" s="507"/>
      <c r="T221" s="507"/>
      <c r="U221" s="507"/>
      <c r="V221" s="507"/>
      <c r="W221" s="507"/>
    </row>
    <row r="222" spans="1:23" ht="12.75">
      <c r="A222" s="507"/>
      <c r="B222" s="666" t="s">
        <v>537</v>
      </c>
      <c r="C222" s="507"/>
      <c r="D222" s="507"/>
      <c r="E222" s="507"/>
      <c r="F222" s="507"/>
      <c r="G222" s="507"/>
      <c r="H222" s="507"/>
      <c r="I222" s="507"/>
      <c r="J222" s="507"/>
      <c r="K222" s="507"/>
      <c r="L222" s="507"/>
      <c r="M222" s="507"/>
      <c r="N222" s="507"/>
      <c r="O222" s="507"/>
      <c r="P222" s="507"/>
      <c r="Q222" s="507"/>
      <c r="R222" s="507"/>
      <c r="S222" s="507"/>
      <c r="T222" s="507"/>
      <c r="U222" s="507"/>
      <c r="V222" s="507"/>
      <c r="W222" s="507"/>
    </row>
  </sheetData>
  <sheetProtection/>
  <mergeCells count="24">
    <mergeCell ref="P8:Q8"/>
    <mergeCell ref="R8:R9"/>
    <mergeCell ref="K7:K9"/>
    <mergeCell ref="L7:N7"/>
    <mergeCell ref="O7:O9"/>
    <mergeCell ref="P7:R7"/>
    <mergeCell ref="S7:S9"/>
    <mergeCell ref="T7:V7"/>
    <mergeCell ref="T8:U8"/>
    <mergeCell ref="V8:V9"/>
    <mergeCell ref="C4:J4"/>
    <mergeCell ref="C5:I5"/>
    <mergeCell ref="H8:I8"/>
    <mergeCell ref="J8:J9"/>
    <mergeCell ref="L8:M8"/>
    <mergeCell ref="N8:N9"/>
    <mergeCell ref="A7:A9"/>
    <mergeCell ref="B7:B9"/>
    <mergeCell ref="C7:C9"/>
    <mergeCell ref="D7:F7"/>
    <mergeCell ref="G7:G9"/>
    <mergeCell ref="H7:J7"/>
    <mergeCell ref="D8:E8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E91" sqref="E91"/>
    </sheetView>
  </sheetViews>
  <sheetFormatPr defaultColWidth="9.140625" defaultRowHeight="12.75"/>
  <cols>
    <col min="1" max="1" width="4.140625" style="0" customWidth="1"/>
    <col min="2" max="2" width="51.421875" style="0" customWidth="1"/>
    <col min="3" max="3" width="19.00390625" style="0" customWidth="1"/>
    <col min="4" max="4" width="15.00390625" style="0" customWidth="1"/>
    <col min="5" max="5" width="15.7109375" style="0" customWidth="1"/>
  </cols>
  <sheetData>
    <row r="1" ht="12.75">
      <c r="D1" s="109" t="s">
        <v>172</v>
      </c>
    </row>
    <row r="2" spans="4:6" ht="12.75">
      <c r="D2" s="105" t="s">
        <v>685</v>
      </c>
      <c r="E2" s="12"/>
      <c r="F2" s="13"/>
    </row>
    <row r="3" ht="12.75">
      <c r="D3" s="109" t="s">
        <v>238</v>
      </c>
    </row>
    <row r="4" ht="12.75">
      <c r="B4" s="14" t="s">
        <v>552</v>
      </c>
    </row>
    <row r="5" ht="13.5" thickBot="1">
      <c r="D5" t="s">
        <v>251</v>
      </c>
    </row>
    <row r="6" spans="1:5" ht="25.5">
      <c r="A6" s="719" t="s">
        <v>3</v>
      </c>
      <c r="B6" s="110" t="s">
        <v>201</v>
      </c>
      <c r="C6" s="111" t="s">
        <v>202</v>
      </c>
      <c r="D6" s="111" t="s">
        <v>281</v>
      </c>
      <c r="E6" s="112" t="s">
        <v>298</v>
      </c>
    </row>
    <row r="7" spans="1:5" ht="13.5" thickBot="1">
      <c r="A7" s="113">
        <v>1</v>
      </c>
      <c r="B7" s="114">
        <v>2</v>
      </c>
      <c r="C7" s="115">
        <v>3</v>
      </c>
      <c r="D7" s="116">
        <v>4</v>
      </c>
      <c r="E7" s="117">
        <v>5</v>
      </c>
    </row>
    <row r="8" spans="1:5" ht="12.75">
      <c r="A8" s="118">
        <v>1</v>
      </c>
      <c r="B8" s="39" t="s">
        <v>203</v>
      </c>
      <c r="C8" s="406" t="s">
        <v>173</v>
      </c>
      <c r="D8" s="119">
        <v>0.5</v>
      </c>
      <c r="E8" s="120"/>
    </row>
    <row r="9" spans="1:5" ht="12.75">
      <c r="A9" s="121">
        <v>2</v>
      </c>
      <c r="B9" s="40" t="s">
        <v>77</v>
      </c>
      <c r="C9" s="407" t="s">
        <v>173</v>
      </c>
      <c r="D9" s="122">
        <v>23.9</v>
      </c>
      <c r="E9" s="123">
        <v>17</v>
      </c>
    </row>
    <row r="10" spans="1:5" ht="12.75">
      <c r="A10" s="121">
        <v>3</v>
      </c>
      <c r="B10" s="40" t="s">
        <v>204</v>
      </c>
      <c r="C10" s="407" t="s">
        <v>173</v>
      </c>
      <c r="D10" s="122">
        <v>14.3</v>
      </c>
      <c r="E10" s="123">
        <v>6.4</v>
      </c>
    </row>
    <row r="11" spans="1:5" ht="12.75">
      <c r="A11" s="121">
        <v>4</v>
      </c>
      <c r="B11" s="40" t="s">
        <v>205</v>
      </c>
      <c r="C11" s="407" t="s">
        <v>173</v>
      </c>
      <c r="D11" s="122">
        <v>8.9</v>
      </c>
      <c r="E11" s="123">
        <v>6.82</v>
      </c>
    </row>
    <row r="12" spans="1:5" ht="12.75">
      <c r="A12" s="121">
        <v>5</v>
      </c>
      <c r="B12" s="40" t="s">
        <v>96</v>
      </c>
      <c r="C12" s="407" t="s">
        <v>173</v>
      </c>
      <c r="D12" s="122">
        <v>26.9</v>
      </c>
      <c r="E12" s="123">
        <v>16.7</v>
      </c>
    </row>
    <row r="13" spans="1:5" ht="12.75">
      <c r="A13" s="121">
        <v>6</v>
      </c>
      <c r="B13" s="40" t="s">
        <v>206</v>
      </c>
      <c r="C13" s="407" t="s">
        <v>173</v>
      </c>
      <c r="D13" s="122">
        <v>7.2</v>
      </c>
      <c r="E13" s="123">
        <v>4.9</v>
      </c>
    </row>
    <row r="14" spans="1:5" ht="12.75">
      <c r="A14" s="121">
        <v>7</v>
      </c>
      <c r="B14" s="40" t="s">
        <v>207</v>
      </c>
      <c r="C14" s="407" t="s">
        <v>173</v>
      </c>
      <c r="D14" s="122">
        <v>39.5</v>
      </c>
      <c r="E14" s="123">
        <v>27</v>
      </c>
    </row>
    <row r="15" spans="1:5" ht="12.75">
      <c r="A15" s="121">
        <v>8</v>
      </c>
      <c r="B15" s="40" t="s">
        <v>208</v>
      </c>
      <c r="C15" s="407" t="s">
        <v>173</v>
      </c>
      <c r="D15" s="122">
        <v>15.1</v>
      </c>
      <c r="E15" s="123">
        <v>10.7</v>
      </c>
    </row>
    <row r="16" spans="1:5" ht="12.75">
      <c r="A16" s="121">
        <v>9</v>
      </c>
      <c r="B16" s="40" t="s">
        <v>209</v>
      </c>
      <c r="C16" s="407"/>
      <c r="D16" s="122">
        <v>148.7</v>
      </c>
      <c r="E16" s="123">
        <f>E17+E18</f>
        <v>110.653</v>
      </c>
    </row>
    <row r="17" spans="1:5" ht="12.75">
      <c r="A17" s="121">
        <v>10</v>
      </c>
      <c r="B17" s="41" t="s">
        <v>210</v>
      </c>
      <c r="C17" s="408" t="s">
        <v>173</v>
      </c>
      <c r="D17" s="124">
        <v>142.981</v>
      </c>
      <c r="E17" s="96">
        <v>108.253</v>
      </c>
    </row>
    <row r="18" spans="1:5" ht="12.75">
      <c r="A18" s="121">
        <v>11</v>
      </c>
      <c r="B18" s="41" t="s">
        <v>211</v>
      </c>
      <c r="C18" s="408" t="s">
        <v>173</v>
      </c>
      <c r="D18" s="124">
        <v>5.719</v>
      </c>
      <c r="E18" s="96">
        <v>2.4</v>
      </c>
    </row>
    <row r="19" spans="1:5" ht="12.75">
      <c r="A19" s="121">
        <v>12</v>
      </c>
      <c r="B19" s="40" t="s">
        <v>212</v>
      </c>
      <c r="C19" s="407" t="s">
        <v>173</v>
      </c>
      <c r="D19" s="122">
        <v>9.4</v>
      </c>
      <c r="E19" s="123">
        <v>6</v>
      </c>
    </row>
    <row r="20" spans="1:5" ht="12.75">
      <c r="A20" s="121">
        <v>13</v>
      </c>
      <c r="B20" s="40" t="s">
        <v>213</v>
      </c>
      <c r="C20" s="407" t="s">
        <v>173</v>
      </c>
      <c r="D20" s="122">
        <v>0.6</v>
      </c>
      <c r="E20" s="126"/>
    </row>
    <row r="21" spans="1:5" ht="12.75">
      <c r="A21" s="121">
        <v>14</v>
      </c>
      <c r="B21" s="40" t="s">
        <v>214</v>
      </c>
      <c r="C21" s="407"/>
      <c r="D21" s="122">
        <v>342.5</v>
      </c>
      <c r="E21" s="123"/>
    </row>
    <row r="22" spans="1:5" ht="12.75">
      <c r="A22" s="121">
        <v>15</v>
      </c>
      <c r="B22" s="41" t="s">
        <v>215</v>
      </c>
      <c r="C22" s="408" t="s">
        <v>216</v>
      </c>
      <c r="D22" s="124">
        <v>317.3</v>
      </c>
      <c r="E22" s="96"/>
    </row>
    <row r="23" spans="1:5" ht="12.75">
      <c r="A23" s="121">
        <v>16</v>
      </c>
      <c r="B23" s="41" t="s">
        <v>217</v>
      </c>
      <c r="C23" s="408" t="s">
        <v>173</v>
      </c>
      <c r="D23" s="124">
        <v>20.7</v>
      </c>
      <c r="E23" s="123">
        <v>5.9</v>
      </c>
    </row>
    <row r="24" spans="1:5" ht="12.75">
      <c r="A24" s="121">
        <v>17</v>
      </c>
      <c r="B24" s="41" t="s">
        <v>218</v>
      </c>
      <c r="C24" s="408" t="s">
        <v>219</v>
      </c>
      <c r="D24" s="124">
        <v>4.5</v>
      </c>
      <c r="E24" s="125"/>
    </row>
    <row r="25" spans="1:5" ht="12.75">
      <c r="A25" s="121">
        <v>18</v>
      </c>
      <c r="B25" s="40" t="s">
        <v>220</v>
      </c>
      <c r="C25" s="408"/>
      <c r="D25" s="122">
        <v>357.4</v>
      </c>
      <c r="E25" s="123">
        <f>E27+E28</f>
        <v>165.47799999999998</v>
      </c>
    </row>
    <row r="26" spans="1:5" ht="12.75">
      <c r="A26" s="121">
        <v>19</v>
      </c>
      <c r="B26" s="41" t="s">
        <v>221</v>
      </c>
      <c r="C26" s="408" t="s">
        <v>216</v>
      </c>
      <c r="D26" s="124">
        <v>141.2</v>
      </c>
      <c r="E26" s="125"/>
    </row>
    <row r="27" spans="1:5" ht="12.75">
      <c r="A27" s="121">
        <v>20</v>
      </c>
      <c r="B27" s="42" t="s">
        <v>217</v>
      </c>
      <c r="C27" s="409" t="s">
        <v>173</v>
      </c>
      <c r="D27" s="127">
        <v>4.2</v>
      </c>
      <c r="E27" s="420">
        <v>3</v>
      </c>
    </row>
    <row r="28" spans="1:5" ht="12.75">
      <c r="A28" s="121">
        <v>21</v>
      </c>
      <c r="B28" s="26" t="s">
        <v>222</v>
      </c>
      <c r="C28" s="408"/>
      <c r="D28" s="133">
        <f>SUM(D29:D39)</f>
        <v>212</v>
      </c>
      <c r="E28" s="90">
        <f>SUM(E29:E39)</f>
        <v>162.47799999999998</v>
      </c>
    </row>
    <row r="29" spans="1:5" ht="12.75">
      <c r="A29" s="121">
        <v>22</v>
      </c>
      <c r="B29" s="55" t="s">
        <v>255</v>
      </c>
      <c r="C29" s="410" t="s">
        <v>223</v>
      </c>
      <c r="D29" s="393">
        <v>21.68</v>
      </c>
      <c r="E29" s="129">
        <v>16.616</v>
      </c>
    </row>
    <row r="30" spans="1:6" ht="12.75">
      <c r="A30" s="121">
        <v>23</v>
      </c>
      <c r="B30" s="41"/>
      <c r="C30" s="410" t="s">
        <v>224</v>
      </c>
      <c r="D30" s="393">
        <v>11.502</v>
      </c>
      <c r="E30" s="129">
        <v>8.815</v>
      </c>
      <c r="F30" s="44"/>
    </row>
    <row r="31" spans="1:5" ht="12.75">
      <c r="A31" s="121">
        <v>24</v>
      </c>
      <c r="B31" s="41"/>
      <c r="C31" s="410" t="s">
        <v>225</v>
      </c>
      <c r="D31" s="393">
        <v>11.502</v>
      </c>
      <c r="E31" s="129">
        <v>8.815</v>
      </c>
    </row>
    <row r="32" spans="1:5" ht="12.75">
      <c r="A32" s="121">
        <v>25</v>
      </c>
      <c r="B32" s="41"/>
      <c r="C32" s="410" t="s">
        <v>226</v>
      </c>
      <c r="D32" s="393">
        <v>3.12</v>
      </c>
      <c r="E32" s="129">
        <v>2.391</v>
      </c>
    </row>
    <row r="33" spans="1:5" ht="12.75">
      <c r="A33" s="121">
        <v>26</v>
      </c>
      <c r="B33" s="41"/>
      <c r="C33" s="410" t="s">
        <v>227</v>
      </c>
      <c r="D33" s="393">
        <v>5.752</v>
      </c>
      <c r="E33" s="129">
        <v>4.408</v>
      </c>
    </row>
    <row r="34" spans="1:5" ht="12.75">
      <c r="A34" s="121">
        <v>27</v>
      </c>
      <c r="B34" s="41"/>
      <c r="C34" s="410" t="s">
        <v>547</v>
      </c>
      <c r="D34" s="393">
        <v>23.437</v>
      </c>
      <c r="E34" s="129">
        <v>17.962</v>
      </c>
    </row>
    <row r="35" spans="1:5" ht="12.75">
      <c r="A35" s="121">
        <v>28</v>
      </c>
      <c r="B35" s="41"/>
      <c r="C35" s="410" t="s">
        <v>228</v>
      </c>
      <c r="D35" s="393">
        <v>22.228</v>
      </c>
      <c r="E35" s="129">
        <v>17.036</v>
      </c>
    </row>
    <row r="36" spans="1:5" ht="12.75">
      <c r="A36" s="121">
        <v>29</v>
      </c>
      <c r="B36" s="41"/>
      <c r="C36" s="410" t="s">
        <v>549</v>
      </c>
      <c r="D36" s="393">
        <v>10.73</v>
      </c>
      <c r="E36" s="129">
        <v>8.224</v>
      </c>
    </row>
    <row r="37" spans="1:5" ht="12.75">
      <c r="A37" s="121">
        <v>30</v>
      </c>
      <c r="B37" s="41"/>
      <c r="C37" s="410" t="s">
        <v>550</v>
      </c>
      <c r="D37" s="393">
        <v>22.228</v>
      </c>
      <c r="E37" s="129">
        <v>17.036</v>
      </c>
    </row>
    <row r="38" spans="1:5" ht="12.75">
      <c r="A38" s="121">
        <v>31</v>
      </c>
      <c r="B38" s="41"/>
      <c r="C38" s="410" t="s">
        <v>229</v>
      </c>
      <c r="D38" s="393">
        <v>45.363</v>
      </c>
      <c r="E38" s="129">
        <v>34.766</v>
      </c>
    </row>
    <row r="39" spans="1:5" ht="12.75">
      <c r="A39" s="121">
        <v>32</v>
      </c>
      <c r="B39" s="130"/>
      <c r="C39" s="411" t="s">
        <v>551</v>
      </c>
      <c r="D39" s="394">
        <v>34.458</v>
      </c>
      <c r="E39" s="395">
        <v>26.409</v>
      </c>
    </row>
    <row r="40" spans="1:5" ht="12.75">
      <c r="A40" s="121">
        <v>33</v>
      </c>
      <c r="B40" s="39" t="s">
        <v>230</v>
      </c>
      <c r="C40" s="412"/>
      <c r="D40" s="119">
        <v>228.7</v>
      </c>
      <c r="E40" s="131">
        <f>E41+E42</f>
        <v>4.1</v>
      </c>
    </row>
    <row r="41" spans="1:5" ht="12.75">
      <c r="A41" s="121">
        <v>34</v>
      </c>
      <c r="B41" s="41" t="s">
        <v>231</v>
      </c>
      <c r="C41" s="410" t="s">
        <v>548</v>
      </c>
      <c r="D41" s="34">
        <v>6.78</v>
      </c>
      <c r="E41" s="96">
        <v>4.1</v>
      </c>
    </row>
    <row r="42" spans="1:5" ht="12.75">
      <c r="A42" s="121">
        <v>35</v>
      </c>
      <c r="B42" s="41" t="s">
        <v>299</v>
      </c>
      <c r="C42" s="408"/>
      <c r="D42" s="383">
        <v>221.92</v>
      </c>
      <c r="E42" s="35"/>
    </row>
    <row r="43" spans="1:5" ht="12.75">
      <c r="A43" s="121">
        <v>36</v>
      </c>
      <c r="B43" s="55" t="s">
        <v>254</v>
      </c>
      <c r="C43" s="410" t="s">
        <v>223</v>
      </c>
      <c r="D43" s="36">
        <v>25.536</v>
      </c>
      <c r="E43" s="35"/>
    </row>
    <row r="44" spans="1:5" ht="12.75">
      <c r="A44" s="121">
        <v>37</v>
      </c>
      <c r="B44" s="41"/>
      <c r="C44" s="410" t="s">
        <v>224</v>
      </c>
      <c r="D44" s="36">
        <v>12.768</v>
      </c>
      <c r="E44" s="35"/>
    </row>
    <row r="45" spans="1:5" ht="12.75">
      <c r="A45" s="121">
        <v>38</v>
      </c>
      <c r="B45" s="41"/>
      <c r="C45" s="410" t="s">
        <v>225</v>
      </c>
      <c r="D45" s="36">
        <v>13.376</v>
      </c>
      <c r="E45" s="35"/>
    </row>
    <row r="46" spans="1:5" ht="12.75">
      <c r="A46" s="121">
        <v>39</v>
      </c>
      <c r="B46" s="41"/>
      <c r="C46" s="410" t="s">
        <v>226</v>
      </c>
      <c r="D46" s="36">
        <v>6.08</v>
      </c>
      <c r="E46" s="35"/>
    </row>
    <row r="47" spans="1:5" ht="12.75">
      <c r="A47" s="121">
        <v>40</v>
      </c>
      <c r="B47" s="41"/>
      <c r="C47" s="410" t="s">
        <v>227</v>
      </c>
      <c r="D47" s="36">
        <v>10.032</v>
      </c>
      <c r="E47" s="35"/>
    </row>
    <row r="48" spans="1:5" ht="12.75">
      <c r="A48" s="121">
        <v>41</v>
      </c>
      <c r="B48" s="41"/>
      <c r="C48" s="410" t="s">
        <v>547</v>
      </c>
      <c r="D48" s="128">
        <v>23.712</v>
      </c>
      <c r="E48" s="35"/>
    </row>
    <row r="49" spans="1:5" ht="12.75">
      <c r="A49" s="121">
        <v>42</v>
      </c>
      <c r="B49" s="41"/>
      <c r="C49" s="410" t="s">
        <v>228</v>
      </c>
      <c r="D49" s="36">
        <v>18.544</v>
      </c>
      <c r="E49" s="35"/>
    </row>
    <row r="50" spans="1:5" ht="12.75">
      <c r="A50" s="121">
        <v>43</v>
      </c>
      <c r="B50" s="41"/>
      <c r="C50" s="410" t="s">
        <v>549</v>
      </c>
      <c r="D50" s="36">
        <v>7.296</v>
      </c>
      <c r="E50" s="35"/>
    </row>
    <row r="51" spans="1:5" ht="12.75">
      <c r="A51" s="121">
        <v>44</v>
      </c>
      <c r="B51" s="41"/>
      <c r="C51" s="410" t="s">
        <v>550</v>
      </c>
      <c r="D51" s="36">
        <v>34.048</v>
      </c>
      <c r="E51" s="35"/>
    </row>
    <row r="52" spans="1:5" ht="12.75">
      <c r="A52" s="121">
        <v>45</v>
      </c>
      <c r="B52" s="41"/>
      <c r="C52" s="410" t="s">
        <v>229</v>
      </c>
      <c r="D52" s="128">
        <v>70.528</v>
      </c>
      <c r="E52" s="35"/>
    </row>
    <row r="53" spans="1:5" ht="12.75">
      <c r="A53" s="121">
        <v>46</v>
      </c>
      <c r="B53" s="40" t="s">
        <v>283</v>
      </c>
      <c r="C53" s="407" t="s">
        <v>216</v>
      </c>
      <c r="D53" s="122">
        <v>9.868</v>
      </c>
      <c r="E53" s="90">
        <v>6.323</v>
      </c>
    </row>
    <row r="54" spans="1:5" ht="26.25" customHeight="1">
      <c r="A54" s="121">
        <v>47</v>
      </c>
      <c r="B54" s="414" t="s">
        <v>553</v>
      </c>
      <c r="C54" s="410" t="s">
        <v>236</v>
      </c>
      <c r="D54" s="122">
        <v>0.3</v>
      </c>
      <c r="E54" s="35"/>
    </row>
    <row r="55" spans="1:5" ht="12.75">
      <c r="A55" s="121">
        <v>48</v>
      </c>
      <c r="B55" s="40" t="s">
        <v>81</v>
      </c>
      <c r="C55" s="407"/>
      <c r="D55" s="122">
        <f>SUM(D56:D65)</f>
        <v>9.200000000000001</v>
      </c>
      <c r="E55" s="90"/>
    </row>
    <row r="56" spans="1:5" ht="12.75">
      <c r="A56" s="121">
        <v>49</v>
      </c>
      <c r="B56" s="55" t="s">
        <v>253</v>
      </c>
      <c r="C56" s="408" t="s">
        <v>223</v>
      </c>
      <c r="D56" s="124">
        <v>0.9</v>
      </c>
      <c r="E56" s="35"/>
    </row>
    <row r="57" spans="1:5" ht="12.75">
      <c r="A57" s="121">
        <v>50</v>
      </c>
      <c r="B57" s="41"/>
      <c r="C57" s="408" t="s">
        <v>224</v>
      </c>
      <c r="D57" s="124">
        <v>0.9</v>
      </c>
      <c r="E57" s="35"/>
    </row>
    <row r="58" spans="1:5" ht="12.75">
      <c r="A58" s="121">
        <v>51</v>
      </c>
      <c r="B58" s="41"/>
      <c r="C58" s="408" t="s">
        <v>225</v>
      </c>
      <c r="D58" s="124">
        <v>0.9</v>
      </c>
      <c r="E58" s="35"/>
    </row>
    <row r="59" spans="1:5" ht="12.75">
      <c r="A59" s="121">
        <v>52</v>
      </c>
      <c r="B59" s="41"/>
      <c r="C59" s="408" t="s">
        <v>226</v>
      </c>
      <c r="D59" s="124">
        <v>0.9</v>
      </c>
      <c r="E59" s="35"/>
    </row>
    <row r="60" spans="1:5" ht="12.75">
      <c r="A60" s="121">
        <v>53</v>
      </c>
      <c r="B60" s="41"/>
      <c r="C60" s="408" t="s">
        <v>227</v>
      </c>
      <c r="D60" s="124">
        <v>0.9</v>
      </c>
      <c r="E60" s="35"/>
    </row>
    <row r="61" spans="1:5" ht="12.75">
      <c r="A61" s="121">
        <v>54</v>
      </c>
      <c r="B61" s="41"/>
      <c r="C61" s="410" t="s">
        <v>547</v>
      </c>
      <c r="D61" s="124">
        <v>0.9</v>
      </c>
      <c r="E61" s="35"/>
    </row>
    <row r="62" spans="1:5" ht="12.75">
      <c r="A62" s="121">
        <v>55</v>
      </c>
      <c r="B62" s="41"/>
      <c r="C62" s="408" t="s">
        <v>228</v>
      </c>
      <c r="D62" s="124">
        <v>0.9</v>
      </c>
      <c r="E62" s="35"/>
    </row>
    <row r="63" spans="1:5" ht="12.75">
      <c r="A63" s="121">
        <v>56</v>
      </c>
      <c r="B63" s="41"/>
      <c r="C63" s="410" t="s">
        <v>549</v>
      </c>
      <c r="D63" s="124">
        <v>0.9</v>
      </c>
      <c r="E63" s="35"/>
    </row>
    <row r="64" spans="1:5" ht="12.75">
      <c r="A64" s="121">
        <v>57</v>
      </c>
      <c r="B64" s="41"/>
      <c r="C64" s="410" t="s">
        <v>550</v>
      </c>
      <c r="D64" s="124">
        <v>0.9</v>
      </c>
      <c r="E64" s="35"/>
    </row>
    <row r="65" spans="1:5" ht="12.75">
      <c r="A65" s="121">
        <v>58</v>
      </c>
      <c r="B65" s="41"/>
      <c r="C65" s="408" t="s">
        <v>229</v>
      </c>
      <c r="D65" s="124">
        <v>1.1</v>
      </c>
      <c r="E65" s="132"/>
    </row>
    <row r="66" spans="1:5" ht="12.75">
      <c r="A66" s="121">
        <v>59</v>
      </c>
      <c r="B66" s="40" t="s">
        <v>232</v>
      </c>
      <c r="C66" s="407"/>
      <c r="D66" s="133">
        <f>D67+D68</f>
        <v>480.1</v>
      </c>
      <c r="E66" s="90">
        <f>E67+E68</f>
        <v>132.137</v>
      </c>
    </row>
    <row r="67" spans="1:5" ht="12.75">
      <c r="A67" s="121">
        <v>60</v>
      </c>
      <c r="B67" s="41" t="s">
        <v>233</v>
      </c>
      <c r="C67" s="408" t="s">
        <v>234</v>
      </c>
      <c r="D67" s="134">
        <v>285</v>
      </c>
      <c r="E67" s="35"/>
    </row>
    <row r="68" spans="1:5" ht="12.75">
      <c r="A68" s="121">
        <v>61</v>
      </c>
      <c r="B68" s="41" t="s">
        <v>235</v>
      </c>
      <c r="C68" s="408"/>
      <c r="D68" s="133">
        <f>SUM(D69:D78)</f>
        <v>195.1</v>
      </c>
      <c r="E68" s="90">
        <f>SUM(E69:E78)</f>
        <v>132.137</v>
      </c>
    </row>
    <row r="69" spans="1:5" ht="12.75">
      <c r="A69" s="121">
        <v>62</v>
      </c>
      <c r="B69" s="55" t="s">
        <v>252</v>
      </c>
      <c r="C69" s="410" t="s">
        <v>223</v>
      </c>
      <c r="D69" s="128">
        <v>9.177</v>
      </c>
      <c r="E69" s="129">
        <v>6.233</v>
      </c>
    </row>
    <row r="70" spans="1:5" ht="12.75">
      <c r="A70" s="121">
        <v>63</v>
      </c>
      <c r="B70" s="41"/>
      <c r="C70" s="410" t="s">
        <v>224</v>
      </c>
      <c r="D70" s="128">
        <v>8.729</v>
      </c>
      <c r="E70" s="129">
        <v>6.233</v>
      </c>
    </row>
    <row r="71" spans="1:5" ht="12.75">
      <c r="A71" s="121">
        <v>64</v>
      </c>
      <c r="B71" s="41"/>
      <c r="C71" s="410" t="s">
        <v>225</v>
      </c>
      <c r="D71" s="128">
        <v>10.162</v>
      </c>
      <c r="E71" s="129">
        <v>7.425</v>
      </c>
    </row>
    <row r="72" spans="1:5" ht="12.75">
      <c r="A72" s="121">
        <v>65</v>
      </c>
      <c r="B72" s="41"/>
      <c r="C72" s="410" t="s">
        <v>226</v>
      </c>
      <c r="D72" s="128">
        <v>6.269</v>
      </c>
      <c r="E72" s="129">
        <v>4.388</v>
      </c>
    </row>
    <row r="73" spans="1:5" ht="12.75">
      <c r="A73" s="121">
        <v>66</v>
      </c>
      <c r="B73" s="41"/>
      <c r="C73" s="410" t="s">
        <v>227</v>
      </c>
      <c r="D73" s="128">
        <v>8.526</v>
      </c>
      <c r="E73" s="129">
        <v>5.891</v>
      </c>
    </row>
    <row r="74" spans="1:5" ht="12.75">
      <c r="A74" s="121">
        <v>67</v>
      </c>
      <c r="B74" s="41"/>
      <c r="C74" s="410" t="s">
        <v>547</v>
      </c>
      <c r="D74" s="135">
        <v>9.301</v>
      </c>
      <c r="E74" s="129">
        <v>6.37</v>
      </c>
    </row>
    <row r="75" spans="1:5" ht="12.75">
      <c r="A75" s="121">
        <v>68</v>
      </c>
      <c r="B75" s="41"/>
      <c r="C75" s="410" t="s">
        <v>228</v>
      </c>
      <c r="D75" s="135">
        <v>10.159</v>
      </c>
      <c r="E75" s="129">
        <v>7.425</v>
      </c>
    </row>
    <row r="76" spans="1:5" ht="12.75">
      <c r="A76" s="121">
        <v>69</v>
      </c>
      <c r="B76" s="41"/>
      <c r="C76" s="410" t="s">
        <v>549</v>
      </c>
      <c r="D76" s="128">
        <v>8.37</v>
      </c>
      <c r="E76" s="129">
        <v>5.892</v>
      </c>
    </row>
    <row r="77" spans="1:5" ht="12.75">
      <c r="A77" s="121">
        <v>70</v>
      </c>
      <c r="B77" s="41"/>
      <c r="C77" s="410" t="s">
        <v>550</v>
      </c>
      <c r="D77" s="128">
        <v>9.549</v>
      </c>
      <c r="E77" s="129">
        <v>6.54</v>
      </c>
    </row>
    <row r="78" spans="1:5" ht="12.75">
      <c r="A78" s="121">
        <v>71</v>
      </c>
      <c r="B78" s="41"/>
      <c r="C78" s="410" t="s">
        <v>236</v>
      </c>
      <c r="D78" s="128">
        <v>114.858</v>
      </c>
      <c r="E78" s="129">
        <v>75.74</v>
      </c>
    </row>
    <row r="79" spans="1:5" ht="12.75">
      <c r="A79" s="121">
        <v>72</v>
      </c>
      <c r="B79" s="40" t="s">
        <v>82</v>
      </c>
      <c r="C79" s="407" t="s">
        <v>567</v>
      </c>
      <c r="D79" s="122">
        <v>752</v>
      </c>
      <c r="E79" s="123">
        <v>540</v>
      </c>
    </row>
    <row r="80" spans="1:5" ht="13.5" thickBot="1">
      <c r="A80" s="121">
        <v>73</v>
      </c>
      <c r="B80" s="43" t="s">
        <v>237</v>
      </c>
      <c r="C80" s="413" t="s">
        <v>300</v>
      </c>
      <c r="D80" s="136">
        <v>115.2</v>
      </c>
      <c r="E80" s="455">
        <v>73.7</v>
      </c>
    </row>
    <row r="81" spans="1:5" ht="16.5" thickBot="1">
      <c r="A81" s="721">
        <v>74</v>
      </c>
      <c r="B81" s="722" t="s">
        <v>301</v>
      </c>
      <c r="C81" s="38"/>
      <c r="D81" s="91">
        <f>SUM(D8:D16)+D19+D20+D21+D25+D40+D53+D55+D66+D79+D80+D54</f>
        <v>2590.268</v>
      </c>
      <c r="E81" s="137">
        <f>SUM(E8:E16)+E19+E20+E21+E25+E40+E53+E55+E66+E79+E80+E23</f>
        <v>1133.8110000000001</v>
      </c>
    </row>
    <row r="82" spans="1:2" ht="12.75">
      <c r="A82" s="723"/>
      <c r="B82" s="720"/>
    </row>
    <row r="83" spans="1:2" ht="12.75">
      <c r="A83" s="723"/>
      <c r="B83" s="720"/>
    </row>
    <row r="84" spans="1:2" ht="12.75">
      <c r="A84" s="723"/>
      <c r="B84" s="720"/>
    </row>
    <row r="85" spans="1:2" ht="12.75">
      <c r="A85" s="723"/>
      <c r="B85" s="720"/>
    </row>
    <row r="86" spans="1:2" ht="12.75">
      <c r="A86" s="723"/>
      <c r="B86" s="720"/>
    </row>
    <row r="87" spans="1:2" ht="12.75">
      <c r="A87" s="723"/>
      <c r="B87" s="720"/>
    </row>
    <row r="88" spans="1:2" ht="12.75">
      <c r="A88" s="723"/>
      <c r="B88" s="720"/>
    </row>
    <row r="89" spans="1:2" ht="12.75">
      <c r="A89" s="723"/>
      <c r="B89" s="720"/>
    </row>
    <row r="90" spans="1:2" ht="12.75">
      <c r="A90" s="720"/>
      <c r="B90" s="720"/>
    </row>
  </sheetData>
  <sheetProtection/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tabSelected="1" zoomScalePageLayoutView="0" workbookViewId="0" topLeftCell="A43">
      <selection activeCell="E51" sqref="E51"/>
    </sheetView>
  </sheetViews>
  <sheetFormatPr defaultColWidth="9.140625" defaultRowHeight="12.75"/>
  <cols>
    <col min="1" max="1" width="5.00390625" style="0" customWidth="1"/>
    <col min="2" max="2" width="45.28125" style="0" customWidth="1"/>
    <col min="3" max="4" width="12.421875" style="0" customWidth="1"/>
    <col min="5" max="5" width="11.7109375" style="0" customWidth="1"/>
    <col min="6" max="6" width="9.57421875" style="0" bestFit="1" customWidth="1"/>
  </cols>
  <sheetData>
    <row r="2" spans="2:5" ht="15.75">
      <c r="B2" s="2"/>
      <c r="C2" s="2"/>
      <c r="D2" s="2"/>
      <c r="E2" s="140" t="s">
        <v>172</v>
      </c>
    </row>
    <row r="3" spans="5:6" ht="12.75">
      <c r="E3" s="105" t="s">
        <v>685</v>
      </c>
      <c r="F3" s="12"/>
    </row>
    <row r="4" spans="2:5" ht="15.75">
      <c r="B4" s="1"/>
      <c r="C4" s="1"/>
      <c r="D4" s="1"/>
      <c r="E4" s="140" t="s">
        <v>242</v>
      </c>
    </row>
    <row r="5" spans="2:4" ht="15.75">
      <c r="B5" s="1"/>
      <c r="C5" s="1"/>
      <c r="D5" s="1"/>
    </row>
    <row r="6" spans="2:4" ht="15.75">
      <c r="B6" s="3" t="s">
        <v>244</v>
      </c>
      <c r="C6" s="3"/>
      <c r="D6" s="3"/>
    </row>
    <row r="7" spans="2:4" ht="15.75">
      <c r="B7" s="3" t="s">
        <v>573</v>
      </c>
      <c r="C7" s="3"/>
      <c r="D7" s="3"/>
    </row>
    <row r="9" spans="2:4" ht="12.75">
      <c r="B9" s="348"/>
      <c r="C9" s="348"/>
      <c r="D9" s="348"/>
    </row>
    <row r="10" spans="2:5" ht="12.75">
      <c r="B10" s="349"/>
      <c r="C10" s="349"/>
      <c r="D10" s="349"/>
      <c r="E10" t="s">
        <v>194</v>
      </c>
    </row>
    <row r="11" spans="2:5" ht="1.5" customHeight="1" thickBot="1">
      <c r="B11" s="349"/>
      <c r="C11" s="349"/>
      <c r="D11" s="349"/>
      <c r="E11" t="s">
        <v>194</v>
      </c>
    </row>
    <row r="12" spans="1:5" ht="12.75" customHeight="1">
      <c r="A12" s="844" t="s">
        <v>511</v>
      </c>
      <c r="B12" s="847" t="s">
        <v>187</v>
      </c>
      <c r="C12" s="849" t="s">
        <v>240</v>
      </c>
      <c r="D12" s="849" t="s">
        <v>289</v>
      </c>
      <c r="E12" s="852" t="s">
        <v>241</v>
      </c>
    </row>
    <row r="13" spans="1:5" ht="12.75">
      <c r="A13" s="845"/>
      <c r="B13" s="848"/>
      <c r="C13" s="850"/>
      <c r="D13" s="850"/>
      <c r="E13" s="853"/>
    </row>
    <row r="14" spans="1:5" ht="20.25" customHeight="1">
      <c r="A14" s="846"/>
      <c r="B14" s="848"/>
      <c r="C14" s="851"/>
      <c r="D14" s="851"/>
      <c r="E14" s="854"/>
    </row>
    <row r="15" spans="1:5" ht="12.75">
      <c r="A15" s="121" t="s">
        <v>7</v>
      </c>
      <c r="B15" s="47" t="s">
        <v>173</v>
      </c>
      <c r="C15" s="45">
        <f>C16</f>
        <v>18859.74</v>
      </c>
      <c r="D15" s="45"/>
      <c r="E15" s="350"/>
    </row>
    <row r="16" spans="1:5" ht="24">
      <c r="A16" s="21" t="s">
        <v>9</v>
      </c>
      <c r="B16" s="97" t="s">
        <v>512</v>
      </c>
      <c r="C16" s="457">
        <v>18859.74</v>
      </c>
      <c r="D16" s="45"/>
      <c r="E16" s="350"/>
    </row>
    <row r="17" spans="1:5" ht="12.75">
      <c r="A17" s="21" t="s">
        <v>11</v>
      </c>
      <c r="B17" s="47" t="s">
        <v>109</v>
      </c>
      <c r="C17" s="45">
        <v>3931.81</v>
      </c>
      <c r="D17" s="45"/>
      <c r="E17" s="350"/>
    </row>
    <row r="18" spans="1:5" ht="12.75">
      <c r="A18" s="21" t="s">
        <v>13</v>
      </c>
      <c r="B18" s="47" t="s">
        <v>110</v>
      </c>
      <c r="C18" s="45">
        <v>3495.3</v>
      </c>
      <c r="D18" s="45"/>
      <c r="E18" s="350"/>
    </row>
    <row r="19" spans="1:5" ht="12.75">
      <c r="A19" s="21" t="s">
        <v>14</v>
      </c>
      <c r="B19" s="352" t="s">
        <v>113</v>
      </c>
      <c r="C19" s="45">
        <v>17881.52</v>
      </c>
      <c r="D19" s="45"/>
      <c r="E19" s="350"/>
    </row>
    <row r="20" spans="1:5" ht="12.75">
      <c r="A20" s="21" t="s">
        <v>15</v>
      </c>
      <c r="B20" s="351" t="s">
        <v>174</v>
      </c>
      <c r="C20" s="45">
        <v>9476.04</v>
      </c>
      <c r="D20" s="45"/>
      <c r="E20" s="350"/>
    </row>
    <row r="21" spans="1:5" ht="24">
      <c r="A21" s="163" t="s">
        <v>16</v>
      </c>
      <c r="B21" s="353" t="s">
        <v>192</v>
      </c>
      <c r="C21" s="354">
        <v>4342.06</v>
      </c>
      <c r="D21" s="45"/>
      <c r="E21" s="350"/>
    </row>
    <row r="22" spans="1:5" ht="12.75">
      <c r="A22" s="21" t="s">
        <v>19</v>
      </c>
      <c r="B22" s="47" t="s">
        <v>115</v>
      </c>
      <c r="C22" s="45">
        <v>755.02</v>
      </c>
      <c r="D22" s="45"/>
      <c r="E22" s="350"/>
    </row>
    <row r="23" spans="1:5" ht="12.75">
      <c r="A23" s="21" t="s">
        <v>22</v>
      </c>
      <c r="B23" s="47" t="s">
        <v>116</v>
      </c>
      <c r="C23" s="45">
        <v>330.9</v>
      </c>
      <c r="D23" s="45"/>
      <c r="E23" s="350"/>
    </row>
    <row r="24" spans="1:5" ht="12.75">
      <c r="A24" s="21" t="s">
        <v>25</v>
      </c>
      <c r="B24" s="47" t="s">
        <v>118</v>
      </c>
      <c r="C24" s="45">
        <v>1635.25</v>
      </c>
      <c r="D24" s="45"/>
      <c r="E24" s="350"/>
    </row>
    <row r="25" spans="1:5" ht="12.75">
      <c r="A25" s="21" t="s">
        <v>28</v>
      </c>
      <c r="B25" s="47" t="s">
        <v>119</v>
      </c>
      <c r="C25" s="45">
        <v>196.04</v>
      </c>
      <c r="D25" s="45"/>
      <c r="E25" s="350"/>
    </row>
    <row r="26" spans="1:5" ht="12.75">
      <c r="A26" s="21" t="s">
        <v>31</v>
      </c>
      <c r="B26" s="47" t="s">
        <v>262</v>
      </c>
      <c r="C26" s="45">
        <v>301.21</v>
      </c>
      <c r="D26" s="45"/>
      <c r="E26" s="350"/>
    </row>
    <row r="27" spans="1:5" ht="12.75">
      <c r="A27" s="21" t="s">
        <v>34</v>
      </c>
      <c r="B27" s="47" t="s">
        <v>175</v>
      </c>
      <c r="C27" s="45">
        <v>409.2</v>
      </c>
      <c r="D27" s="45"/>
      <c r="E27" s="350"/>
    </row>
    <row r="28" spans="1:5" ht="12.75">
      <c r="A28" s="21" t="s">
        <v>37</v>
      </c>
      <c r="B28" s="47" t="s">
        <v>123</v>
      </c>
      <c r="C28" s="45">
        <v>26849.3</v>
      </c>
      <c r="D28" s="45"/>
      <c r="E28" s="350"/>
    </row>
    <row r="29" spans="1:5" ht="12.75">
      <c r="A29" s="21" t="s">
        <v>40</v>
      </c>
      <c r="B29" s="47" t="s">
        <v>176</v>
      </c>
      <c r="C29" s="45">
        <v>42.24</v>
      </c>
      <c r="D29" s="45"/>
      <c r="E29" s="350"/>
    </row>
    <row r="30" spans="1:5" ht="12.75">
      <c r="A30" s="21" t="s">
        <v>43</v>
      </c>
      <c r="B30" s="47" t="s">
        <v>177</v>
      </c>
      <c r="C30" s="45">
        <v>1268.44</v>
      </c>
      <c r="D30" s="45"/>
      <c r="E30" s="350"/>
    </row>
    <row r="31" spans="1:5" ht="12.75">
      <c r="A31" s="21" t="s">
        <v>45</v>
      </c>
      <c r="B31" s="47" t="s">
        <v>126</v>
      </c>
      <c r="C31" s="45">
        <v>113.62</v>
      </c>
      <c r="D31" s="45"/>
      <c r="E31" s="350"/>
    </row>
    <row r="32" spans="1:5" ht="12.75">
      <c r="A32" s="21" t="s">
        <v>47</v>
      </c>
      <c r="B32" s="47" t="s">
        <v>128</v>
      </c>
      <c r="C32" s="45">
        <v>609.76</v>
      </c>
      <c r="D32" s="45"/>
      <c r="E32" s="350"/>
    </row>
    <row r="33" spans="1:5" ht="12.75">
      <c r="A33" s="21" t="s">
        <v>50</v>
      </c>
      <c r="B33" s="47" t="s">
        <v>279</v>
      </c>
      <c r="C33" s="45">
        <v>5427.93</v>
      </c>
      <c r="D33" s="45"/>
      <c r="E33" s="350"/>
    </row>
    <row r="34" spans="1:5" ht="12.75">
      <c r="A34" s="21" t="s">
        <v>52</v>
      </c>
      <c r="B34" s="47" t="s">
        <v>390</v>
      </c>
      <c r="C34" s="45">
        <v>1407.38</v>
      </c>
      <c r="D34" s="45"/>
      <c r="E34" s="350"/>
    </row>
    <row r="35" spans="1:5" ht="12.75">
      <c r="A35" s="21" t="s">
        <v>127</v>
      </c>
      <c r="B35" s="47" t="s">
        <v>280</v>
      </c>
      <c r="C35" s="45">
        <v>1092.47</v>
      </c>
      <c r="D35" s="45"/>
      <c r="E35" s="350"/>
    </row>
    <row r="36" spans="1:5" ht="12.75">
      <c r="A36" s="21" t="s">
        <v>54</v>
      </c>
      <c r="B36" s="47" t="s">
        <v>288</v>
      </c>
      <c r="C36" s="45">
        <v>547.73</v>
      </c>
      <c r="D36" s="45"/>
      <c r="E36" s="350"/>
    </row>
    <row r="37" spans="1:5" ht="12.75">
      <c r="A37" s="21" t="s">
        <v>57</v>
      </c>
      <c r="B37" s="47" t="s">
        <v>130</v>
      </c>
      <c r="C37" s="45">
        <v>120.48</v>
      </c>
      <c r="D37" s="45"/>
      <c r="E37" s="350"/>
    </row>
    <row r="38" spans="1:5" ht="12.75">
      <c r="A38" s="21" t="s">
        <v>59</v>
      </c>
      <c r="B38" s="47" t="s">
        <v>570</v>
      </c>
      <c r="C38" s="45">
        <v>6349.76</v>
      </c>
      <c r="D38" s="45"/>
      <c r="E38" s="350"/>
    </row>
    <row r="39" spans="1:5" ht="12.75">
      <c r="A39" s="21" t="s">
        <v>61</v>
      </c>
      <c r="B39" s="47" t="s">
        <v>200</v>
      </c>
      <c r="C39" s="45">
        <v>223.39</v>
      </c>
      <c r="D39" s="45"/>
      <c r="E39" s="350"/>
    </row>
    <row r="40" spans="1:5" ht="12.75">
      <c r="A40" s="21" t="s">
        <v>64</v>
      </c>
      <c r="B40" s="47" t="s">
        <v>143</v>
      </c>
      <c r="C40" s="45">
        <v>7</v>
      </c>
      <c r="D40" s="45"/>
      <c r="E40" s="350"/>
    </row>
    <row r="41" spans="1:5" ht="12.75">
      <c r="A41" s="21" t="s">
        <v>67</v>
      </c>
      <c r="B41" s="47" t="s">
        <v>149</v>
      </c>
      <c r="C41" s="45">
        <v>1370.51</v>
      </c>
      <c r="D41" s="45"/>
      <c r="E41" s="350"/>
    </row>
    <row r="42" spans="1:5" ht="12.75">
      <c r="A42" s="21" t="s">
        <v>70</v>
      </c>
      <c r="B42" s="98" t="s">
        <v>185</v>
      </c>
      <c r="C42" s="45">
        <v>559.68</v>
      </c>
      <c r="D42" s="45"/>
      <c r="E42" s="350"/>
    </row>
    <row r="43" spans="1:5" ht="12.75">
      <c r="A43" s="21" t="s">
        <v>71</v>
      </c>
      <c r="B43" s="99" t="s">
        <v>186</v>
      </c>
      <c r="C43" s="45">
        <v>168</v>
      </c>
      <c r="D43" s="45"/>
      <c r="E43" s="350"/>
    </row>
    <row r="44" spans="1:5" ht="12.75">
      <c r="A44" s="21" t="s">
        <v>72</v>
      </c>
      <c r="B44" s="47" t="s">
        <v>163</v>
      </c>
      <c r="C44" s="45">
        <v>209.3</v>
      </c>
      <c r="D44" s="45"/>
      <c r="E44" s="350"/>
    </row>
    <row r="45" spans="1:5" ht="12.75">
      <c r="A45" s="21" t="s">
        <v>73</v>
      </c>
      <c r="B45" s="47" t="s">
        <v>179</v>
      </c>
      <c r="C45" s="45">
        <v>262.21</v>
      </c>
      <c r="D45" s="45"/>
      <c r="E45" s="350"/>
    </row>
    <row r="46" spans="1:5" ht="12.75">
      <c r="A46" s="21" t="s">
        <v>134</v>
      </c>
      <c r="B46" s="47" t="s">
        <v>167</v>
      </c>
      <c r="C46" s="45">
        <v>4747.89</v>
      </c>
      <c r="D46" s="45"/>
      <c r="E46" s="350"/>
    </row>
    <row r="47" spans="1:5" ht="12.75">
      <c r="A47" s="21" t="s">
        <v>136</v>
      </c>
      <c r="B47" s="47" t="s">
        <v>170</v>
      </c>
      <c r="C47" s="45">
        <v>214.54</v>
      </c>
      <c r="D47" s="45"/>
      <c r="E47" s="350"/>
    </row>
    <row r="48" spans="1:5" ht="12.75">
      <c r="A48" s="21" t="s">
        <v>138</v>
      </c>
      <c r="B48" s="47" t="s">
        <v>171</v>
      </c>
      <c r="C48" s="45">
        <v>675.3</v>
      </c>
      <c r="D48" s="45"/>
      <c r="E48" s="350"/>
    </row>
    <row r="49" spans="1:5" ht="24">
      <c r="A49" s="355" t="s">
        <v>140</v>
      </c>
      <c r="B49" s="79" t="s">
        <v>239</v>
      </c>
      <c r="C49" s="45"/>
      <c r="D49" s="45">
        <v>64254.7</v>
      </c>
      <c r="E49" s="350"/>
    </row>
    <row r="50" spans="1:5" ht="12.75">
      <c r="A50" s="356" t="s">
        <v>142</v>
      </c>
      <c r="B50" s="357" t="s">
        <v>290</v>
      </c>
      <c r="C50" s="358"/>
      <c r="D50" s="358"/>
      <c r="E50" s="359">
        <v>100000</v>
      </c>
    </row>
    <row r="51" spans="1:5" ht="12.75">
      <c r="A51" s="458" t="s">
        <v>144</v>
      </c>
      <c r="B51" s="459" t="s">
        <v>571</v>
      </c>
      <c r="C51" s="460"/>
      <c r="D51" s="460"/>
      <c r="E51" s="892">
        <v>100000</v>
      </c>
    </row>
    <row r="52" spans="1:5" ht="12.75">
      <c r="A52" s="458" t="s">
        <v>146</v>
      </c>
      <c r="B52" s="459" t="s">
        <v>513</v>
      </c>
      <c r="C52" s="460"/>
      <c r="D52" s="460"/>
      <c r="E52" s="461"/>
    </row>
    <row r="53" spans="1:5" ht="13.5" thickBot="1">
      <c r="A53" s="458" t="s">
        <v>146</v>
      </c>
      <c r="B53" s="462" t="s">
        <v>572</v>
      </c>
      <c r="C53" s="460"/>
      <c r="D53" s="460"/>
      <c r="E53" s="461">
        <v>432938.12</v>
      </c>
    </row>
    <row r="54" spans="1:5" ht="13.5" thickBot="1">
      <c r="A54" s="360" t="s">
        <v>148</v>
      </c>
      <c r="B54" s="361" t="s">
        <v>281</v>
      </c>
      <c r="C54" s="362">
        <f>SUM(C16:C48)</f>
        <v>113881.01999999999</v>
      </c>
      <c r="D54" s="362">
        <f>D49</f>
        <v>64254.7</v>
      </c>
      <c r="E54" s="363">
        <f>E50+E53</f>
        <v>532938.12</v>
      </c>
    </row>
  </sheetData>
  <sheetProtection/>
  <mergeCells count="5">
    <mergeCell ref="A12:A14"/>
    <mergeCell ref="B12:B14"/>
    <mergeCell ref="C12:C14"/>
    <mergeCell ref="D12:D14"/>
    <mergeCell ref="E12:E14"/>
  </mergeCells>
  <printOptions/>
  <pageMargins left="0.7480314960629921" right="0.7480314960629921" top="0.7874015748031497" bottom="0" header="0.5118110236220472" footer="0.5118110236220472"/>
  <pageSetup fitToHeight="0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6"/>
  <sheetViews>
    <sheetView zoomScalePageLayoutView="0" workbookViewId="0" topLeftCell="A1">
      <selection activeCell="E62" sqref="E62"/>
    </sheetView>
  </sheetViews>
  <sheetFormatPr defaultColWidth="9.140625" defaultRowHeight="12.75"/>
  <cols>
    <col min="1" max="1" width="3.8515625" style="0" customWidth="1"/>
    <col min="2" max="2" width="23.28125" style="0" customWidth="1"/>
    <col min="3" max="3" width="12.28125" style="0" customWidth="1"/>
    <col min="4" max="4" width="8.140625" style="0" customWidth="1"/>
    <col min="5" max="6" width="8.28125" style="0" customWidth="1"/>
    <col min="7" max="7" width="8.57421875" style="0" customWidth="1"/>
    <col min="8" max="8" width="8.14062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13.421875" style="0" customWidth="1"/>
  </cols>
  <sheetData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33"/>
      <c r="B3" s="33"/>
      <c r="C3" s="33"/>
      <c r="D3" s="33" t="s">
        <v>180</v>
      </c>
      <c r="E3" s="33"/>
      <c r="F3" s="33"/>
      <c r="G3" s="33"/>
      <c r="H3" s="33"/>
      <c r="I3" s="33"/>
      <c r="J3" s="33"/>
      <c r="K3" s="33"/>
      <c r="L3" s="33"/>
      <c r="M3" s="33"/>
    </row>
    <row r="4" spans="1:13" ht="12.75">
      <c r="A4" s="33"/>
      <c r="B4" s="33"/>
      <c r="C4" s="33"/>
      <c r="D4" s="33" t="s">
        <v>686</v>
      </c>
      <c r="E4" s="33"/>
      <c r="F4" s="33"/>
      <c r="G4" s="33"/>
      <c r="H4" s="33"/>
      <c r="I4" s="33"/>
      <c r="J4" s="33"/>
      <c r="K4" s="33"/>
      <c r="L4" s="33"/>
      <c r="M4" s="33"/>
    </row>
    <row r="5" spans="1:13" ht="13.5" customHeight="1">
      <c r="A5" s="33"/>
      <c r="B5" s="33"/>
      <c r="C5" s="33"/>
      <c r="D5" s="33" t="s">
        <v>243</v>
      </c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4" ht="12.75">
      <c r="A7" s="33"/>
      <c r="B7" s="855" t="s">
        <v>646</v>
      </c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33"/>
      <c r="N7" s="364"/>
    </row>
    <row r="8" spans="1:14" ht="12.75">
      <c r="A8" s="33"/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33"/>
      <c r="N8" s="364"/>
    </row>
    <row r="9" spans="1:14" ht="12.75">
      <c r="A9" s="81"/>
      <c r="B9" s="81"/>
      <c r="C9" s="81"/>
      <c r="D9" s="33"/>
      <c r="E9" s="33"/>
      <c r="F9" s="33"/>
      <c r="G9" s="33"/>
      <c r="H9" s="33"/>
      <c r="I9" s="33"/>
      <c r="J9" s="33"/>
      <c r="K9" s="33"/>
      <c r="L9" s="33" t="s">
        <v>251</v>
      </c>
      <c r="M9" s="33"/>
      <c r="N9" s="364"/>
    </row>
    <row r="11" ht="13.5" thickBot="1"/>
    <row r="12" spans="1:13" ht="12.75">
      <c r="A12" s="879" t="s">
        <v>263</v>
      </c>
      <c r="B12" s="879" t="s">
        <v>264</v>
      </c>
      <c r="C12" s="882" t="s">
        <v>265</v>
      </c>
      <c r="D12" s="885" t="s">
        <v>266</v>
      </c>
      <c r="E12" s="82" t="s">
        <v>267</v>
      </c>
      <c r="F12" s="83"/>
      <c r="G12" s="84"/>
      <c r="H12" s="83" t="s">
        <v>574</v>
      </c>
      <c r="I12" s="83"/>
      <c r="J12" s="82"/>
      <c r="K12" s="83"/>
      <c r="L12" s="85"/>
      <c r="M12" s="86" t="s">
        <v>268</v>
      </c>
    </row>
    <row r="13" spans="1:13" ht="12.75">
      <c r="A13" s="880"/>
      <c r="B13" s="880"/>
      <c r="C13" s="883"/>
      <c r="D13" s="886"/>
      <c r="E13" s="888" t="s">
        <v>269</v>
      </c>
      <c r="F13" s="890" t="s">
        <v>270</v>
      </c>
      <c r="G13" s="857" t="s">
        <v>271</v>
      </c>
      <c r="H13" s="87"/>
      <c r="I13" s="859" t="s">
        <v>272</v>
      </c>
      <c r="J13" s="860"/>
      <c r="K13" s="860"/>
      <c r="L13" s="861"/>
      <c r="M13" s="857"/>
    </row>
    <row r="14" spans="1:13" ht="165" customHeight="1" thickBot="1">
      <c r="A14" s="881"/>
      <c r="B14" s="881"/>
      <c r="C14" s="884"/>
      <c r="D14" s="887"/>
      <c r="E14" s="889"/>
      <c r="F14" s="891"/>
      <c r="G14" s="858"/>
      <c r="H14" s="89" t="s">
        <v>273</v>
      </c>
      <c r="I14" s="88" t="s">
        <v>514</v>
      </c>
      <c r="J14" s="88" t="s">
        <v>575</v>
      </c>
      <c r="K14" s="88" t="s">
        <v>576</v>
      </c>
      <c r="L14" s="88" t="s">
        <v>577</v>
      </c>
      <c r="M14" s="858"/>
    </row>
    <row r="15" spans="1:13" ht="38.25">
      <c r="A15" s="365">
        <v>1</v>
      </c>
      <c r="B15" s="741" t="s">
        <v>578</v>
      </c>
      <c r="C15" s="367" t="s">
        <v>579</v>
      </c>
      <c r="D15" s="368">
        <v>3698</v>
      </c>
      <c r="E15" s="369"/>
      <c r="F15" s="369">
        <v>2606</v>
      </c>
      <c r="G15" s="370">
        <v>1092</v>
      </c>
      <c r="H15" s="371">
        <v>410</v>
      </c>
      <c r="I15" s="369"/>
      <c r="J15" s="369">
        <v>410</v>
      </c>
      <c r="K15" s="469"/>
      <c r="L15" s="469"/>
      <c r="M15" s="366"/>
    </row>
    <row r="16" spans="1:13" ht="62.25" customHeight="1">
      <c r="A16" s="365">
        <v>2</v>
      </c>
      <c r="B16" s="366" t="s">
        <v>580</v>
      </c>
      <c r="C16" s="367" t="s">
        <v>581</v>
      </c>
      <c r="D16" s="368">
        <v>828</v>
      </c>
      <c r="E16" s="369"/>
      <c r="F16" s="369">
        <v>753</v>
      </c>
      <c r="G16" s="370">
        <v>75</v>
      </c>
      <c r="H16" s="371">
        <v>224</v>
      </c>
      <c r="I16" s="369">
        <v>202</v>
      </c>
      <c r="J16" s="369">
        <v>22</v>
      </c>
      <c r="K16" s="369"/>
      <c r="L16" s="742"/>
      <c r="M16" s="366" t="s">
        <v>640</v>
      </c>
    </row>
    <row r="17" spans="1:13" ht="51">
      <c r="A17" s="365">
        <v>3</v>
      </c>
      <c r="B17" s="366" t="s">
        <v>516</v>
      </c>
      <c r="C17" s="367" t="s">
        <v>517</v>
      </c>
      <c r="D17" s="368">
        <v>152</v>
      </c>
      <c r="E17" s="369"/>
      <c r="F17" s="369">
        <v>122</v>
      </c>
      <c r="G17" s="370">
        <v>30</v>
      </c>
      <c r="H17" s="371">
        <v>152</v>
      </c>
      <c r="I17" s="369">
        <v>122</v>
      </c>
      <c r="J17" s="369">
        <v>30</v>
      </c>
      <c r="K17" s="369"/>
      <c r="L17" s="369"/>
      <c r="M17" s="366" t="s">
        <v>515</v>
      </c>
    </row>
    <row r="18" spans="1:13" ht="51">
      <c r="A18" s="365">
        <v>4</v>
      </c>
      <c r="B18" s="366" t="s">
        <v>582</v>
      </c>
      <c r="C18" s="367" t="s">
        <v>583</v>
      </c>
      <c r="D18" s="368">
        <v>160</v>
      </c>
      <c r="E18" s="369"/>
      <c r="F18" s="369">
        <v>144</v>
      </c>
      <c r="G18" s="370">
        <v>16</v>
      </c>
      <c r="H18" s="371">
        <v>160</v>
      </c>
      <c r="I18" s="369">
        <v>144</v>
      </c>
      <c r="J18" s="369">
        <v>16</v>
      </c>
      <c r="K18" s="369"/>
      <c r="L18" s="369"/>
      <c r="M18" s="366" t="s">
        <v>640</v>
      </c>
    </row>
    <row r="19" spans="1:13" ht="63.75">
      <c r="A19" s="365">
        <v>5</v>
      </c>
      <c r="B19" s="366" t="s">
        <v>584</v>
      </c>
      <c r="C19" s="367" t="s">
        <v>583</v>
      </c>
      <c r="D19" s="368">
        <v>359</v>
      </c>
      <c r="E19" s="369"/>
      <c r="F19" s="369">
        <v>352</v>
      </c>
      <c r="G19" s="370">
        <v>7</v>
      </c>
      <c r="H19" s="371">
        <v>70</v>
      </c>
      <c r="I19" s="369">
        <v>63</v>
      </c>
      <c r="J19" s="369">
        <v>7</v>
      </c>
      <c r="K19" s="369"/>
      <c r="L19" s="369"/>
      <c r="M19" s="366" t="s">
        <v>515</v>
      </c>
    </row>
    <row r="20" spans="1:13" ht="51">
      <c r="A20" s="365">
        <v>6</v>
      </c>
      <c r="B20" s="366" t="s">
        <v>585</v>
      </c>
      <c r="C20" s="367" t="s">
        <v>583</v>
      </c>
      <c r="D20" s="368">
        <v>594</v>
      </c>
      <c r="E20" s="369"/>
      <c r="F20" s="369">
        <v>594</v>
      </c>
      <c r="G20" s="370">
        <v>0</v>
      </c>
      <c r="H20" s="371">
        <v>594</v>
      </c>
      <c r="I20" s="369">
        <v>534.6</v>
      </c>
      <c r="J20" s="369">
        <v>59.4</v>
      </c>
      <c r="K20" s="369"/>
      <c r="L20" s="369"/>
      <c r="M20" s="366" t="s">
        <v>515</v>
      </c>
    </row>
    <row r="21" spans="1:13" ht="51">
      <c r="A21" s="365">
        <v>5</v>
      </c>
      <c r="B21" s="366" t="s">
        <v>586</v>
      </c>
      <c r="C21" s="367" t="s">
        <v>587</v>
      </c>
      <c r="D21" s="368">
        <v>205.2</v>
      </c>
      <c r="E21" s="369"/>
      <c r="F21" s="369">
        <v>143.6</v>
      </c>
      <c r="G21" s="370">
        <v>61.6</v>
      </c>
      <c r="H21" s="371">
        <v>205.2</v>
      </c>
      <c r="I21" s="369">
        <v>143.6</v>
      </c>
      <c r="J21" s="369">
        <v>61.6</v>
      </c>
      <c r="K21" s="369"/>
      <c r="L21" s="369"/>
      <c r="M21" s="366" t="s">
        <v>515</v>
      </c>
    </row>
    <row r="22" spans="1:13" ht="51">
      <c r="A22" s="365">
        <v>6</v>
      </c>
      <c r="B22" s="366" t="s">
        <v>588</v>
      </c>
      <c r="C22" s="367"/>
      <c r="D22" s="470">
        <v>145</v>
      </c>
      <c r="E22" s="471"/>
      <c r="F22" s="743">
        <v>130.5</v>
      </c>
      <c r="G22" s="472">
        <v>15</v>
      </c>
      <c r="H22" s="470">
        <v>145</v>
      </c>
      <c r="I22" s="471">
        <v>130.5</v>
      </c>
      <c r="J22" s="743">
        <v>15</v>
      </c>
      <c r="K22" s="472">
        <v>0</v>
      </c>
      <c r="L22" s="369"/>
      <c r="M22" s="366" t="s">
        <v>515</v>
      </c>
    </row>
    <row r="23" spans="1:13" ht="153">
      <c r="A23" s="365">
        <v>7</v>
      </c>
      <c r="B23" s="366" t="s">
        <v>589</v>
      </c>
      <c r="C23" s="367" t="s">
        <v>518</v>
      </c>
      <c r="D23" s="368">
        <v>1280.5</v>
      </c>
      <c r="E23" s="369">
        <v>287</v>
      </c>
      <c r="F23" s="369">
        <v>780</v>
      </c>
      <c r="G23" s="370">
        <v>213.6</v>
      </c>
      <c r="H23" s="373">
        <v>1280.5</v>
      </c>
      <c r="I23" s="372">
        <v>1066.88</v>
      </c>
      <c r="J23" s="372">
        <v>213.6</v>
      </c>
      <c r="K23" s="369"/>
      <c r="L23" s="369"/>
      <c r="M23" s="366" t="s">
        <v>641</v>
      </c>
    </row>
    <row r="24" spans="1:13" ht="12.75">
      <c r="A24" s="365">
        <v>8</v>
      </c>
      <c r="B24" s="862" t="s">
        <v>590</v>
      </c>
      <c r="C24" s="863"/>
      <c r="D24" s="863"/>
      <c r="E24" s="863"/>
      <c r="F24" s="863"/>
      <c r="G24" s="864"/>
      <c r="H24" s="466">
        <f>SUM(H15:H23)</f>
        <v>3240.7</v>
      </c>
      <c r="I24" s="473">
        <f>SUM(I15:I23)</f>
        <v>2406.58</v>
      </c>
      <c r="J24" s="473">
        <f>SUM(J15:J23)</f>
        <v>834.6</v>
      </c>
      <c r="K24" s="473"/>
      <c r="L24" s="473"/>
      <c r="M24" s="366"/>
    </row>
    <row r="25" spans="1:13" ht="140.25">
      <c r="A25" s="365">
        <v>9</v>
      </c>
      <c r="B25" s="366" t="s">
        <v>274</v>
      </c>
      <c r="C25" s="367" t="s">
        <v>591</v>
      </c>
      <c r="D25" s="368">
        <v>521.9</v>
      </c>
      <c r="E25" s="369">
        <v>482.7</v>
      </c>
      <c r="F25" s="369">
        <v>39.1</v>
      </c>
      <c r="G25" s="370">
        <v>39.1</v>
      </c>
      <c r="H25" s="371">
        <v>352.5</v>
      </c>
      <c r="I25" s="369">
        <v>326.1</v>
      </c>
      <c r="J25" s="369">
        <v>26.4</v>
      </c>
      <c r="K25" s="369">
        <v>0</v>
      </c>
      <c r="L25" s="369" t="s">
        <v>592</v>
      </c>
      <c r="M25" s="366"/>
    </row>
    <row r="26" spans="1:13" ht="38.25">
      <c r="A26" s="365">
        <v>10</v>
      </c>
      <c r="B26" s="366" t="s">
        <v>275</v>
      </c>
      <c r="C26" s="367" t="s">
        <v>276</v>
      </c>
      <c r="D26" s="368">
        <v>350.2</v>
      </c>
      <c r="E26" s="369">
        <v>297.7</v>
      </c>
      <c r="F26" s="369"/>
      <c r="G26" s="370">
        <v>52.5</v>
      </c>
      <c r="H26" s="371">
        <v>206.4</v>
      </c>
      <c r="I26" s="369">
        <v>175.4</v>
      </c>
      <c r="J26" s="369">
        <v>31</v>
      </c>
      <c r="K26" s="369">
        <v>0</v>
      </c>
      <c r="L26" s="375">
        <v>0</v>
      </c>
      <c r="M26" s="366" t="s">
        <v>593</v>
      </c>
    </row>
    <row r="27" spans="1:13" ht="51">
      <c r="A27" s="365">
        <v>11</v>
      </c>
      <c r="B27" s="366" t="s">
        <v>277</v>
      </c>
      <c r="C27" s="367" t="s">
        <v>594</v>
      </c>
      <c r="D27" s="368">
        <v>472</v>
      </c>
      <c r="E27" s="369">
        <v>402</v>
      </c>
      <c r="F27" s="369">
        <v>35</v>
      </c>
      <c r="G27" s="370">
        <v>35</v>
      </c>
      <c r="H27" s="724">
        <v>472</v>
      </c>
      <c r="I27" s="474">
        <v>402</v>
      </c>
      <c r="J27" s="474">
        <v>35</v>
      </c>
      <c r="K27" s="474">
        <v>0</v>
      </c>
      <c r="L27" s="474"/>
      <c r="M27" s="366" t="s">
        <v>595</v>
      </c>
    </row>
    <row r="28" spans="1:13" ht="51">
      <c r="A28" s="365">
        <v>12</v>
      </c>
      <c r="B28" s="366" t="s">
        <v>278</v>
      </c>
      <c r="C28" s="367" t="s">
        <v>596</v>
      </c>
      <c r="D28" s="751">
        <v>550.1</v>
      </c>
      <c r="E28" s="475">
        <v>467.6</v>
      </c>
      <c r="F28" s="475">
        <v>41.2</v>
      </c>
      <c r="G28" s="752">
        <v>41.2</v>
      </c>
      <c r="H28" s="724">
        <v>183</v>
      </c>
      <c r="I28" s="474">
        <v>155</v>
      </c>
      <c r="J28" s="474">
        <v>14</v>
      </c>
      <c r="K28" s="474">
        <v>0</v>
      </c>
      <c r="L28" s="474"/>
      <c r="M28" s="366" t="s">
        <v>597</v>
      </c>
    </row>
    <row r="29" spans="1:13" ht="38.25">
      <c r="A29" s="365">
        <v>13</v>
      </c>
      <c r="B29" s="366" t="s">
        <v>519</v>
      </c>
      <c r="C29" s="367" t="s">
        <v>518</v>
      </c>
      <c r="D29" s="744">
        <v>188</v>
      </c>
      <c r="E29" s="475">
        <v>159.8</v>
      </c>
      <c r="F29" s="475"/>
      <c r="G29" s="745">
        <v>28.2</v>
      </c>
      <c r="H29" s="477">
        <v>73.74</v>
      </c>
      <c r="I29" s="478">
        <v>62.68</v>
      </c>
      <c r="J29" s="478">
        <v>11.06</v>
      </c>
      <c r="K29" s="479"/>
      <c r="L29" s="369"/>
      <c r="M29" s="366"/>
    </row>
    <row r="30" spans="1:13" ht="38.25">
      <c r="A30" s="365">
        <v>14</v>
      </c>
      <c r="B30" s="366" t="s">
        <v>598</v>
      </c>
      <c r="C30" s="367" t="s">
        <v>520</v>
      </c>
      <c r="D30" s="368">
        <v>807.9</v>
      </c>
      <c r="E30" s="369">
        <v>686.8</v>
      </c>
      <c r="F30" s="369">
        <v>0</v>
      </c>
      <c r="G30" s="370">
        <v>138.1</v>
      </c>
      <c r="H30" s="371">
        <v>74.6</v>
      </c>
      <c r="I30" s="369">
        <v>63.4</v>
      </c>
      <c r="J30" s="376">
        <v>11.2</v>
      </c>
      <c r="K30" s="369">
        <v>0</v>
      </c>
      <c r="L30" s="369">
        <v>0</v>
      </c>
      <c r="M30" s="480"/>
    </row>
    <row r="31" spans="1:13" ht="89.25">
      <c r="A31" s="366">
        <v>14</v>
      </c>
      <c r="B31" s="366" t="s">
        <v>521</v>
      </c>
      <c r="C31" s="367" t="s">
        <v>599</v>
      </c>
      <c r="D31" s="481">
        <v>145.14</v>
      </c>
      <c r="E31" s="482">
        <v>116.1</v>
      </c>
      <c r="F31" s="375">
        <v>0</v>
      </c>
      <c r="G31" s="483">
        <v>29.27</v>
      </c>
      <c r="H31" s="484">
        <v>78.2</v>
      </c>
      <c r="I31" s="375">
        <v>63.7</v>
      </c>
      <c r="J31" s="375">
        <v>14.5</v>
      </c>
      <c r="K31" s="485"/>
      <c r="L31" s="375"/>
      <c r="M31" s="480" t="s">
        <v>600</v>
      </c>
    </row>
    <row r="32" spans="1:13" ht="89.25">
      <c r="A32" s="365">
        <v>15</v>
      </c>
      <c r="B32" s="486" t="s">
        <v>522</v>
      </c>
      <c r="C32" s="367" t="s">
        <v>599</v>
      </c>
      <c r="D32" s="487">
        <v>67.6</v>
      </c>
      <c r="E32" s="369">
        <v>54.8</v>
      </c>
      <c r="F32" s="369">
        <v>0</v>
      </c>
      <c r="G32" s="488">
        <v>13.52</v>
      </c>
      <c r="H32" s="371" t="s">
        <v>601</v>
      </c>
      <c r="I32" s="369">
        <v>29.86</v>
      </c>
      <c r="J32" s="489">
        <v>6.7</v>
      </c>
      <c r="K32" s="369"/>
      <c r="L32" s="369"/>
      <c r="M32" s="480" t="s">
        <v>600</v>
      </c>
    </row>
    <row r="33" spans="1:13" ht="51">
      <c r="A33" s="365">
        <v>16</v>
      </c>
      <c r="B33" s="366" t="s">
        <v>523</v>
      </c>
      <c r="C33" s="367" t="s">
        <v>602</v>
      </c>
      <c r="D33" s="368">
        <v>165.39</v>
      </c>
      <c r="E33" s="369">
        <v>132.31</v>
      </c>
      <c r="F33" s="369">
        <v>0</v>
      </c>
      <c r="G33" s="476">
        <v>33.08</v>
      </c>
      <c r="H33" s="474">
        <v>165.39</v>
      </c>
      <c r="I33" s="474">
        <v>132.31</v>
      </c>
      <c r="J33" s="474">
        <v>33.08</v>
      </c>
      <c r="K33" s="474">
        <v>0</v>
      </c>
      <c r="L33" s="474"/>
      <c r="M33" s="480" t="s">
        <v>603</v>
      </c>
    </row>
    <row r="34" spans="1:13" ht="102">
      <c r="A34" s="374">
        <v>17</v>
      </c>
      <c r="B34" s="366" t="s">
        <v>524</v>
      </c>
      <c r="C34" s="367" t="s">
        <v>525</v>
      </c>
      <c r="D34" s="490">
        <v>56.1</v>
      </c>
      <c r="E34" s="369">
        <v>47.7</v>
      </c>
      <c r="F34" s="369"/>
      <c r="G34" s="370">
        <v>8.4</v>
      </c>
      <c r="H34" s="371">
        <v>56.1</v>
      </c>
      <c r="I34" s="369">
        <v>47.7</v>
      </c>
      <c r="J34" s="369">
        <v>8.4</v>
      </c>
      <c r="K34" s="369"/>
      <c r="L34" s="369"/>
      <c r="M34" s="366"/>
    </row>
    <row r="35" spans="1:13" ht="38.25">
      <c r="A35" s="374">
        <v>18</v>
      </c>
      <c r="B35" s="366" t="s">
        <v>604</v>
      </c>
      <c r="C35" s="367" t="s">
        <v>605</v>
      </c>
      <c r="D35" s="490">
        <v>436.1</v>
      </c>
      <c r="E35" s="369">
        <v>370.7</v>
      </c>
      <c r="F35" s="369"/>
      <c r="G35" s="370">
        <v>65.4</v>
      </c>
      <c r="H35" s="468">
        <v>222.4</v>
      </c>
      <c r="I35" s="369">
        <v>188.7</v>
      </c>
      <c r="J35" s="369">
        <v>33.7</v>
      </c>
      <c r="K35" s="369">
        <v>0</v>
      </c>
      <c r="L35" s="369"/>
      <c r="M35" s="366" t="s">
        <v>606</v>
      </c>
    </row>
    <row r="36" spans="1:13" ht="114.75">
      <c r="A36" s="374">
        <v>19</v>
      </c>
      <c r="B36" s="366" t="s">
        <v>607</v>
      </c>
      <c r="C36" s="367" t="s">
        <v>608</v>
      </c>
      <c r="D36" s="490">
        <v>237.3</v>
      </c>
      <c r="E36" s="369">
        <v>201.7</v>
      </c>
      <c r="F36" s="369">
        <v>17.8</v>
      </c>
      <c r="G36" s="370">
        <v>17.8</v>
      </c>
      <c r="H36" s="468">
        <v>82.19</v>
      </c>
      <c r="I36" s="369">
        <v>74.76</v>
      </c>
      <c r="J36" s="369">
        <v>6.06</v>
      </c>
      <c r="K36" s="369"/>
      <c r="L36" s="369">
        <v>1.36</v>
      </c>
      <c r="M36" s="366" t="s">
        <v>609</v>
      </c>
    </row>
    <row r="37" spans="1:13" ht="51">
      <c r="A37" s="374">
        <v>20</v>
      </c>
      <c r="B37" s="366" t="s">
        <v>610</v>
      </c>
      <c r="C37" s="367" t="s">
        <v>611</v>
      </c>
      <c r="D37" s="490">
        <v>161.7</v>
      </c>
      <c r="E37" s="369">
        <v>133.7</v>
      </c>
      <c r="F37" s="369">
        <v>11.8</v>
      </c>
      <c r="G37" s="370">
        <v>16.2</v>
      </c>
      <c r="H37" s="468">
        <v>161.7</v>
      </c>
      <c r="I37" s="369">
        <v>133.7</v>
      </c>
      <c r="J37" s="369">
        <v>11.8</v>
      </c>
      <c r="K37" s="369">
        <v>0</v>
      </c>
      <c r="L37" s="369"/>
      <c r="M37" s="366" t="s">
        <v>612</v>
      </c>
    </row>
    <row r="38" spans="1:13" ht="38.25">
      <c r="A38" s="374">
        <v>21</v>
      </c>
      <c r="B38" s="366" t="s">
        <v>613</v>
      </c>
      <c r="C38" s="367" t="s">
        <v>520</v>
      </c>
      <c r="D38" s="490">
        <v>148.7</v>
      </c>
      <c r="E38" s="369">
        <v>98.8</v>
      </c>
      <c r="F38" s="369"/>
      <c r="G38" s="370">
        <v>49.9</v>
      </c>
      <c r="H38" s="468">
        <v>148.7</v>
      </c>
      <c r="I38" s="369">
        <v>98.8</v>
      </c>
      <c r="J38" s="369">
        <v>46.1</v>
      </c>
      <c r="K38" s="369">
        <v>0</v>
      </c>
      <c r="L38" s="369">
        <v>3.8</v>
      </c>
      <c r="M38" s="366" t="s">
        <v>614</v>
      </c>
    </row>
    <row r="39" spans="1:13" ht="102.75" thickBot="1">
      <c r="A39" s="374">
        <v>22</v>
      </c>
      <c r="B39" s="491" t="s">
        <v>615</v>
      </c>
      <c r="C39" s="725" t="s">
        <v>616</v>
      </c>
      <c r="D39" s="728">
        <v>45</v>
      </c>
      <c r="E39" s="729">
        <v>34.4</v>
      </c>
      <c r="F39" s="729">
        <v>6.1</v>
      </c>
      <c r="G39" s="730">
        <v>4.5</v>
      </c>
      <c r="H39" s="727">
        <v>23</v>
      </c>
      <c r="I39" s="492">
        <v>20.8</v>
      </c>
      <c r="J39" s="492">
        <v>2.3</v>
      </c>
      <c r="K39" s="493">
        <v>0</v>
      </c>
      <c r="L39" s="369">
        <v>0</v>
      </c>
      <c r="M39" s="366" t="s">
        <v>617</v>
      </c>
    </row>
    <row r="40" spans="1:13" ht="13.5" thickBot="1">
      <c r="A40" s="374">
        <v>23</v>
      </c>
      <c r="B40" s="865" t="s">
        <v>618</v>
      </c>
      <c r="C40" s="866"/>
      <c r="D40" s="867"/>
      <c r="E40" s="867"/>
      <c r="F40" s="867"/>
      <c r="G40" s="868"/>
      <c r="H40" s="494">
        <f>SUM(H25:H39)</f>
        <v>2299.9199999999996</v>
      </c>
      <c r="I40" s="495">
        <f>SUM(I25:I39)</f>
        <v>1974.91</v>
      </c>
      <c r="J40" s="495">
        <f>SUM(J25:J39)</f>
        <v>291.30000000000007</v>
      </c>
      <c r="K40" s="496">
        <f>SUM(K25:K39)</f>
        <v>0</v>
      </c>
      <c r="L40" s="473">
        <f>SUM(L25:L39)</f>
        <v>5.16</v>
      </c>
      <c r="M40" s="366"/>
    </row>
    <row r="41" spans="1:13" ht="128.25" thickBot="1">
      <c r="A41" s="374">
        <v>24</v>
      </c>
      <c r="B41" s="139" t="s">
        <v>619</v>
      </c>
      <c r="C41" s="753"/>
      <c r="D41" s="754">
        <v>290</v>
      </c>
      <c r="E41" s="755"/>
      <c r="F41" s="756">
        <v>232</v>
      </c>
      <c r="G41" s="757">
        <v>58</v>
      </c>
      <c r="H41" s="758">
        <v>290</v>
      </c>
      <c r="I41" s="726">
        <v>232</v>
      </c>
      <c r="J41" s="726">
        <v>58</v>
      </c>
      <c r="K41" s="726"/>
      <c r="L41" s="726"/>
      <c r="M41" s="139" t="s">
        <v>620</v>
      </c>
    </row>
    <row r="42" spans="1:13" ht="13.5" thickBot="1">
      <c r="A42" s="374">
        <v>25</v>
      </c>
      <c r="B42" s="869" t="s">
        <v>621</v>
      </c>
      <c r="C42" s="870"/>
      <c r="D42" s="870"/>
      <c r="E42" s="870"/>
      <c r="F42" s="870"/>
      <c r="G42" s="870"/>
      <c r="H42" s="759">
        <v>290</v>
      </c>
      <c r="I42" s="759">
        <v>232</v>
      </c>
      <c r="J42" s="759">
        <v>58</v>
      </c>
      <c r="K42" s="746"/>
      <c r="L42" s="746"/>
      <c r="M42" s="760"/>
    </row>
    <row r="43" spans="1:13" ht="12.75">
      <c r="A43" s="37">
        <v>26</v>
      </c>
      <c r="B43" s="871" t="s">
        <v>622</v>
      </c>
      <c r="C43" s="872"/>
      <c r="D43" s="867"/>
      <c r="E43" s="867"/>
      <c r="F43" s="867"/>
      <c r="G43" s="867"/>
      <c r="H43" s="872"/>
      <c r="I43" s="872"/>
      <c r="J43" s="872"/>
      <c r="K43" s="872"/>
      <c r="L43" s="872"/>
      <c r="M43" s="873"/>
    </row>
    <row r="44" spans="1:13" ht="102">
      <c r="A44" s="37">
        <v>27</v>
      </c>
      <c r="B44" s="375" t="s">
        <v>623</v>
      </c>
      <c r="C44" s="717"/>
      <c r="D44" s="490">
        <v>100.5</v>
      </c>
      <c r="E44" s="375">
        <v>85.4</v>
      </c>
      <c r="F44" s="375"/>
      <c r="G44" s="476">
        <v>15.1</v>
      </c>
      <c r="H44" s="467">
        <v>41.88</v>
      </c>
      <c r="I44" s="375">
        <v>35.6</v>
      </c>
      <c r="J44" s="375">
        <v>6.28</v>
      </c>
      <c r="K44" s="375">
        <v>41.88</v>
      </c>
      <c r="L44" s="375"/>
      <c r="M44" s="467" t="s">
        <v>642</v>
      </c>
    </row>
    <row r="45" spans="1:13" ht="102">
      <c r="A45" s="37">
        <v>28</v>
      </c>
      <c r="B45" s="375" t="s">
        <v>624</v>
      </c>
      <c r="C45" s="717"/>
      <c r="D45" s="490">
        <v>143.7</v>
      </c>
      <c r="E45" s="375">
        <v>122.2</v>
      </c>
      <c r="F45" s="375"/>
      <c r="G45" s="476">
        <v>21.6</v>
      </c>
      <c r="H45" s="467">
        <v>60</v>
      </c>
      <c r="I45" s="375">
        <v>51</v>
      </c>
      <c r="J45" s="375">
        <v>9</v>
      </c>
      <c r="K45" s="375">
        <v>60</v>
      </c>
      <c r="L45" s="375"/>
      <c r="M45" s="467" t="s">
        <v>642</v>
      </c>
    </row>
    <row r="46" spans="1:13" ht="102">
      <c r="A46" s="37">
        <v>29</v>
      </c>
      <c r="B46" s="375" t="s">
        <v>625</v>
      </c>
      <c r="C46" s="717" t="s">
        <v>530</v>
      </c>
      <c r="D46" s="490">
        <v>88.1</v>
      </c>
      <c r="E46" s="375">
        <v>74.9</v>
      </c>
      <c r="F46" s="375"/>
      <c r="G46" s="476">
        <v>13.2</v>
      </c>
      <c r="H46" s="467">
        <v>70</v>
      </c>
      <c r="I46" s="375">
        <v>59.5</v>
      </c>
      <c r="J46" s="375">
        <v>10.5</v>
      </c>
      <c r="K46" s="375">
        <v>70</v>
      </c>
      <c r="L46" s="375"/>
      <c r="M46" s="467" t="s">
        <v>643</v>
      </c>
    </row>
    <row r="47" spans="1:13" ht="102">
      <c r="A47" s="37">
        <v>30</v>
      </c>
      <c r="B47" s="375" t="s">
        <v>626</v>
      </c>
      <c r="C47" s="717" t="s">
        <v>627</v>
      </c>
      <c r="D47" s="490">
        <v>79.2</v>
      </c>
      <c r="E47" s="375">
        <v>67.9</v>
      </c>
      <c r="F47" s="375"/>
      <c r="G47" s="476">
        <v>11.3</v>
      </c>
      <c r="H47" s="467">
        <v>47.85</v>
      </c>
      <c r="I47" s="375">
        <v>40.65</v>
      </c>
      <c r="J47" s="375">
        <v>7.2</v>
      </c>
      <c r="K47" s="375">
        <v>47.85</v>
      </c>
      <c r="L47" s="375">
        <v>0</v>
      </c>
      <c r="M47" s="467" t="s">
        <v>645</v>
      </c>
    </row>
    <row r="48" spans="1:13" ht="51">
      <c r="A48" s="37">
        <v>31</v>
      </c>
      <c r="B48" s="375" t="s">
        <v>628</v>
      </c>
      <c r="C48" s="731" t="s">
        <v>528</v>
      </c>
      <c r="D48" s="734">
        <v>93.3</v>
      </c>
      <c r="E48" s="497">
        <v>79.3</v>
      </c>
      <c r="F48" s="497"/>
      <c r="G48" s="735">
        <v>14</v>
      </c>
      <c r="H48" s="498">
        <v>58.2</v>
      </c>
      <c r="I48" s="497">
        <v>49.5</v>
      </c>
      <c r="J48" s="497">
        <v>8.7</v>
      </c>
      <c r="K48" s="497">
        <v>58.2</v>
      </c>
      <c r="L48" s="497"/>
      <c r="M48" s="499" t="s">
        <v>644</v>
      </c>
    </row>
    <row r="49" spans="1:13" ht="178.5">
      <c r="A49" s="37">
        <v>32</v>
      </c>
      <c r="B49" s="381" t="s">
        <v>527</v>
      </c>
      <c r="C49" s="367" t="s">
        <v>526</v>
      </c>
      <c r="D49" s="377">
        <v>92.6</v>
      </c>
      <c r="E49" s="376">
        <v>78.7</v>
      </c>
      <c r="F49" s="376"/>
      <c r="G49" s="378">
        <v>13.9</v>
      </c>
      <c r="H49" s="379">
        <v>37</v>
      </c>
      <c r="I49" s="380">
        <v>31.7</v>
      </c>
      <c r="J49" s="376">
        <v>5.6</v>
      </c>
      <c r="K49" s="376">
        <v>37</v>
      </c>
      <c r="L49" s="369">
        <v>0</v>
      </c>
      <c r="M49" s="366" t="s">
        <v>629</v>
      </c>
    </row>
    <row r="50" spans="1:13" ht="127.5">
      <c r="A50" s="37">
        <v>33</v>
      </c>
      <c r="B50" s="366" t="s">
        <v>529</v>
      </c>
      <c r="C50" s="367" t="s">
        <v>530</v>
      </c>
      <c r="D50" s="736">
        <v>140.9</v>
      </c>
      <c r="E50" s="365">
        <v>119.8</v>
      </c>
      <c r="F50" s="365"/>
      <c r="G50" s="737">
        <v>21.1</v>
      </c>
      <c r="H50" s="733">
        <v>60</v>
      </c>
      <c r="I50" s="365">
        <v>51</v>
      </c>
      <c r="J50" s="365">
        <v>9</v>
      </c>
      <c r="K50" s="365">
        <v>30</v>
      </c>
      <c r="L50" s="365"/>
      <c r="M50" s="366" t="s">
        <v>630</v>
      </c>
    </row>
    <row r="51" spans="1:13" ht="63.75">
      <c r="A51" s="37">
        <v>34</v>
      </c>
      <c r="B51" s="500" t="s">
        <v>631</v>
      </c>
      <c r="C51" s="732" t="s">
        <v>531</v>
      </c>
      <c r="D51" s="738">
        <v>33.97</v>
      </c>
      <c r="E51" s="500">
        <v>33.97</v>
      </c>
      <c r="F51" s="500"/>
      <c r="G51" s="479">
        <v>6.79</v>
      </c>
      <c r="H51" s="501">
        <v>24.51</v>
      </c>
      <c r="I51" s="500">
        <v>17.72</v>
      </c>
      <c r="J51" s="500">
        <v>6.79</v>
      </c>
      <c r="K51" s="500"/>
      <c r="L51" s="500"/>
      <c r="M51" s="501" t="s">
        <v>632</v>
      </c>
    </row>
    <row r="52" spans="1:13" ht="229.5">
      <c r="A52" s="37">
        <v>35</v>
      </c>
      <c r="B52" s="500" t="s">
        <v>633</v>
      </c>
      <c r="C52" s="732" t="s">
        <v>634</v>
      </c>
      <c r="D52" s="739">
        <v>222.74</v>
      </c>
      <c r="E52" s="500">
        <v>200.47</v>
      </c>
      <c r="F52" s="500"/>
      <c r="G52" s="740">
        <v>22.27</v>
      </c>
      <c r="H52" s="502">
        <v>165.38</v>
      </c>
      <c r="I52" s="503">
        <v>148.84</v>
      </c>
      <c r="J52" s="503">
        <v>16.54</v>
      </c>
      <c r="K52" s="503"/>
      <c r="L52" s="500"/>
      <c r="M52" s="502" t="s">
        <v>635</v>
      </c>
    </row>
    <row r="53" spans="1:13" ht="357.75" thickBot="1">
      <c r="A53" s="747">
        <v>36</v>
      </c>
      <c r="B53" s="503" t="s">
        <v>636</v>
      </c>
      <c r="C53" s="761" t="s">
        <v>637</v>
      </c>
      <c r="D53" s="762">
        <v>136.8</v>
      </c>
      <c r="E53" s="503">
        <v>98</v>
      </c>
      <c r="F53" s="503">
        <v>17</v>
      </c>
      <c r="G53" s="763">
        <v>21.8</v>
      </c>
      <c r="H53" s="502">
        <v>136.8</v>
      </c>
      <c r="I53" s="503">
        <v>115</v>
      </c>
      <c r="J53" s="503">
        <v>10</v>
      </c>
      <c r="K53" s="503"/>
      <c r="L53" s="503">
        <v>11.8</v>
      </c>
      <c r="M53" s="502" t="s">
        <v>638</v>
      </c>
    </row>
    <row r="54" spans="1:13" ht="13.5" thickBot="1">
      <c r="A54" s="764">
        <v>37</v>
      </c>
      <c r="B54" s="874" t="s">
        <v>639</v>
      </c>
      <c r="C54" s="870"/>
      <c r="D54" s="870"/>
      <c r="E54" s="870"/>
      <c r="F54" s="870"/>
      <c r="G54" s="875"/>
      <c r="H54" s="765">
        <f>SUM(H44:H53)</f>
        <v>701.6199999999999</v>
      </c>
      <c r="I54" s="765">
        <f>SUM(I44:I53)</f>
        <v>600.51</v>
      </c>
      <c r="J54" s="765">
        <f>SUM(J44:J53)</f>
        <v>89.61000000000001</v>
      </c>
      <c r="K54" s="765">
        <f>SUM(K44:K53)</f>
        <v>344.93</v>
      </c>
      <c r="L54" s="759">
        <f>SUM(L44:L53)</f>
        <v>11.8</v>
      </c>
      <c r="M54" s="766"/>
    </row>
    <row r="55" spans="1:13" ht="13.5" thickBot="1">
      <c r="A55" s="748">
        <v>38</v>
      </c>
      <c r="B55" s="876" t="s">
        <v>191</v>
      </c>
      <c r="C55" s="877"/>
      <c r="D55" s="877"/>
      <c r="E55" s="877"/>
      <c r="F55" s="877"/>
      <c r="G55" s="878"/>
      <c r="H55" s="749">
        <f>H54+H42+H40+H24</f>
        <v>6532.24</v>
      </c>
      <c r="I55" s="749">
        <f>I54+I42+I40+I24</f>
        <v>5214</v>
      </c>
      <c r="J55" s="749">
        <f>J54+J42+J40+J24</f>
        <v>1273.5100000000002</v>
      </c>
      <c r="K55" s="749">
        <f>K54+K42+K40+K24</f>
        <v>344.93</v>
      </c>
      <c r="L55" s="749">
        <f>L54+L42+L40+L24</f>
        <v>16.96</v>
      </c>
      <c r="M55" s="750"/>
    </row>
    <row r="56" spans="1:13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</sheetData>
  <sheetProtection/>
  <mergeCells count="16">
    <mergeCell ref="B42:G42"/>
    <mergeCell ref="B43:M43"/>
    <mergeCell ref="B54:G54"/>
    <mergeCell ref="B55:G55"/>
    <mergeCell ref="A12:A14"/>
    <mergeCell ref="B12:B14"/>
    <mergeCell ref="C12:C14"/>
    <mergeCell ref="D12:D14"/>
    <mergeCell ref="E13:E14"/>
    <mergeCell ref="F13:F14"/>
    <mergeCell ref="B7:L8"/>
    <mergeCell ref="G13:G14"/>
    <mergeCell ref="I13:L13"/>
    <mergeCell ref="M13:M14"/>
    <mergeCell ref="B24:G24"/>
    <mergeCell ref="B40:G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2018-03-06T11:27:32Z</cp:lastPrinted>
  <dcterms:created xsi:type="dcterms:W3CDTF">2013-02-05T08:01:03Z</dcterms:created>
  <dcterms:modified xsi:type="dcterms:W3CDTF">2018-03-08T08:51:24Z</dcterms:modified>
  <cp:category/>
  <cp:version/>
  <cp:contentType/>
  <cp:contentStatus/>
</cp:coreProperties>
</file>