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9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  <sheet name="9-ML valdymui ir pagalbai" sheetId="10" r:id="rId10"/>
  </sheets>
  <definedNames>
    <definedName name="OLE_LINK2" localSheetId="0">'1-pajamos'!#REF!</definedName>
    <definedName name="_xlnm.Print_Titles" localSheetId="0">'1-pajamos'!$7:$8</definedName>
    <definedName name="_xlnm.Print_Titles" localSheetId="1">'2-sp.dot.'!$6:$6</definedName>
    <definedName name="_xlnm.Print_Titles" localSheetId="2">'3-įst.pajamos'!$7:$8</definedName>
    <definedName name="_xlnm.Print_Titles" localSheetId="3">'4-išl.asign.vald. '!$8:$10</definedName>
    <definedName name="_xlnm.Print_Titles" localSheetId="5">'5-programos'!$6:$9</definedName>
    <definedName name="_xlnm.Print_Titles" localSheetId="6">'6-valst.deleg.f-jų paskirst.'!$7:$9</definedName>
    <definedName name="_xlnm.Print_Titles" localSheetId="8">'8 -ES projektai'!$11:$14</definedName>
  </definedNames>
  <calcPr fullCalcOnLoad="1"/>
</workbook>
</file>

<file path=xl/sharedStrings.xml><?xml version="1.0" encoding="utf-8"?>
<sst xmlns="http://schemas.openxmlformats.org/spreadsheetml/2006/main" count="1196" uniqueCount="687">
  <si>
    <t>Eil.Nr.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</si>
  <si>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</si>
  <si>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</si>
  <si>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</si>
  <si>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</si>
  <si>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</si>
  <si>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</si>
  <si>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</si>
  <si>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</si>
  <si>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</si>
  <si>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</si>
  <si>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</si>
  <si>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</si>
  <si>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</si>
  <si>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</si>
  <si>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</si>
  <si>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</si>
  <si>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</si>
  <si>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</si>
  <si>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</si>
  <si>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</si>
  <si>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</si>
  <si>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</si>
  <si>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</si>
  <si>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</si>
  <si>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</si>
  <si>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</si>
  <si>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</si>
  <si>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</si>
  <si>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</si>
  <si>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</si>
  <si>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</si>
  <si>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</si>
  <si>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</si>
  <si>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</si>
  <si>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 xml:space="preserve">                                                                                                  3 priedas</t>
  </si>
  <si>
    <t>Įstaiga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</si>
  <si>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</si>
  <si>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</si>
  <si>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</si>
  <si>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</si>
  <si>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</si>
  <si>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</si>
  <si>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</si>
  <si>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</si>
  <si>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</si>
  <si>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</si>
  <si>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</si>
  <si>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</si>
  <si>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</si>
  <si>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</si>
  <si>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</si>
  <si>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</si>
  <si>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</si>
  <si>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</si>
  <si>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</si>
  <si>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</si>
  <si>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L/d "Varpelis"</t>
  </si>
  <si>
    <t>Senamiesčio progimnazija</t>
  </si>
  <si>
    <t>Suaugusiųjų ir jaunimo  mokymo centras</t>
  </si>
  <si>
    <t>J.Tumo-Vaižganto gimnazija</t>
  </si>
  <si>
    <t>J.Tūbelio progimnazija</t>
  </si>
  <si>
    <t>Juodupės gimnazija</t>
  </si>
  <si>
    <t>Kamajų A.Strazdo gimnazija</t>
  </si>
  <si>
    <t>Obelių gimnazija</t>
  </si>
  <si>
    <t>Pandėlio gimnazija</t>
  </si>
  <si>
    <t>Muzikos mokykla</t>
  </si>
  <si>
    <t>Choreografijos m-la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</si>
  <si>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</si>
  <si>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</si>
  <si>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</si>
  <si>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</si>
  <si>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</si>
  <si>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</si>
  <si>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</si>
  <si>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</si>
  <si>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</si>
  <si>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</si>
  <si>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</si>
  <si>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</si>
  <si>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</si>
  <si>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6 priedas</t>
  </si>
  <si>
    <t>tūkst.Eur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</si>
  <si>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</si>
  <si>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</si>
  <si>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</si>
  <si>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</si>
  <si>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</si>
  <si>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>Neveiksnių asmenų būklės peržiūrėjimas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</si>
  <si>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</si>
  <si>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</si>
  <si>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</si>
  <si>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</si>
  <si>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</si>
  <si>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</si>
  <si>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</si>
  <si>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</si>
  <si>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</si>
  <si>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</si>
  <si>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</si>
  <si>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</si>
  <si>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</si>
  <si>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</si>
  <si>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</si>
  <si>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</si>
  <si>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</si>
  <si>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</si>
  <si>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</si>
  <si>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</si>
  <si>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</si>
  <si>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</si>
  <si>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</si>
  <si>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</si>
  <si>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</si>
  <si>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</si>
  <si>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</si>
  <si>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</si>
  <si>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</si>
  <si>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</si>
  <si>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Gydytojų rezidentūros studijų kompensavimas</t>
  </si>
  <si>
    <t>VšĮ Rokiškio PASPC moterų konsultacijos kabinetų įrangai</t>
  </si>
  <si>
    <t>Vaikų dienos centrų dalinis finansavimas</t>
  </si>
  <si>
    <t>Tarptautinis bendradarbiavimas</t>
  </si>
  <si>
    <t>Rajono renginių programa</t>
  </si>
  <si>
    <t>Nevyriausybinių organizac. projektų finansavimas</t>
  </si>
  <si>
    <t>Leidyba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</si>
  <si>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</si>
  <si>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</si>
  <si>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</si>
  <si>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</si>
  <si>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</si>
  <si>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</si>
  <si>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</si>
  <si>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Projektų administravimas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</si>
  <si>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</si>
  <si>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</si>
  <si>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</si>
  <si>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</si>
  <si>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</si>
  <si>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</si>
  <si>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</si>
  <si>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</si>
  <si>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</si>
  <si>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</si>
  <si>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</si>
  <si>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</si>
  <si>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</si>
  <si>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</si>
  <si>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</si>
  <si>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</si>
  <si>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</si>
  <si>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</si>
  <si>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</si>
  <si>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</si>
  <si>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</si>
  <si>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</si>
  <si>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</si>
  <si>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</si>
  <si>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</si>
  <si>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</si>
  <si>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</si>
  <si>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</si>
  <si>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</si>
  <si>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</si>
  <si>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</si>
  <si>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</si>
  <si>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</si>
  <si>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</si>
  <si>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</si>
  <si>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</si>
  <si>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</si>
  <si>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</si>
  <si>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</si>
  <si>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</si>
  <si>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</si>
  <si>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</si>
  <si>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</si>
  <si>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</si>
  <si>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</si>
  <si>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</si>
  <si>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</si>
  <si>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</si>
  <si>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</si>
  <si>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</si>
  <si>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</si>
  <si>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</si>
  <si>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</si>
  <si>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</si>
  <si>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</si>
  <si>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</si>
  <si>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</si>
  <si>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</si>
  <si>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</si>
  <si>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</si>
  <si>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</si>
  <si>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</si>
  <si>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</si>
  <si>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</si>
  <si>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</si>
  <si>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</si>
  <si>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</si>
  <si>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</si>
  <si>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</si>
  <si>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</si>
  <si>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</si>
  <si>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</si>
  <si>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</si>
  <si>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</si>
  <si>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</si>
  <si>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</si>
  <si>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</si>
  <si>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</si>
  <si>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</si>
  <si>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</si>
  <si>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</si>
  <si>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</si>
  <si>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</si>
  <si>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</si>
  <si>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</si>
  <si>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</si>
  <si>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</si>
  <si>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</si>
  <si>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</si>
  <si>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</si>
  <si>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</si>
  <si>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</si>
  <si>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</si>
  <si>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</si>
  <si>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</si>
  <si>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</si>
  <si>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</si>
  <si>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</si>
  <si>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</si>
  <si>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</si>
  <si>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</si>
  <si>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</si>
  <si>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</si>
  <si>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</si>
  <si>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</si>
  <si>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</si>
  <si>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</si>
  <si>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</si>
  <si>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</si>
  <si>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</si>
  <si>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</si>
  <si>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</si>
  <si>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</si>
  <si>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</si>
  <si>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</si>
  <si>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</si>
  <si>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</si>
  <si>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</si>
  <si>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</si>
  <si>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</si>
  <si>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</si>
  <si>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</si>
  <si>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</si>
  <si>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</si>
  <si>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</si>
  <si>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</si>
  <si>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</si>
  <si>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</si>
  <si>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</si>
  <si>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</si>
  <si>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</si>
  <si>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</si>
  <si>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</si>
  <si>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</si>
  <si>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</si>
  <si>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</si>
  <si>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</si>
  <si>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</si>
  <si>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</si>
  <si>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</si>
  <si>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</si>
  <si>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</si>
  <si>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</si>
  <si>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</si>
  <si>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</si>
  <si>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</si>
  <si>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</si>
  <si>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</si>
  <si>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</si>
  <si>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Parama šeimynoms, globėjams ir daugiavaikėms šeimoms</t>
  </si>
  <si>
    <t>Savanorių karių kapų priežiūrai</t>
  </si>
  <si>
    <t>Kelių  priežiūros programa</t>
  </si>
  <si>
    <t>Beglobių gyvūnų priežiūra</t>
  </si>
  <si>
    <t>PRACT už atliekų tvarkymą</t>
  </si>
  <si>
    <t xml:space="preserve">              Kalėdų senelio rezidencijai</t>
  </si>
  <si>
    <t>Automobiliams seniūnijų socialiniams darbuotojams</t>
  </si>
  <si>
    <t>Kaimo programa</t>
  </si>
  <si>
    <t>Melioracijos programa</t>
  </si>
  <si>
    <t>Talentingų žmonių rėmimo programa</t>
  </si>
  <si>
    <t>Kaimo materialinės bazės stiprinimo programa</t>
  </si>
  <si>
    <t>Užimtumo didinimo programa</t>
  </si>
  <si>
    <t>Seniūnijų gatvių apšvietimo atnaujinimo programa</t>
  </si>
  <si>
    <t>Rajono reprezentacinių sporto renginių programa</t>
  </si>
  <si>
    <t>Iš viso ML*</t>
  </si>
  <si>
    <t>Panemunėlio mokykla-daugiafunkcis centras</t>
  </si>
  <si>
    <t>Senamiesčio progimnazijos Kriaunų sk.</t>
  </si>
  <si>
    <t>Jūžintų J.O. Širvydo pagr.m-la</t>
  </si>
  <si>
    <t>Katalėjos šeimynai - pagalbos pinigai</t>
  </si>
  <si>
    <t>Mirusių asmenų palaikų ekspertiniams tyrimams nuvežimo išlaidoms</t>
  </si>
  <si>
    <t>Socialinių būstų remontui</t>
  </si>
  <si>
    <t>Melioracijos darbams naujai formuojamame Kriaunų kapinių išplėtimo sklype</t>
  </si>
  <si>
    <t>Rokiškio baseinas</t>
  </si>
  <si>
    <t>iš to sk.: automobiliams įsigyti</t>
  </si>
  <si>
    <t>Mokymo lėšos</t>
  </si>
  <si>
    <t>tame skaičiuje</t>
  </si>
  <si>
    <t>Tėvų įnašai</t>
  </si>
  <si>
    <t>Pajamos už turto nuomą</t>
  </si>
  <si>
    <t>Kitos atsitiktinės pajamos</t>
  </si>
  <si>
    <t>Viešoji biblioteka</t>
  </si>
  <si>
    <t>Kūno kult.ir sporto centras</t>
  </si>
  <si>
    <t>Visuom. sveikatos biuras</t>
  </si>
  <si>
    <t>Turizmo ir tradic. amatų centras</t>
  </si>
  <si>
    <t>Senamiesčio prog. Laibgalių ikimok.ir prad.ugd.sk. sk.</t>
  </si>
  <si>
    <t>Senamiesčio prog.Kriaunų ikimok.ir prad.ugd.sk.</t>
  </si>
  <si>
    <t>J.Tumo-Vaižganto gimn. bendrab.</t>
  </si>
  <si>
    <t>Juodupės g. neformaliojo šviet.sk.</t>
  </si>
  <si>
    <t>Kamajų g. ikimokykl.ugdymo sk.</t>
  </si>
  <si>
    <t>Kamajų g. neformal.šviet. sk.</t>
  </si>
  <si>
    <t>Obelių g. neformal.šviet. sk.</t>
  </si>
  <si>
    <t>Panemunėlio mokykla-daugiafunkcis centras iš viso</t>
  </si>
  <si>
    <t>Planuojama gauti pajamų už teikiamas paslaugas</t>
  </si>
  <si>
    <t>Eil. Nr.</t>
  </si>
  <si>
    <t>Įstaigos pavadinimas</t>
  </si>
  <si>
    <t>Ugdymo procesui organizuoti ir valdyti</t>
  </si>
  <si>
    <t>Švietimo pagalbai</t>
  </si>
  <si>
    <t>Lopšelis/darželis "Nykštukas"</t>
  </si>
  <si>
    <t>Lopšelis/darželis "Pumpurėlis"</t>
  </si>
  <si>
    <t>Juodupės lopšelis- darželis</t>
  </si>
  <si>
    <t>Mokykla/darželis "Ąžuoliukas"</t>
  </si>
  <si>
    <t>Obelių lopšelis-darželis</t>
  </si>
  <si>
    <t>Kavoliškio mokykla-darželis</t>
  </si>
  <si>
    <t>Lopšelis/darželis "Varpelis"</t>
  </si>
  <si>
    <t>Senamiesčio progimnazijos Laibgalių ikimokyklinio ir pradinio ugdymo sk.</t>
  </si>
  <si>
    <t>Senamiesčio progimnazijos Kriaunų ikimokyklinio ir pradinio ugdymo sk.</t>
  </si>
  <si>
    <t>Jūžintų J.O.Širvydo pagrindinė mokykla</t>
  </si>
  <si>
    <t>Kamajų A. Strazdo gimnazijos ikimokyklinio ugdymo skyrius</t>
  </si>
  <si>
    <t>Iš viso:</t>
  </si>
  <si>
    <t>9 priedas</t>
  </si>
  <si>
    <t>eurais</t>
  </si>
  <si>
    <t>Turto valdymo ir ūkio skyrius iš viso</t>
  </si>
  <si>
    <t>Strateginio planavimo, investicijų ir viešųjų pirkimų  skyrius iš viso</t>
  </si>
  <si>
    <t>Statybos ir infrastruktūros plėtros skyrius iš viso</t>
  </si>
  <si>
    <t>Švietimo, kultūros ir sporto skyrius iš viso</t>
  </si>
  <si>
    <t xml:space="preserve">Turto valdymo ir ūkio skyrius </t>
  </si>
  <si>
    <t>VšĮ Rokiškio rajono ligoninės dalininko kapitalui didinti (lizingas-kompiuteriniam tomografui ir  skaitmeninei rentgeno diagnostikos sistemai)</t>
  </si>
  <si>
    <t xml:space="preserve">       UŽ TEIKIAMAS PASLAUGAS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</si>
  <si>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</si>
  <si>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</si>
  <si>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Rokiškio rajono savivaldybės tarybos    </t>
  </si>
  <si>
    <t>ROKIŠKIO RAJONO SAVIVALDYBĖS 2020 METŲ BIUDŽETAS</t>
  </si>
  <si>
    <t>ROKIŠKIO RAJONO SAVIVALDYBĖS BIUDŽETINIŲ ĮSTAIGŲ 2020 M. PAJAMOS</t>
  </si>
  <si>
    <t>Mokymo lėšos ugdymo procesui organizuoti ir valdyti bei švietimo pagalbai 2020 metams</t>
  </si>
  <si>
    <t>Suaug. ir jaun.mok.c. VŠĮ Rokiškio psich. ligon. sk.</t>
  </si>
  <si>
    <t xml:space="preserve">Pandėlio UDC </t>
  </si>
  <si>
    <t>Jaunimo politikos įgyvendinimo programa</t>
  </si>
  <si>
    <t>Nuostolių kompensavimas pagal skolos grąžinimo grafiką</t>
  </si>
  <si>
    <t>Religinių pastatų remontui dalinai prisidėti</t>
  </si>
  <si>
    <t>Darželiams, mokykloms - įrangai įsigyti, higienos reikalavimų vykdymui</t>
  </si>
  <si>
    <t>Mokyklinių autobusų remontui</t>
  </si>
  <si>
    <t>Kompiuterinių technologijų atnaujinimui</t>
  </si>
  <si>
    <t>Lauko aikštelių ikimokyklinėse įstaigose atnaujinimui</t>
  </si>
  <si>
    <t>Rajoną reprezentujančių meno objektų miesto erdvėse priežiūros (restauravimo) finansavimas</t>
  </si>
  <si>
    <t>Lietuvos moksleivių dainų šventei</t>
  </si>
  <si>
    <t xml:space="preserve"> iš jų: sporto organizacijų projektų finansavimas</t>
  </si>
  <si>
    <t>Žemės sklypų kadastrinių matavimų atlikimas ir kitos paslaugos</t>
  </si>
  <si>
    <t>Žemės sklypų, esančių Rokiškio rajono savivaldybės teritorijoje, paėmimo visuomenės poreikiams sąnaudų ir naudos analizė</t>
  </si>
  <si>
    <t xml:space="preserve">VALSTYBĖS DELEGUOTŲ  FUNKCIJŲ PASKIRSTYMAS  2020 M.  </t>
  </si>
  <si>
    <t>Valstybės funkcijos pavadinimas</t>
  </si>
  <si>
    <t>Asignavimų valdytojas</t>
  </si>
  <si>
    <t xml:space="preserve"> Iš to sk.: DUF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</si>
  <si>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</si>
  <si>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</si>
  <si>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</si>
  <si>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</si>
  <si>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Jaunimo teisių apsauga</t>
  </si>
  <si>
    <t>Priskirtos valstybės žemės ir kito turto valdymo, naudojimo ir disponavimo juo patikėjimo teise funkcijai atlikti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</si>
  <si>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</si>
  <si>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</si>
  <si>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</si>
  <si>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                    priemonėms įsigyti</t>
  </si>
  <si>
    <t>Statybos ir infrastruktūros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</si>
  <si>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</si>
  <si>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</si>
  <si>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</si>
  <si>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</si>
  <si>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</si>
  <si>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</si>
  <si>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</si>
  <si>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</si>
  <si>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</si>
  <si>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</si>
  <si>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iš jų: asmenų su sunkia negalia globa</t>
  </si>
  <si>
    <t xml:space="preserve">                soc.rizika iš viso 4 PR.</t>
  </si>
  <si>
    <t>Socialinės išmokos    iš viso</t>
  </si>
  <si>
    <t xml:space="preserve">     iš jų :  soc.išmokų administravimas 1 PR.</t>
  </si>
  <si>
    <t xml:space="preserve"> Administracija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</si>
  <si>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</si>
  <si>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</si>
  <si>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</si>
  <si>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</si>
  <si>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</si>
  <si>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</si>
  <si>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</si>
  <si>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</si>
  <si>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</si>
  <si>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</si>
  <si>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</si>
  <si>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</si>
  <si>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</si>
  <si>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Būsto nuomos ar išperkamosios nuomos mokesčių dalies kompensavimas</t>
  </si>
  <si>
    <t xml:space="preserve">                      iš jų: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</si>
  <si>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</si>
  <si>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</si>
  <si>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</si>
  <si>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</si>
  <si>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>Erdvinių duomenų rinkinio tvarkymo funkcija</t>
  </si>
  <si>
    <t xml:space="preserve"> IŠ VISO VALSTYBĖS FUNKCIJOMS:</t>
  </si>
  <si>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</si>
  <si>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</si>
  <si>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ROKIŠKIO RAJONO SAVIVALDYBĖS 2020 METŲ BIUDŽETAS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</si>
  <si>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</si>
  <si>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</si>
  <si>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</si>
  <si>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</si>
  <si>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</si>
  <si>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</si>
  <si>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</si>
  <si>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</si>
  <si>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</si>
  <si>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</si>
  <si>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</si>
  <si>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</si>
  <si>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</si>
  <si>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</si>
  <si>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</si>
  <si>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</si>
  <si>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</si>
  <si>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</si>
  <si>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</si>
  <si>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</si>
  <si>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</si>
  <si>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</si>
  <si>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</si>
  <si>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</si>
  <si>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</si>
  <si>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</si>
  <si>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</si>
  <si>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</si>
  <si>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Speciali tikslinė dotacija iš viso (15+16+17+18)</t>
  </si>
  <si>
    <t xml:space="preserve"> 1.3.4.1.1.1.a</t>
  </si>
  <si>
    <t xml:space="preserve"> 1.3.4.1.1.1.b</t>
  </si>
  <si>
    <t xml:space="preserve"> 1.3.4.1.1.1.c</t>
  </si>
  <si>
    <t>Ūkio lėšos mokykloms, turinčioms mokinių su specialiaisiais poreikiais -Rokiškio pagrindinei mokyklai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</si>
  <si>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</si>
  <si>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</si>
  <si>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1.3.4.1.1.5</t>
  </si>
  <si>
    <t xml:space="preserve">1.3.4.1.1.5.1  </t>
  </si>
  <si>
    <t>Valstybės biudžeto lėšos, skirtos mokytojų,dirbančių pagal neformaliojo vaikų švietimo programas mokyklose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</si>
  <si>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</si>
  <si>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</si>
  <si>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</si>
  <si>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</si>
  <si>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</si>
  <si>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</si>
  <si>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</si>
  <si>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</si>
  <si>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</si>
  <si>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</si>
  <si>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1.4.2.2.</t>
  </si>
  <si>
    <t>Pajamos iš baudų ir konfiskacijos</t>
  </si>
  <si>
    <t>1.4.2.3.</t>
  </si>
  <si>
    <t>Kitos pajamos</t>
  </si>
  <si>
    <t>Biudžeto lėšų likutis</t>
  </si>
  <si>
    <t xml:space="preserve"> iš jo: aplinkos apsaugos rėmimo spec.programa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</si>
  <si>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</si>
  <si>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</si>
  <si>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</si>
  <si>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</si>
  <si>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</si>
  <si>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</si>
  <si>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</si>
  <si>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>ROKIŠKIO RAJONO SAVIVALDYBĖS BIUDŽETO 2020METŲ VALSTYBĖS BIUDŽETO TIKSLINĖS LĖŠOS</t>
  </si>
  <si>
    <t xml:space="preserve">                                                                                                            tūkst.Eur</t>
  </si>
  <si>
    <t xml:space="preserve">         Funkcijos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</si>
  <si>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</si>
  <si>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</si>
  <si>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</si>
  <si>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</si>
  <si>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</si>
  <si>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</si>
  <si>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</si>
  <si>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</si>
  <si>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</si>
  <si>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</si>
  <si>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Būsto nuomos ar išperkamosios nuomos mokesčių dalies kompensacijoms</t>
  </si>
  <si>
    <t>Užinžmtumo didinimo programai</t>
  </si>
  <si>
    <t>SVEIKATOS APSAUGOS MINISTERIJA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</si>
  <si>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</si>
  <si>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</si>
  <si>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</si>
  <si>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</si>
  <si>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</si>
  <si>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</si>
  <si>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</si>
  <si>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</si>
  <si>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</si>
  <si>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</si>
  <si>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</si>
  <si>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</si>
  <si>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</si>
  <si>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</si>
  <si>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</si>
  <si>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 xml:space="preserve">  IŠ VISO </t>
  </si>
  <si>
    <t>7 priedas</t>
  </si>
  <si>
    <t>ROKIŠKIO RAJONO SAVIVALDYBĖS APYVARTOS LĖŠOS</t>
  </si>
  <si>
    <t>eurai</t>
  </si>
  <si>
    <t>Eil.   Nr.</t>
  </si>
  <si>
    <t>Asignavimų valdytojo pavadinimas</t>
  </si>
  <si>
    <t xml:space="preserve">pajamos už teikiamas paslaugas </t>
  </si>
  <si>
    <t xml:space="preserve"> aplinkos apsaugos rėmimo spec. programa</t>
  </si>
  <si>
    <t>laisvas lėšų likutis</t>
  </si>
  <si>
    <t xml:space="preserve">     iš jų:  nekilnojamo turto nuomos specialioji programa</t>
  </si>
  <si>
    <t xml:space="preserve">Panemunėlio seniūnija                      </t>
  </si>
  <si>
    <t>J/Tumo-Vaižganto gimnazija</t>
  </si>
  <si>
    <t>Jūžintų J.O.Širvydo vidurinė mokykla</t>
  </si>
  <si>
    <t>Kamajų A. Strazdo gimn. ikimok. ugd. sk.</t>
  </si>
  <si>
    <t xml:space="preserve">Panemunėlio mokykla-daugiafunkcis centras </t>
  </si>
  <si>
    <t>Architektūros ir paveldosaugos skyrius- aplinkos apsaugos rėmimo spec. programa</t>
  </si>
  <si>
    <r>
      <t xml:space="preserve">   i</t>
    </r>
    <r>
      <rPr>
        <sz val="9"/>
        <rFont val="Arial"/>
        <family val="2"/>
      </rPr>
      <t>š jų: lengvatinio keleivių pervežimo išlaidų kompensavimas</t>
    </r>
  </si>
  <si>
    <t>Socialinė parama mokiniams - nemokamas maitinimas vaikams,turintiems neįgalumą</t>
  </si>
  <si>
    <t>Rokiškio rajono savivaldybės tarybos</t>
  </si>
  <si>
    <t>8 priedas</t>
  </si>
  <si>
    <t>sumos- tūkst.eurų</t>
  </si>
  <si>
    <t>Projekto pavadinimas</t>
  </si>
  <si>
    <t>projekto vertė iš viso, tūkst. eurų</t>
  </si>
  <si>
    <t xml:space="preserve"> iš jų:</t>
  </si>
  <si>
    <t xml:space="preserve">Reikalinga 2020 metams </t>
  </si>
  <si>
    <t>ES</t>
  </si>
  <si>
    <t>VB</t>
  </si>
  <si>
    <t>Kitos lėšos</t>
  </si>
  <si>
    <t>SB</t>
  </si>
  <si>
    <t>Netinkamos išlaidos</t>
  </si>
  <si>
    <t xml:space="preserve">Iš viso </t>
  </si>
  <si>
    <t>ES fondų ar kitų programų lėšos</t>
  </si>
  <si>
    <t>VB lėšos</t>
  </si>
  <si>
    <t>SB lėšos</t>
  </si>
  <si>
    <t>Netinkamos lėšos</t>
  </si>
  <si>
    <t xml:space="preserve">„Ledo ritulio aikštelės stoginės M.Riomerio g. 1, Rokiškio mieste statyba“ </t>
  </si>
  <si>
    <t>Socialinio būsto fondo plėtra Rokiškio rajono savivaldybėje</t>
  </si>
  <si>
    <t>Obelių miesto gyvenamosios vietovės atnaujinimas</t>
  </si>
  <si>
    <t>Rokiškio miesto teritorijų kraštovaizdžio formavimas ir ekologinės būklės gerinimas“</t>
  </si>
  <si>
    <t>Rokiškio miesto Aušros g. (nuo sankirtos su J.Gruodžio g. iki sankirtos su Kauno g.) rekonstravimas</t>
  </si>
  <si>
    <t>Rokiškio rajono Panemunėlio geležinkelio stoties gyvenvietės paviršinio vandens sutvarkymas ir su juo susijusios infrastruktūros rekonstravimas</t>
  </si>
  <si>
    <t>„Biržų, Kupiškio, Pasvalio ir Rokiškio rajonų savivaldybes jungiančių turizmo trasų ir turizmo maršrutų informacinės infrastruktūros plėtra“ (pareiškėjas - Biržų r. savivaldybė)</t>
  </si>
  <si>
    <t>Rokiškio l/d „Pumpurėlis“ pastato vidaus patalpų  ir ugdymo aplinkos modernizavimas</t>
  </si>
  <si>
    <t>Sveikos gyvensenos skatinimas Rokiškio rajone</t>
  </si>
  <si>
    <t xml:space="preserve"> Rokiškio rajono savivaldybės visuomenės sveikatos biuras  ir Rokiškio baseinas (partneris) "Sportuokime kartu  Rokiškio baseine" 
</t>
  </si>
  <si>
    <t xml:space="preserve">Atsinaujinančių energijos šaltinių diegimas VšĮ Rokiškio rajono ligoninėje </t>
  </si>
  <si>
    <t>Geriatrijos dienos stacionaro ir konsultacinių kabinetų įkūrimas bei aprūpinimas reikiam įranga ir baldais VšĮ Rokiškio rajono ligoninėje</t>
  </si>
  <si>
    <t>VšĮ Rokiškio pirminės asmens sveikatos priežiūros centro veiklos efektyvumo didinimas, gerinant teikiamų paslaugų kokybę ir prieinamumą</t>
  </si>
  <si>
    <t>Pėsčiųjų ir dviračių takų plėtra Rokiškio miesto Vilties ir Aušros g.</t>
  </si>
  <si>
    <t>Rokiškio J. Keliuočio viešosios bibliotekos pastato Rokiškis, Nepriklausomybės a. 16, ir kiemo rekonstravimas bei modernizavimas ir priestato statyba</t>
  </si>
  <si>
    <t>Rokiškio rajono Jūžintų seniūnijos vietinės reikšmės kelio Sėlynė-Laibgaliai kapitalinis remontas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</si>
  <si>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</si>
  <si>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Ugdymo aplinkos modernizavimas Rokiškio J. Tumo-Vaižganto gimnazijoje bei Rokiškio J. Tūbelio progimnazijoje</t>
  </si>
  <si>
    <t>Socialinių paslaugų kokybės ir prieinamumo gerinimas Vidurio Baltijos regione (projekto vykdytojas - VšĮ Rokiškio jaunimo centras)</t>
  </si>
  <si>
    <t>Neformaliojo suaugusiųjų švietimo teikėjų strateginio mąstymo ir pokyčių valdymo kompetencijų stirpinimas (Teikėjas- Rokiškio švietimo centras, Partneriai-Rokiškio r. savivaldybės visuomenės sveikatos biuras, Rokiškio krašto muziejus)</t>
  </si>
  <si>
    <t>Vykdytojas- Rokiškio krašto muziejus „Nematerialios kultūros ir vietinio istorijos paveldo išsaugojimas, prieinamumas ir plėtra, gerinant darnų turizmo konkurencingumą Latvijoje, Lietuvoje ir Baltarusijoje“ (ENI-LLB-1-108): „Atrask savo krašto šaknis!"</t>
  </si>
  <si>
    <t>Rokiškio miesto kultūros infrastruktūros paslaugų gerinimas (Rokiškio kultūros centras)</t>
  </si>
  <si>
    <t>„Rokiškio rajono vaikų sveiko ir aktyvaus gyvenimo būdo skatinimas“- pareiškėjas Asociacija „Veiklus pilietis“, partneris - Rokiškior. savivaldybės administracija</t>
  </si>
  <si>
    <t>Ugniagesių savanorių priešgaisrinės apsaugos ir gelbėjimo paslaugų skatinimas Rokiškio rajone (Pareiškėjas - Rokiškio rajono savanorių ugniagesių draugija)</t>
  </si>
  <si>
    <t>Keliaukim kartu spalvingu emocijų taku (K2SET) Vykdytojas l/d "Pumpurėlis", Partneriai - Švietimo centras, l/d "Nykštukas", Panemunėlio mokykla-daugiafunkcis centras</t>
  </si>
  <si>
    <t>Suaugusiųjų švietėjų komptencijų tobulinimas siekiant teikiamų paslaugų kokybės ir prieinamumo didinimo (Rokiškio švietimo centras)</t>
  </si>
  <si>
    <t>„Rokiškio krašto muziejaus inovatyvių paslaugų gerinimas“ (pareiškėjas - Rokiškio krašto muziejus)</t>
  </si>
  <si>
    <t>Rokiškio Juozo Tumo Vaižganto gimnazija Erasmus+ KA-2 projektas "Tobulėjantys mokytoji- geresnė mokykla" 2018-2020</t>
  </si>
  <si>
    <t>Rokiškio Juozo Tumo- Vaižganto gimnazija ERASMUS+ KA229 "Old places- New spaces" 2019-2021</t>
  </si>
  <si>
    <t xml:space="preserve"> „Nematerialios kultūros ir vietinio istorijos paveldo išsaugojimas, prieinamumas ir plėtra, gerinant darnų turizmo konkurencingumą Latvijoje, Lietuvoje ir Baltarusijoje“ (ENI-LLB-1-108): „Atrask savo krašto šaknis!"Vykdytojas- Rokiškio krašto muziejus</t>
  </si>
  <si>
    <t>„Kokybės krepšelis“, pareiškėjas Rokiškio r. Kamajų Antano Strazdo gimnazija</t>
  </si>
  <si>
    <t>„Kokybės krepšelis“ pareiškėjas Rokiškio Juozo Tūbelio progimnazija</t>
  </si>
  <si>
    <t>IŠ VISO</t>
  </si>
  <si>
    <t xml:space="preserve">        (LĖŠŲ LIKUTIS 2019 M. GRUODŽIO 31 D.)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</si>
  <si>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</si>
  <si>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</si>
  <si>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</si>
  <si>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</si>
  <si>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Strateginio planavimo, investicijų ir viešųjų pirkimų  skyrius</t>
  </si>
  <si>
    <t>Investiciniams projektams,galimybių studijoms ir kitiems dokumentams rengti</t>
  </si>
  <si>
    <t xml:space="preserve"> iš to sk.: automobiliams įsigyti</t>
  </si>
  <si>
    <t>Švietimo, kultūros ir sporto skyrius</t>
  </si>
  <si>
    <t>Lengvatinio moksleivių pervež. išlaidų kompensav.</t>
  </si>
  <si>
    <t xml:space="preserve">Senamiesčio progimnazijos Kriaunų sk. </t>
  </si>
  <si>
    <t xml:space="preserve"> iš to sk.: ledo aikštelės šaldymui ir priežiūrai</t>
  </si>
  <si>
    <t>KULTŪROS, SPPORTO, BENDRUOMENĖS IR VAIKŲ IR JAUNIMO GYVENIMO AKTYVINIMO PROGRAMA (03)</t>
  </si>
  <si>
    <t>Vaikų ir jaunimo socializacija</t>
  </si>
  <si>
    <t>Nusikalstamų veikų prevencijos ir kontrolės programa</t>
  </si>
  <si>
    <t>Nevyriausybinių organizacijų projektų finansavimas</t>
  </si>
  <si>
    <t xml:space="preserve">  iš to sk.: sporto organizacijų projektų finansavimas</t>
  </si>
  <si>
    <t>Panemunėlio mokykla- daugiafunkcis centras</t>
  </si>
  <si>
    <t>Asmenų patalpinimas į stacionarias globos įstaigas</t>
  </si>
  <si>
    <t>VšĮ Rokiškio rajono ligoninės dalininko kapitalui didinti (lizingas- kompiuteriniam tomografui ir  skaitmeninei rentgeno diagnostikos sistemai)</t>
  </si>
  <si>
    <t xml:space="preserve"> 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</si>
  <si>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</si>
  <si>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</si>
  <si>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</si>
  <si>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Strateginio planavimo, investicijų ir viešųjų pirkimų skyrius</t>
  </si>
  <si>
    <t>PRATC už atliekų tvarkymą</t>
  </si>
  <si>
    <t>Nuostolingų maršrutų išlaidoms kompensuoti</t>
  </si>
  <si>
    <t xml:space="preserve">Rokiškio rajono bendruomeninių vaikų globos namų ir vaikų dienos centrų plėtra </t>
  </si>
  <si>
    <t>1.3.4.2.</t>
  </si>
  <si>
    <t>1.3.4.2.1.1.1.</t>
  </si>
  <si>
    <t>1.3.4.2.1.1.2.</t>
  </si>
  <si>
    <t>Dotacija savivaldybės vykdomų projektų nuosavai daliai finansuoti</t>
  </si>
  <si>
    <t>31.</t>
  </si>
  <si>
    <t>32.</t>
  </si>
  <si>
    <t>33.</t>
  </si>
  <si>
    <t>DOTACIJOS (14+19+21)</t>
  </si>
  <si>
    <t>Juozo Tūbelio progimnazijos pastatui modernizuoti</t>
  </si>
  <si>
    <t xml:space="preserve">                               </t>
  </si>
  <si>
    <t>FINANSŲ MINISTERIJA</t>
  </si>
  <si>
    <t>Rokiškio Juozo Tūbelio progimnazijos pastato modernizavimas</t>
  </si>
  <si>
    <t xml:space="preserve">            konferencija,,Rokiškio dvaro sodybos alaus daryklos (Krošinskių pilaitės) pritaikymo idėjos"</t>
  </si>
  <si>
    <t>Socialinė paramoa mokiniams - nemokamas maitinimas</t>
  </si>
  <si>
    <t>Savivaldybės  vykdomiems projektams prisidėti</t>
  </si>
  <si>
    <t>Savivaldybės vykdomiems projektams  prisidėti</t>
  </si>
  <si>
    <t>Valstybinėms (valstybės perduotoms savivaldybėms) funkcijoms vykdyti</t>
  </si>
  <si>
    <t xml:space="preserve">             VALSTYBINĖS (VALSTYBĖS PERDUOTOMS SAVIVALDYBĖMS) FUNKCIJOS                                                       </t>
  </si>
  <si>
    <t>Kelių priežiūros ir plėtros programa</t>
  </si>
  <si>
    <t>1.3.4.1.1.5.2.</t>
  </si>
  <si>
    <t>Kelių priežiūros ir plėtros programa (KPPP)</t>
  </si>
  <si>
    <t>1.3.4.2.1.1.3.</t>
  </si>
  <si>
    <t>SUSISIEKIMO MINISTERIJA</t>
  </si>
  <si>
    <t>Socialinės paslaugos Rokiškio rajono gyventojams</t>
  </si>
  <si>
    <t>Soc. paramos ir sveikatos skyrius</t>
  </si>
  <si>
    <t>iš jo: darbo užmokes -čiui</t>
  </si>
  <si>
    <t>Finansų skyrius iš viso</t>
  </si>
  <si>
    <t>Obelių gimnazijos neformaliojo švietimo skyrius</t>
  </si>
  <si>
    <t>Kamajų neformaliojo švietimo skyrius</t>
  </si>
  <si>
    <t>Juodupės gimnazijos neformaliojo švietimo skyrius</t>
  </si>
  <si>
    <t xml:space="preserve">Finansų skyrius </t>
  </si>
  <si>
    <t>Kairelių kaimo bendruomenės socialinio verslo kūrimas</t>
  </si>
  <si>
    <t>34.</t>
  </si>
  <si>
    <t>35.</t>
  </si>
  <si>
    <t xml:space="preserve">   Paskollos grąžinimas</t>
  </si>
  <si>
    <t>Dotacijos  grąžinimas</t>
  </si>
  <si>
    <t>Paskolų aptarnavimas</t>
  </si>
  <si>
    <t>Dotacijos grąžinimas</t>
  </si>
  <si>
    <t xml:space="preserve">    iš jų: ilgalaikiam turtui įsigyti</t>
  </si>
  <si>
    <t xml:space="preserve">ES lėšos neformaliojo vaikų švietimo paslaugų plėtrai </t>
  </si>
  <si>
    <t>36.</t>
  </si>
  <si>
    <t>Integrali pagalba į namus</t>
  </si>
  <si>
    <t>„Viešojo saugumo gerinimas ir apsauga pasienio regionuose Latvijoje ir Lietuvoje</t>
  </si>
  <si>
    <t>1.3.4.1.1.5.3.</t>
  </si>
  <si>
    <t>Tarpinstitucinio bendradarbiavimo koordinatoriaus pareigybei išlaikyti</t>
  </si>
  <si>
    <t>Žemės sklypų formavimo ir pertvarkymo projektų ir topografinių ir detaliųjų  planų parengimas</t>
  </si>
  <si>
    <t>37.</t>
  </si>
  <si>
    <t>1.3.4.1.1.5.4.</t>
  </si>
  <si>
    <t>Kitos dotacijos einamiesiems tikslams (20+21+22+23)</t>
  </si>
  <si>
    <t>Kitos dotacijos turtui įsigyti (25+26+27)</t>
  </si>
  <si>
    <t>KITOS PAJAMOS (29+33+34+35)</t>
  </si>
  <si>
    <t>Turto pajamos(30+31+32)</t>
  </si>
  <si>
    <t>VISI MOKESČIAI, PAJAMOS IR DOTACIJOS(1+13+28)</t>
  </si>
  <si>
    <t xml:space="preserve">                        2020 m.vasario  27  d. sprendimo Nr. TS-26</t>
  </si>
  <si>
    <t xml:space="preserve">                                                            2020 m.vasario 27   d. sprendimo Nr.TS -26</t>
  </si>
  <si>
    <t>2020 m. vasario 27 d. sprendimo Nr. TS-26</t>
  </si>
  <si>
    <t>Lengvatinio keleivių pervežimo išlaidų kompensavimas</t>
  </si>
  <si>
    <r>
      <t xml:space="preserve">SF* - </t>
    </r>
    <r>
      <rPr>
        <sz val="10"/>
        <rFont val="Times New Roman"/>
        <family val="1"/>
      </rPr>
      <t>savarankiška funkcija</t>
    </r>
  </si>
  <si>
    <r>
      <t>VF*</t>
    </r>
    <r>
      <rPr>
        <sz val="10"/>
        <rFont val="Times New Roman"/>
        <family val="1"/>
      </rPr>
      <t xml:space="preserve"> - valstybės biudžeto tikslinės lėšos/</t>
    </r>
    <r>
      <rPr>
        <b/>
        <sz val="10"/>
        <rFont val="Times New Roman"/>
        <family val="1"/>
      </rPr>
      <t>ES*</t>
    </r>
    <r>
      <rPr>
        <sz val="10"/>
        <rFont val="Times New Roman"/>
        <family val="1"/>
      </rPr>
      <t xml:space="preserve"> - Europos Sąjungos</t>
    </r>
  </si>
  <si>
    <r>
      <t xml:space="preserve">ML* - </t>
    </r>
    <r>
      <rPr>
        <sz val="10"/>
        <rFont val="Times New Roman"/>
        <family val="1"/>
      </rPr>
      <t>mokymo lėšos</t>
    </r>
  </si>
  <si>
    <r>
      <t xml:space="preserve">SP PR* - </t>
    </r>
    <r>
      <rPr>
        <sz val="10"/>
        <rFont val="Times New Roman"/>
        <family val="1"/>
      </rPr>
      <t>specialioji programa</t>
    </r>
  </si>
  <si>
    <t>Kamajų A. Strazdo gimn. ikimokyklinio ugdymo skyrius</t>
  </si>
  <si>
    <r>
      <t>I</t>
    </r>
    <r>
      <rPr>
        <b/>
        <sz val="11"/>
        <rFont val="Times New Roman"/>
        <family val="1"/>
      </rPr>
      <t>Š VISO:</t>
    </r>
  </si>
  <si>
    <t>Senamiesčio progimn. Laibgalių sk.</t>
  </si>
  <si>
    <t>Juodupės gimn. Neform. švietimo sk.</t>
  </si>
  <si>
    <r>
      <t xml:space="preserve">  </t>
    </r>
    <r>
      <rPr>
        <i/>
        <sz val="10"/>
        <rFont val="Times New Roman"/>
        <family val="1"/>
      </rPr>
      <t>iš to sk.: sveikatos priežiūra mokyklose</t>
    </r>
  </si>
  <si>
    <r>
      <t>A</t>
    </r>
    <r>
      <rPr>
        <i/>
        <sz val="10"/>
        <rFont val="Times New Roman"/>
        <family val="1"/>
      </rPr>
      <t>plinkos apsaugos rėmimo spec.programa</t>
    </r>
  </si>
  <si>
    <t>2020 m. vasario 27  d. sprendimo Nr. TS-26</t>
  </si>
  <si>
    <r>
      <t xml:space="preserve">                 </t>
    </r>
    <r>
      <rPr>
        <sz val="10"/>
        <rFont val="Times New Roman"/>
        <family val="1"/>
      </rPr>
      <t>iš jų:</t>
    </r>
  </si>
  <si>
    <t xml:space="preserve">               soc.išmokos ( laidojimo pašalpos) iš  viso</t>
  </si>
  <si>
    <t xml:space="preserve"> tūkst. eur.</t>
  </si>
  <si>
    <t>Salų dvaro sodybos rūmų kapitalinis remontas</t>
  </si>
  <si>
    <t>2020 m. vasario 27 d. sprendimo TS -26</t>
  </si>
  <si>
    <t>2020 METAIS SAVIVALDYBĖS PLANUOJAMŲ VYKDYTI PROJEKTŲ, FINANSUOJAMŲ  ES IR KITŲ FONDŲ PARAMOS, VALSTYBĖS INVESTICIJŲ PROGRAMOS IR KURIEMS REIKALINGAS PRISIDĖJIMAS , SĄRAŠAS</t>
  </si>
  <si>
    <t>2020 m. vasario 27 d.sprendimo Nr. TS-26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</si>
</sst>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7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/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/>
      <top>
        <color indexed="63"/>
      </top>
      <bottom style="medium">
        <color indexed="63"/>
      </bottom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19" fillId="0" borderId="0">
      <alignment/>
      <protection/>
    </xf>
    <xf numFmtId="0" fontId="6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22" borderId="4" applyNumberFormat="0" applyAlignment="0" applyProtection="0"/>
    <xf numFmtId="0" fontId="6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0" fillId="31" borderId="6" applyNumberFormat="0" applyFon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22" borderId="5" applyNumberForma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left" vertical="center" wrapText="1"/>
      <protection/>
    </xf>
    <xf numFmtId="178" fontId="0" fillId="0" borderId="13" xfId="0" applyNumberFormat="1" applyFont="1" applyBorder="1" applyAlignment="1">
      <alignment/>
    </xf>
    <xf numFmtId="0" fontId="0" fillId="0" borderId="14" xfId="57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6" xfId="57" applyNumberFormat="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/>
    </xf>
    <xf numFmtId="178" fontId="0" fillId="0" borderId="16" xfId="0" applyNumberFormat="1" applyFont="1" applyBorder="1" applyAlignment="1">
      <alignment/>
    </xf>
    <xf numFmtId="0" fontId="0" fillId="0" borderId="16" xfId="57" applyFont="1" applyBorder="1" applyAlignment="1">
      <alignment horizontal="right" vertical="center" wrapText="1"/>
      <protection/>
    </xf>
    <xf numFmtId="0" fontId="6" fillId="0" borderId="12" xfId="0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6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178" fontId="6" fillId="0" borderId="17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6" fillId="33" borderId="15" xfId="0" applyNumberFormat="1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178" fontId="6" fillId="0" borderId="15" xfId="0" applyNumberFormat="1" applyFont="1" applyBorder="1" applyAlignment="1">
      <alignment vertical="top" wrapText="1"/>
    </xf>
    <xf numFmtId="0" fontId="6" fillId="0" borderId="20" xfId="0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34" borderId="12" xfId="0" applyFont="1" applyFill="1" applyBorder="1" applyAlignment="1">
      <alignment/>
    </xf>
    <xf numFmtId="0" fontId="6" fillId="0" borderId="27" xfId="0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33" borderId="3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36" xfId="57" applyFont="1" applyBorder="1" applyAlignment="1">
      <alignment horizontal="center" vertical="center" wrapText="1"/>
      <protection/>
    </xf>
    <xf numFmtId="0" fontId="8" fillId="0" borderId="36" xfId="57" applyFont="1" applyBorder="1" applyAlignment="1">
      <alignment horizontal="center" vertical="center" wrapText="1"/>
      <protection/>
    </xf>
    <xf numFmtId="0" fontId="0" fillId="0" borderId="37" xfId="0" applyBorder="1" applyAlignment="1">
      <alignment vertical="top"/>
    </xf>
    <xf numFmtId="0" fontId="17" fillId="0" borderId="37" xfId="0" applyFont="1" applyBorder="1" applyAlignment="1">
      <alignment wrapText="1"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0" fontId="0" fillId="0" borderId="41" xfId="0" applyBorder="1" applyAlignment="1">
      <alignment vertical="top"/>
    </xf>
    <xf numFmtId="0" fontId="6" fillId="0" borderId="41" xfId="57" applyFont="1" applyBorder="1" applyAlignment="1">
      <alignment horizontal="left" vertical="center" wrapText="1"/>
      <protection/>
    </xf>
    <xf numFmtId="178" fontId="6" fillId="0" borderId="42" xfId="0" applyNumberFormat="1" applyFont="1" applyBorder="1" applyAlignment="1">
      <alignment/>
    </xf>
    <xf numFmtId="0" fontId="0" fillId="0" borderId="43" xfId="57" applyFont="1" applyBorder="1" applyAlignment="1">
      <alignment horizontal="center" vertical="center" wrapText="1"/>
      <protection/>
    </xf>
    <xf numFmtId="178" fontId="6" fillId="0" borderId="44" xfId="57" applyNumberFormat="1" applyFont="1" applyBorder="1" applyAlignment="1">
      <alignment horizontal="right" vertical="center" wrapText="1"/>
      <protection/>
    </xf>
    <xf numFmtId="178" fontId="6" fillId="0" borderId="45" xfId="57" applyNumberFormat="1" applyFont="1" applyBorder="1" applyAlignment="1">
      <alignment horizontal="right" vertical="center" wrapText="1"/>
      <protection/>
    </xf>
    <xf numFmtId="178" fontId="6" fillId="0" borderId="46" xfId="57" applyNumberFormat="1" applyFont="1" applyBorder="1" applyAlignment="1">
      <alignment horizontal="right" vertical="center" wrapText="1"/>
      <protection/>
    </xf>
    <xf numFmtId="178" fontId="6" fillId="0" borderId="45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4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0" fillId="0" borderId="12" xfId="0" applyBorder="1" applyAlignment="1">
      <alignment vertical="top"/>
    </xf>
    <xf numFmtId="178" fontId="0" fillId="34" borderId="16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11" fillId="0" borderId="15" xfId="0" applyNumberFormat="1" applyFon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18" fillId="0" borderId="12" xfId="0" applyFont="1" applyBorder="1" applyAlignment="1">
      <alignment wrapText="1"/>
    </xf>
    <xf numFmtId="178" fontId="0" fillId="0" borderId="17" xfId="0" applyNumberFormat="1" applyBorder="1" applyAlignment="1">
      <alignment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7" xfId="0" applyBorder="1" applyAlignment="1">
      <alignment vertical="top"/>
    </xf>
    <xf numFmtId="178" fontId="0" fillId="0" borderId="40" xfId="0" applyNumberFormat="1" applyBorder="1" applyAlignment="1">
      <alignment/>
    </xf>
    <xf numFmtId="178" fontId="6" fillId="0" borderId="50" xfId="0" applyNumberFormat="1" applyFont="1" applyBorder="1" applyAlignment="1">
      <alignment/>
    </xf>
    <xf numFmtId="178" fontId="0" fillId="0" borderId="43" xfId="0" applyNumberFormat="1" applyBorder="1" applyAlignment="1">
      <alignment/>
    </xf>
    <xf numFmtId="178" fontId="6" fillId="0" borderId="51" xfId="0" applyNumberFormat="1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6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18" fillId="0" borderId="12" xfId="0" applyFont="1" applyBorder="1" applyAlignment="1">
      <alignment/>
    </xf>
    <xf numFmtId="0" fontId="0" fillId="0" borderId="20" xfId="0" applyBorder="1" applyAlignment="1">
      <alignment vertical="top"/>
    </xf>
    <xf numFmtId="178" fontId="0" fillId="0" borderId="29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28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1" xfId="0" applyNumberFormat="1" applyFont="1" applyFill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6" fillId="0" borderId="58" xfId="0" applyFont="1" applyBorder="1" applyAlignment="1">
      <alignment wrapText="1"/>
    </xf>
    <xf numFmtId="178" fontId="6" fillId="0" borderId="59" xfId="0" applyNumberFormat="1" applyFont="1" applyBorder="1" applyAlignment="1">
      <alignment/>
    </xf>
    <xf numFmtId="178" fontId="0" fillId="0" borderId="48" xfId="0" applyNumberFormat="1" applyBorder="1" applyAlignment="1">
      <alignment/>
    </xf>
    <xf numFmtId="178" fontId="6" fillId="33" borderId="16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34" borderId="48" xfId="0" applyFont="1" applyFill="1" applyBorder="1" applyAlignment="1">
      <alignment/>
    </xf>
    <xf numFmtId="0" fontId="9" fillId="34" borderId="48" xfId="0" applyFont="1" applyFill="1" applyBorder="1" applyAlignment="1">
      <alignment vertical="top" wrapText="1"/>
    </xf>
    <xf numFmtId="0" fontId="10" fillId="0" borderId="12" xfId="0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17" fillId="0" borderId="37" xfId="0" applyFont="1" applyBorder="1" applyAlignment="1">
      <alignment horizontal="left" vertical="center" wrapText="1"/>
    </xf>
    <xf numFmtId="0" fontId="0" fillId="0" borderId="12" xfId="0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6" xfId="0" applyNumberFormat="1" applyBorder="1" applyAlignment="1">
      <alignment wrapText="1"/>
    </xf>
    <xf numFmtId="178" fontId="6" fillId="0" borderId="16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3" xfId="0" applyNumberFormat="1" applyBorder="1" applyAlignment="1">
      <alignment wrapText="1"/>
    </xf>
    <xf numFmtId="178" fontId="0" fillId="34" borderId="16" xfId="0" applyNumberFormat="1" applyFill="1" applyBorder="1" applyAlignment="1">
      <alignment wrapText="1"/>
    </xf>
    <xf numFmtId="178" fontId="0" fillId="0" borderId="16" xfId="0" applyNumberFormat="1" applyBorder="1" applyAlignment="1">
      <alignment vertical="top" wrapText="1"/>
    </xf>
    <xf numFmtId="178" fontId="0" fillId="0" borderId="14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78" fontId="0" fillId="0" borderId="17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48" xfId="0" applyBorder="1" applyAlignment="1">
      <alignment vertical="top"/>
    </xf>
    <xf numFmtId="0" fontId="6" fillId="0" borderId="60" xfId="0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60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17" xfId="0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6" fillId="0" borderId="3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 wrapText="1"/>
    </xf>
    <xf numFmtId="0" fontId="21" fillId="0" borderId="16" xfId="0" applyFont="1" applyBorder="1" applyAlignment="1">
      <alignment wrapText="1"/>
    </xf>
    <xf numFmtId="0" fontId="21" fillId="0" borderId="22" xfId="0" applyFont="1" applyBorder="1" applyAlignment="1">
      <alignment/>
    </xf>
    <xf numFmtId="0" fontId="3" fillId="0" borderId="55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/>
    </xf>
    <xf numFmtId="0" fontId="21" fillId="0" borderId="64" xfId="0" applyFont="1" applyFill="1" applyBorder="1" applyAlignment="1">
      <alignment/>
    </xf>
    <xf numFmtId="0" fontId="21" fillId="0" borderId="28" xfId="0" applyFont="1" applyBorder="1" applyAlignment="1">
      <alignment/>
    </xf>
    <xf numFmtId="1" fontId="21" fillId="0" borderId="16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21" fillId="0" borderId="28" xfId="0" applyNumberFormat="1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0" fontId="21" fillId="0" borderId="48" xfId="0" applyFont="1" applyFill="1" applyBorder="1" applyAlignment="1">
      <alignment/>
    </xf>
    <xf numFmtId="0" fontId="21" fillId="0" borderId="45" xfId="0" applyFont="1" applyBorder="1" applyAlignment="1">
      <alignment/>
    </xf>
    <xf numFmtId="1" fontId="21" fillId="0" borderId="45" xfId="0" applyNumberFormat="1" applyFont="1" applyBorder="1" applyAlignment="1">
      <alignment horizontal="center"/>
    </xf>
    <xf numFmtId="1" fontId="21" fillId="0" borderId="46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28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0" fillId="33" borderId="44" xfId="0" applyFill="1" applyBorder="1" applyAlignment="1">
      <alignment/>
    </xf>
    <xf numFmtId="0" fontId="0" fillId="33" borderId="47" xfId="0" applyFont="1" applyFill="1" applyBorder="1" applyAlignment="1">
      <alignment wrapText="1"/>
    </xf>
    <xf numFmtId="178" fontId="6" fillId="33" borderId="45" xfId="57" applyNumberFormat="1" applyFont="1" applyFill="1" applyBorder="1" applyAlignment="1">
      <alignment horizontal="center"/>
      <protection/>
    </xf>
    <xf numFmtId="0" fontId="0" fillId="33" borderId="45" xfId="0" applyFont="1" applyFill="1" applyBorder="1" applyAlignment="1">
      <alignment vertical="center" wrapText="1"/>
    </xf>
    <xf numFmtId="178" fontId="0" fillId="33" borderId="45" xfId="0" applyNumberFormat="1" applyFont="1" applyFill="1" applyBorder="1" applyAlignment="1">
      <alignment horizontal="center" vertical="center" wrapText="1"/>
    </xf>
    <xf numFmtId="178" fontId="0" fillId="33" borderId="46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3" xfId="57" applyFont="1" applyFill="1" applyBorder="1">
      <alignment/>
      <protection/>
    </xf>
    <xf numFmtId="178" fontId="6" fillId="33" borderId="16" xfId="57" applyNumberFormat="1" applyFont="1" applyFill="1" applyBorder="1" applyAlignment="1">
      <alignment horizontal="center"/>
      <protection/>
    </xf>
    <xf numFmtId="1" fontId="0" fillId="33" borderId="16" xfId="57" applyNumberFormat="1" applyFont="1" applyFill="1" applyBorder="1" applyAlignment="1">
      <alignment horizontal="center"/>
      <protection/>
    </xf>
    <xf numFmtId="178" fontId="0" fillId="33" borderId="16" xfId="57" applyNumberFormat="1" applyFont="1" applyFill="1" applyBorder="1" applyAlignment="1">
      <alignment horizontal="center"/>
      <protection/>
    </xf>
    <xf numFmtId="178" fontId="0" fillId="33" borderId="10" xfId="57" applyNumberFormat="1" applyFont="1" applyFill="1" applyBorder="1" applyAlignment="1">
      <alignment horizontal="center"/>
      <protection/>
    </xf>
    <xf numFmtId="0" fontId="0" fillId="33" borderId="13" xfId="0" applyFill="1" applyBorder="1" applyAlignment="1">
      <alignment/>
    </xf>
    <xf numFmtId="178" fontId="0" fillId="33" borderId="16" xfId="0" applyNumberFormat="1" applyFill="1" applyBorder="1" applyAlignment="1">
      <alignment horizontal="center"/>
    </xf>
    <xf numFmtId="178" fontId="0" fillId="33" borderId="10" xfId="0" applyNumberForma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21" xfId="0" applyFill="1" applyBorder="1" applyAlignment="1">
      <alignment/>
    </xf>
    <xf numFmtId="178" fontId="6" fillId="33" borderId="22" xfId="57" applyNumberFormat="1" applyFont="1" applyFill="1" applyBorder="1" applyAlignment="1">
      <alignment horizontal="center"/>
      <protection/>
    </xf>
    <xf numFmtId="178" fontId="0" fillId="33" borderId="22" xfId="0" applyNumberFormat="1" applyFill="1" applyBorder="1" applyAlignment="1">
      <alignment horizontal="center"/>
    </xf>
    <xf numFmtId="178" fontId="0" fillId="33" borderId="25" xfId="0" applyNumberForma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8" xfId="0" applyFont="1" applyFill="1" applyBorder="1" applyAlignment="1">
      <alignment/>
    </xf>
    <xf numFmtId="178" fontId="6" fillId="33" borderId="28" xfId="57" applyNumberFormat="1" applyFont="1" applyFill="1" applyBorder="1" applyAlignment="1">
      <alignment horizontal="center"/>
      <protection/>
    </xf>
    <xf numFmtId="178" fontId="0" fillId="33" borderId="28" xfId="0" applyNumberFormat="1" applyFill="1" applyBorder="1" applyAlignment="1">
      <alignment horizontal="center"/>
    </xf>
    <xf numFmtId="178" fontId="0" fillId="33" borderId="30" xfId="0" applyNumberForma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6" fillId="33" borderId="39" xfId="0" applyFont="1" applyFill="1" applyBorder="1" applyAlignment="1">
      <alignment/>
    </xf>
    <xf numFmtId="178" fontId="6" fillId="33" borderId="31" xfId="57" applyNumberFormat="1" applyFont="1" applyFill="1" applyBorder="1" applyAlignment="1">
      <alignment horizontal="center"/>
      <protection/>
    </xf>
    <xf numFmtId="178" fontId="6" fillId="33" borderId="31" xfId="0" applyNumberFormat="1" applyFont="1" applyFill="1" applyBorder="1" applyAlignment="1">
      <alignment horizontal="center"/>
    </xf>
    <xf numFmtId="178" fontId="6" fillId="33" borderId="32" xfId="0" applyNumberFormat="1" applyFont="1" applyFill="1" applyBorder="1" applyAlignment="1">
      <alignment horizontal="center"/>
    </xf>
    <xf numFmtId="0" fontId="22" fillId="0" borderId="38" xfId="0" applyFont="1" applyBorder="1" applyAlignment="1">
      <alignment/>
    </xf>
    <xf numFmtId="0" fontId="22" fillId="0" borderId="31" xfId="0" applyFont="1" applyBorder="1" applyAlignment="1">
      <alignment horizontal="right"/>
    </xf>
    <xf numFmtId="1" fontId="22" fillId="0" borderId="31" xfId="0" applyNumberFormat="1" applyFont="1" applyBorder="1" applyAlignment="1">
      <alignment horizontal="center"/>
    </xf>
    <xf numFmtId="1" fontId="22" fillId="0" borderId="32" xfId="0" applyNumberFormat="1" applyFont="1" applyBorder="1" applyAlignment="1">
      <alignment horizontal="center"/>
    </xf>
    <xf numFmtId="0" fontId="0" fillId="0" borderId="0" xfId="45">
      <alignment/>
      <protection/>
    </xf>
    <xf numFmtId="0" fontId="0" fillId="0" borderId="0" xfId="45" applyFont="1">
      <alignment/>
      <protection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3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65" xfId="0" applyFont="1" applyBorder="1" applyAlignment="1">
      <alignment vertical="top" wrapText="1"/>
    </xf>
    <xf numFmtId="0" fontId="3" fillId="0" borderId="66" xfId="0" applyFont="1" applyBorder="1" applyAlignment="1">
      <alignment vertical="top" wrapText="1"/>
    </xf>
    <xf numFmtId="0" fontId="3" fillId="0" borderId="67" xfId="0" applyFont="1" applyBorder="1" applyAlignment="1">
      <alignment vertical="top" wrapText="1"/>
    </xf>
    <xf numFmtId="0" fontId="3" fillId="0" borderId="65" xfId="0" applyFont="1" applyFill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2" fillId="0" borderId="67" xfId="0" applyFont="1" applyBorder="1" applyAlignment="1">
      <alignment vertical="top" wrapText="1"/>
    </xf>
    <xf numFmtId="176" fontId="2" fillId="0" borderId="65" xfId="0" applyNumberFormat="1" applyFont="1" applyFill="1" applyBorder="1" applyAlignment="1">
      <alignment horizontal="center" vertical="top" wrapText="1"/>
    </xf>
    <xf numFmtId="14" fontId="1" fillId="0" borderId="66" xfId="0" applyNumberFormat="1" applyFont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176" fontId="1" fillId="0" borderId="65" xfId="0" applyNumberFormat="1" applyFont="1" applyFill="1" applyBorder="1" applyAlignment="1">
      <alignment horizontal="center" vertical="top" wrapText="1"/>
    </xf>
    <xf numFmtId="2" fontId="1" fillId="0" borderId="65" xfId="0" applyNumberFormat="1" applyFont="1" applyFill="1" applyBorder="1" applyAlignment="1">
      <alignment horizontal="center" vertical="top" wrapText="1"/>
    </xf>
    <xf numFmtId="178" fontId="1" fillId="0" borderId="65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vertical="top" wrapText="1"/>
    </xf>
    <xf numFmtId="0" fontId="1" fillId="0" borderId="37" xfId="0" applyFont="1" applyBorder="1" applyAlignment="1">
      <alignment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wrapText="1"/>
    </xf>
    <xf numFmtId="0" fontId="1" fillId="0" borderId="65" xfId="0" applyFont="1" applyFill="1" applyBorder="1" applyAlignment="1">
      <alignment horizontal="center" vertical="top" wrapText="1"/>
    </xf>
    <xf numFmtId="178" fontId="2" fillId="0" borderId="65" xfId="0" applyNumberFormat="1" applyFont="1" applyFill="1" applyBorder="1" applyAlignment="1">
      <alignment horizontal="center" vertical="top" wrapText="1"/>
    </xf>
    <xf numFmtId="0" fontId="2" fillId="0" borderId="60" xfId="0" applyFont="1" applyBorder="1" applyAlignment="1">
      <alignment vertical="top" wrapText="1"/>
    </xf>
    <xf numFmtId="178" fontId="2" fillId="0" borderId="68" xfId="0" applyNumberFormat="1" applyFont="1" applyFill="1" applyBorder="1" applyAlignment="1">
      <alignment horizontal="center" vertical="top" wrapText="1"/>
    </xf>
    <xf numFmtId="178" fontId="1" fillId="0" borderId="60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1" fillId="0" borderId="65" xfId="0" applyFont="1" applyBorder="1" applyAlignment="1">
      <alignment/>
    </xf>
    <xf numFmtId="178" fontId="1" fillId="0" borderId="6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2" fillId="0" borderId="16" xfId="0" applyFont="1" applyBorder="1" applyAlignment="1">
      <alignment/>
    </xf>
    <xf numFmtId="0" fontId="75" fillId="0" borderId="16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2" fillId="0" borderId="45" xfId="0" applyFont="1" applyFill="1" applyBorder="1" applyAlignment="1">
      <alignment vertical="top" wrapText="1"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wrapText="1"/>
    </xf>
    <xf numFmtId="0" fontId="25" fillId="0" borderId="16" xfId="0" applyFont="1" applyFill="1" applyBorder="1" applyAlignment="1">
      <alignment vertical="top" wrapText="1"/>
    </xf>
    <xf numFmtId="178" fontId="23" fillId="0" borderId="16" xfId="0" applyNumberFormat="1" applyFont="1" applyFill="1" applyBorder="1" applyAlignment="1">
      <alignment vertical="top" wrapText="1"/>
    </xf>
    <xf numFmtId="0" fontId="0" fillId="0" borderId="16" xfId="0" applyFont="1" applyBorder="1" applyAlignment="1">
      <alignment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 wrapText="1"/>
    </xf>
    <xf numFmtId="0" fontId="2" fillId="0" borderId="45" xfId="0" applyFont="1" applyBorder="1" applyAlignment="1">
      <alignment vertical="top" wrapText="1"/>
    </xf>
    <xf numFmtId="0" fontId="1" fillId="0" borderId="16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5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61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43" applyFont="1" applyFill="1" applyBorder="1" applyAlignment="1">
      <alignment horizontal="center"/>
      <protection/>
    </xf>
    <xf numFmtId="0" fontId="3" fillId="0" borderId="16" xfId="43" applyFont="1" applyFill="1" applyBorder="1" applyAlignment="1">
      <alignment wrapText="1"/>
      <protection/>
    </xf>
    <xf numFmtId="0" fontId="3" fillId="0" borderId="16" xfId="43" applyFont="1" applyFill="1" applyBorder="1" applyAlignment="1">
      <alignment horizontal="center" wrapText="1"/>
      <protection/>
    </xf>
    <xf numFmtId="0" fontId="3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/>
    </xf>
    <xf numFmtId="0" fontId="3" fillId="0" borderId="16" xfId="45" applyFont="1" applyFill="1" applyBorder="1" applyAlignment="1">
      <alignment wrapText="1"/>
      <protection/>
    </xf>
    <xf numFmtId="0" fontId="3" fillId="0" borderId="16" xfId="45" applyFont="1" applyFill="1" applyBorder="1" applyAlignment="1">
      <alignment horizontal="center"/>
      <protection/>
    </xf>
    <xf numFmtId="2" fontId="3" fillId="0" borderId="16" xfId="43" applyNumberFormat="1" applyFont="1" applyFill="1" applyBorder="1" applyAlignment="1">
      <alignment horizontal="center" wrapText="1"/>
      <protection/>
    </xf>
    <xf numFmtId="0" fontId="0" fillId="0" borderId="16" xfId="0" applyFont="1" applyFill="1" applyBorder="1" applyAlignment="1">
      <alignment/>
    </xf>
    <xf numFmtId="0" fontId="28" fillId="0" borderId="0" xfId="0" applyFont="1" applyBorder="1" applyAlignment="1">
      <alignment wrapText="1"/>
    </xf>
    <xf numFmtId="0" fontId="28" fillId="0" borderId="67" xfId="0" applyFont="1" applyBorder="1" applyAlignment="1">
      <alignment vertical="top" wrapText="1"/>
    </xf>
    <xf numFmtId="0" fontId="28" fillId="0" borderId="37" xfId="0" applyFont="1" applyBorder="1" applyAlignment="1">
      <alignment vertical="top" wrapText="1"/>
    </xf>
    <xf numFmtId="0" fontId="28" fillId="0" borderId="37" xfId="0" applyFont="1" applyFill="1" applyBorder="1" applyAlignment="1">
      <alignment horizontal="center" vertical="top" wrapText="1"/>
    </xf>
    <xf numFmtId="0" fontId="28" fillId="0" borderId="66" xfId="0" applyFont="1" applyBorder="1" applyAlignment="1">
      <alignment vertical="top" wrapText="1"/>
    </xf>
    <xf numFmtId="2" fontId="29" fillId="0" borderId="65" xfId="0" applyNumberFormat="1" applyFont="1" applyFill="1" applyBorder="1" applyAlignment="1">
      <alignment horizontal="center" vertical="top" wrapText="1"/>
    </xf>
    <xf numFmtId="178" fontId="2" fillId="0" borderId="45" xfId="0" applyNumberFormat="1" applyFont="1" applyBorder="1" applyAlignment="1">
      <alignment/>
    </xf>
    <xf numFmtId="176" fontId="2" fillId="0" borderId="16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0" fontId="1" fillId="0" borderId="3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33" borderId="17" xfId="0" applyFont="1" applyFill="1" applyBorder="1" applyAlignment="1">
      <alignment/>
    </xf>
    <xf numFmtId="0" fontId="10" fillId="0" borderId="17" xfId="0" applyFont="1" applyBorder="1" applyAlignment="1">
      <alignment wrapText="1"/>
    </xf>
    <xf numFmtId="176" fontId="6" fillId="0" borderId="16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2" fontId="6" fillId="0" borderId="4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10" fillId="0" borderId="44" xfId="57" applyFont="1" applyFill="1" applyBorder="1">
      <alignment/>
      <protection/>
    </xf>
    <xf numFmtId="0" fontId="8" fillId="0" borderId="15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/>
    </xf>
    <xf numFmtId="0" fontId="10" fillId="0" borderId="15" xfId="57" applyFont="1" applyFill="1" applyBorder="1" applyAlignment="1">
      <alignment wrapText="1"/>
      <protection/>
    </xf>
    <xf numFmtId="0" fontId="10" fillId="0" borderId="15" xfId="57" applyFont="1" applyFill="1" applyBorder="1">
      <alignment/>
      <protection/>
    </xf>
    <xf numFmtId="0" fontId="10" fillId="0" borderId="15" xfId="57" applyFont="1" applyFill="1" applyBorder="1" applyAlignment="1">
      <alignment/>
      <protection/>
    </xf>
    <xf numFmtId="0" fontId="10" fillId="0" borderId="15" xfId="0" applyFont="1" applyFill="1" applyBorder="1" applyAlignment="1">
      <alignment wrapText="1"/>
    </xf>
    <xf numFmtId="0" fontId="10" fillId="0" borderId="15" xfId="57" applyFont="1" applyFill="1" applyBorder="1" applyAlignment="1">
      <alignment vertical="top" wrapText="1"/>
      <protection/>
    </xf>
    <xf numFmtId="0" fontId="10" fillId="0" borderId="24" xfId="57" applyFont="1" applyFill="1" applyBorder="1" applyAlignment="1">
      <alignment vertical="top" wrapText="1"/>
      <protection/>
    </xf>
    <xf numFmtId="0" fontId="8" fillId="0" borderId="24" xfId="57" applyFont="1" applyFill="1" applyBorder="1" applyAlignment="1">
      <alignment vertical="top" wrapText="1"/>
      <protection/>
    </xf>
    <xf numFmtId="0" fontId="0" fillId="0" borderId="25" xfId="0" applyFont="1" applyFill="1" applyBorder="1" applyAlignment="1">
      <alignment/>
    </xf>
    <xf numFmtId="0" fontId="10" fillId="0" borderId="38" xfId="57" applyFont="1" applyFill="1" applyBorder="1">
      <alignment/>
      <protection/>
    </xf>
    <xf numFmtId="2" fontId="0" fillId="33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6" fillId="36" borderId="16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wrapText="1"/>
    </xf>
    <xf numFmtId="2" fontId="0" fillId="0" borderId="13" xfId="0" applyNumberFormat="1" applyFont="1" applyFill="1" applyBorder="1" applyAlignment="1">
      <alignment/>
    </xf>
    <xf numFmtId="181" fontId="23" fillId="0" borderId="65" xfId="0" applyNumberFormat="1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67" xfId="0" applyFont="1" applyFill="1" applyBorder="1" applyAlignment="1">
      <alignment wrapText="1"/>
    </xf>
    <xf numFmtId="0" fontId="1" fillId="0" borderId="65" xfId="0" applyFont="1" applyFill="1" applyBorder="1" applyAlignment="1">
      <alignment vertical="top" wrapText="1"/>
    </xf>
    <xf numFmtId="0" fontId="28" fillId="0" borderId="65" xfId="0" applyFont="1" applyFill="1" applyBorder="1" applyAlignment="1">
      <alignment vertical="top" wrapText="1"/>
    </xf>
    <xf numFmtId="0" fontId="28" fillId="0" borderId="37" xfId="0" applyFont="1" applyFill="1" applyBorder="1" applyAlignment="1">
      <alignment vertical="top" wrapText="1"/>
    </xf>
    <xf numFmtId="0" fontId="28" fillId="0" borderId="37" xfId="0" applyFont="1" applyFill="1" applyBorder="1" applyAlignment="1">
      <alignment wrapText="1"/>
    </xf>
    <xf numFmtId="0" fontId="28" fillId="0" borderId="65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176" fontId="1" fillId="0" borderId="16" xfId="0" applyNumberFormat="1" applyFont="1" applyFill="1" applyBorder="1" applyAlignment="1">
      <alignment horizontal="right" vertical="top" wrapText="1"/>
    </xf>
    <xf numFmtId="0" fontId="1" fillId="0" borderId="30" xfId="0" applyFont="1" applyFill="1" applyBorder="1" applyAlignment="1">
      <alignment wrapText="1"/>
    </xf>
    <xf numFmtId="0" fontId="1" fillId="0" borderId="65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55" fillId="0" borderId="16" xfId="0" applyFont="1" applyFill="1" applyBorder="1" applyAlignment="1">
      <alignment horizontal="center"/>
    </xf>
    <xf numFmtId="2" fontId="3" fillId="0" borderId="16" xfId="43" applyNumberFormat="1" applyFont="1" applyFill="1" applyBorder="1" applyAlignment="1">
      <alignment horizontal="center"/>
      <protection/>
    </xf>
    <xf numFmtId="176" fontId="55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59" xfId="57" applyFont="1" applyBorder="1" applyAlignment="1">
      <alignment horizontal="center" vertical="center" wrapText="1"/>
      <protection/>
    </xf>
    <xf numFmtId="0" fontId="3" fillId="0" borderId="52" xfId="57" applyFont="1" applyBorder="1" applyAlignment="1">
      <alignment horizontal="center" vertical="center" wrapText="1"/>
      <protection/>
    </xf>
    <xf numFmtId="178" fontId="3" fillId="33" borderId="13" xfId="0" applyNumberFormat="1" applyFont="1" applyFill="1" applyBorder="1" applyAlignment="1">
      <alignment/>
    </xf>
    <xf numFmtId="178" fontId="3" fillId="33" borderId="15" xfId="0" applyNumberFormat="1" applyFont="1" applyFill="1" applyBorder="1" applyAlignment="1">
      <alignment/>
    </xf>
    <xf numFmtId="0" fontId="3" fillId="33" borderId="10" xfId="57" applyFont="1" applyFill="1" applyBorder="1" applyAlignment="1">
      <alignment horizontal="center" vertical="center" wrapText="1"/>
      <protection/>
    </xf>
    <xf numFmtId="0" fontId="15" fillId="33" borderId="15" xfId="57" applyFont="1" applyFill="1" applyBorder="1" applyAlignment="1">
      <alignment horizontal="center" vertical="center" wrapText="1"/>
      <protection/>
    </xf>
    <xf numFmtId="0" fontId="3" fillId="33" borderId="16" xfId="57" applyFont="1" applyFill="1" applyBorder="1" applyAlignment="1">
      <alignment horizontal="center" vertical="center" wrapText="1"/>
      <protection/>
    </xf>
    <xf numFmtId="178" fontId="3" fillId="33" borderId="16" xfId="0" applyNumberFormat="1" applyFont="1" applyFill="1" applyBorder="1" applyAlignment="1">
      <alignment/>
    </xf>
    <xf numFmtId="178" fontId="15" fillId="33" borderId="16" xfId="0" applyNumberFormat="1" applyFont="1" applyFill="1" applyBorder="1" applyAlignment="1">
      <alignment/>
    </xf>
    <xf numFmtId="178" fontId="15" fillId="33" borderId="14" xfId="0" applyNumberFormat="1" applyFont="1" applyFill="1" applyBorder="1" applyAlignment="1">
      <alignment/>
    </xf>
    <xf numFmtId="178" fontId="15" fillId="33" borderId="15" xfId="0" applyNumberFormat="1" applyFont="1" applyFill="1" applyBorder="1" applyAlignment="1">
      <alignment/>
    </xf>
    <xf numFmtId="178" fontId="15" fillId="33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70" xfId="0" applyNumberFormat="1" applyFont="1" applyFill="1" applyBorder="1" applyAlignment="1" applyProtection="1">
      <alignment/>
      <protection/>
    </xf>
    <xf numFmtId="178" fontId="3" fillId="0" borderId="10" xfId="0" applyNumberFormat="1" applyFont="1" applyFill="1" applyBorder="1" applyAlignment="1">
      <alignment/>
    </xf>
    <xf numFmtId="178" fontId="3" fillId="0" borderId="14" xfId="0" applyNumberFormat="1" applyFont="1" applyBorder="1" applyAlignment="1">
      <alignment/>
    </xf>
    <xf numFmtId="0" fontId="21" fillId="0" borderId="51" xfId="0" applyFont="1" applyBorder="1" applyAlignment="1">
      <alignment horizontal="right" vertical="center" wrapText="1"/>
    </xf>
    <xf numFmtId="0" fontId="22" fillId="0" borderId="60" xfId="57" applyFont="1" applyBorder="1" applyAlignment="1">
      <alignment horizontal="left" vertical="center" wrapText="1"/>
      <protection/>
    </xf>
    <xf numFmtId="178" fontId="22" fillId="0" borderId="71" xfId="0" applyNumberFormat="1" applyFont="1" applyBorder="1" applyAlignment="1">
      <alignment/>
    </xf>
    <xf numFmtId="0" fontId="21" fillId="0" borderId="54" xfId="57" applyFont="1" applyBorder="1" applyAlignment="1">
      <alignment horizontal="center" vertical="center" wrapText="1"/>
      <protection/>
    </xf>
    <xf numFmtId="178" fontId="22" fillId="0" borderId="59" xfId="57" applyNumberFormat="1" applyFont="1" applyBorder="1" applyAlignment="1">
      <alignment horizontal="right" vertical="center" wrapText="1"/>
      <protection/>
    </xf>
    <xf numFmtId="178" fontId="22" fillId="0" borderId="52" xfId="57" applyNumberFormat="1" applyFont="1" applyBorder="1" applyAlignment="1">
      <alignment horizontal="right" vertical="center" wrapText="1"/>
      <protection/>
    </xf>
    <xf numFmtId="178" fontId="22" fillId="0" borderId="55" xfId="57" applyNumberFormat="1" applyFont="1" applyBorder="1" applyAlignment="1">
      <alignment horizontal="center" vertical="center" wrapText="1"/>
      <protection/>
    </xf>
    <xf numFmtId="0" fontId="22" fillId="0" borderId="59" xfId="57" applyFont="1" applyBorder="1" applyAlignment="1">
      <alignment horizontal="center" vertical="center" wrapText="1"/>
      <protection/>
    </xf>
    <xf numFmtId="0" fontId="21" fillId="0" borderId="52" xfId="57" applyFont="1" applyBorder="1" applyAlignment="1">
      <alignment horizontal="center" vertical="center" wrapText="1"/>
      <protection/>
    </xf>
    <xf numFmtId="0" fontId="21" fillId="33" borderId="17" xfId="0" applyFont="1" applyFill="1" applyBorder="1" applyAlignment="1">
      <alignment horizontal="right" vertical="center" wrapText="1"/>
    </xf>
    <xf numFmtId="0" fontId="21" fillId="33" borderId="12" xfId="57" applyFont="1" applyFill="1" applyBorder="1" applyAlignment="1">
      <alignment horizontal="left" vertical="center" wrapText="1"/>
      <protection/>
    </xf>
    <xf numFmtId="178" fontId="21" fillId="33" borderId="13" xfId="0" applyNumberFormat="1" applyFont="1" applyFill="1" applyBorder="1" applyAlignment="1">
      <alignment/>
    </xf>
    <xf numFmtId="0" fontId="21" fillId="33" borderId="14" xfId="57" applyFont="1" applyFill="1" applyBorder="1" applyAlignment="1">
      <alignment horizontal="center" vertical="center" wrapText="1"/>
      <protection/>
    </xf>
    <xf numFmtId="178" fontId="21" fillId="33" borderId="15" xfId="0" applyNumberFormat="1" applyFont="1" applyFill="1" applyBorder="1" applyAlignment="1">
      <alignment/>
    </xf>
    <xf numFmtId="178" fontId="21" fillId="33" borderId="16" xfId="57" applyNumberFormat="1" applyFont="1" applyFill="1" applyBorder="1" applyAlignment="1">
      <alignment horizontal="right" vertical="center" wrapText="1"/>
      <protection/>
    </xf>
    <xf numFmtId="0" fontId="21" fillId="33" borderId="10" xfId="57" applyFont="1" applyFill="1" applyBorder="1" applyAlignment="1">
      <alignment horizontal="center" vertical="center" wrapText="1"/>
      <protection/>
    </xf>
    <xf numFmtId="0" fontId="22" fillId="33" borderId="15" xfId="57" applyFont="1" applyFill="1" applyBorder="1" applyAlignment="1">
      <alignment horizontal="center" vertical="center" wrapText="1"/>
      <protection/>
    </xf>
    <xf numFmtId="0" fontId="21" fillId="33" borderId="16" xfId="57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/>
    </xf>
    <xf numFmtId="178" fontId="21" fillId="33" borderId="16" xfId="0" applyNumberFormat="1" applyFont="1" applyFill="1" applyBorder="1" applyAlignment="1">
      <alignment/>
    </xf>
    <xf numFmtId="0" fontId="21" fillId="33" borderId="16" xfId="57" applyFont="1" applyFill="1" applyBorder="1" applyAlignment="1">
      <alignment horizontal="right" vertical="center" wrapText="1"/>
      <protection/>
    </xf>
    <xf numFmtId="0" fontId="22" fillId="33" borderId="12" xfId="0" applyFont="1" applyFill="1" applyBorder="1" applyAlignment="1">
      <alignment/>
    </xf>
    <xf numFmtId="0" fontId="21" fillId="0" borderId="17" xfId="0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178" fontId="21" fillId="0" borderId="16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178" fontId="21" fillId="0" borderId="15" xfId="0" applyNumberFormat="1" applyFont="1" applyFill="1" applyBorder="1" applyAlignment="1">
      <alignment/>
    </xf>
    <xf numFmtId="178" fontId="21" fillId="0" borderId="70" xfId="0" applyNumberFormat="1" applyFont="1" applyFill="1" applyBorder="1" applyAlignment="1" applyProtection="1">
      <alignment/>
      <protection/>
    </xf>
    <xf numFmtId="178" fontId="21" fillId="0" borderId="14" xfId="0" applyNumberFormat="1" applyFont="1" applyBorder="1" applyAlignment="1">
      <alignment/>
    </xf>
    <xf numFmtId="0" fontId="3" fillId="0" borderId="55" xfId="57" applyFont="1" applyBorder="1" applyAlignment="1">
      <alignment horizontal="center" vertical="center" wrapText="1"/>
      <protection/>
    </xf>
    <xf numFmtId="178" fontId="15" fillId="33" borderId="10" xfId="0" applyNumberFormat="1" applyFont="1" applyFill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3" fillId="33" borderId="17" xfId="0" applyFont="1" applyFill="1" applyBorder="1" applyAlignment="1">
      <alignment/>
    </xf>
    <xf numFmtId="178" fontId="3" fillId="33" borderId="10" xfId="0" applyNumberFormat="1" applyFont="1" applyFill="1" applyBorder="1" applyAlignment="1">
      <alignment/>
    </xf>
    <xf numFmtId="178" fontId="3" fillId="33" borderId="14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right"/>
    </xf>
    <xf numFmtId="178" fontId="15" fillId="0" borderId="13" xfId="0" applyNumberFormat="1" applyFont="1" applyBorder="1" applyAlignment="1">
      <alignment/>
    </xf>
    <xf numFmtId="178" fontId="15" fillId="0" borderId="16" xfId="0" applyNumberFormat="1" applyFont="1" applyBorder="1" applyAlignment="1">
      <alignment horizontal="right"/>
    </xf>
    <xf numFmtId="178" fontId="15" fillId="0" borderId="16" xfId="0" applyNumberFormat="1" applyFont="1" applyBorder="1" applyAlignment="1">
      <alignment/>
    </xf>
    <xf numFmtId="178" fontId="15" fillId="0" borderId="14" xfId="0" applyNumberFormat="1" applyFont="1" applyBorder="1" applyAlignment="1">
      <alignment/>
    </xf>
    <xf numFmtId="178" fontId="15" fillId="0" borderId="15" xfId="0" applyNumberFormat="1" applyFont="1" applyBorder="1" applyAlignment="1">
      <alignment/>
    </xf>
    <xf numFmtId="178" fontId="15" fillId="0" borderId="10" xfId="0" applyNumberFormat="1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33" borderId="17" xfId="0" applyFont="1" applyFill="1" applyBorder="1" applyAlignment="1">
      <alignment vertical="top"/>
    </xf>
    <xf numFmtId="178" fontId="3" fillId="33" borderId="16" xfId="0" applyNumberFormat="1" applyFont="1" applyFill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3" xfId="0" applyNumberFormat="1" applyFont="1" applyBorder="1" applyAlignment="1">
      <alignment vertical="top"/>
    </xf>
    <xf numFmtId="178" fontId="3" fillId="0" borderId="16" xfId="0" applyNumberFormat="1" applyFont="1" applyBorder="1" applyAlignment="1">
      <alignment vertical="top"/>
    </xf>
    <xf numFmtId="178" fontId="3" fillId="0" borderId="15" xfId="0" applyNumberFormat="1" applyFont="1" applyBorder="1" applyAlignment="1">
      <alignment vertical="top"/>
    </xf>
    <xf numFmtId="178" fontId="3" fillId="0" borderId="10" xfId="0" applyNumberFormat="1" applyFont="1" applyBorder="1" applyAlignment="1">
      <alignment vertical="top"/>
    </xf>
    <xf numFmtId="178" fontId="3" fillId="0" borderId="14" xfId="0" applyNumberFormat="1" applyFont="1" applyBorder="1" applyAlignment="1">
      <alignment vertical="top"/>
    </xf>
    <xf numFmtId="178" fontId="15" fillId="33" borderId="16" xfId="0" applyNumberFormat="1" applyFont="1" applyFill="1" applyBorder="1" applyAlignment="1">
      <alignment/>
    </xf>
    <xf numFmtId="182" fontId="15" fillId="33" borderId="13" xfId="0" applyNumberFormat="1" applyFont="1" applyFill="1" applyBorder="1" applyAlignment="1">
      <alignment/>
    </xf>
    <xf numFmtId="182" fontId="15" fillId="33" borderId="16" xfId="0" applyNumberFormat="1" applyFont="1" applyFill="1" applyBorder="1" applyAlignment="1">
      <alignment/>
    </xf>
    <xf numFmtId="182" fontId="15" fillId="33" borderId="14" xfId="0" applyNumberFormat="1" applyFont="1" applyFill="1" applyBorder="1" applyAlignment="1">
      <alignment/>
    </xf>
    <xf numFmtId="178" fontId="15" fillId="33" borderId="17" xfId="0" applyNumberFormat="1" applyFont="1" applyFill="1" applyBorder="1" applyAlignment="1">
      <alignment/>
    </xf>
    <xf numFmtId="182" fontId="15" fillId="33" borderId="17" xfId="0" applyNumberFormat="1" applyFont="1" applyFill="1" applyBorder="1" applyAlignment="1">
      <alignment/>
    </xf>
    <xf numFmtId="182" fontId="15" fillId="33" borderId="1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14" xfId="0" applyNumberFormat="1" applyFont="1" applyFill="1" applyBorder="1" applyAlignment="1">
      <alignment/>
    </xf>
    <xf numFmtId="178" fontId="3" fillId="0" borderId="72" xfId="0" applyNumberFormat="1" applyFont="1" applyFill="1" applyBorder="1" applyAlignment="1" applyProtection="1">
      <alignment/>
      <protection/>
    </xf>
    <xf numFmtId="178" fontId="3" fillId="0" borderId="73" xfId="0" applyNumberFormat="1" applyFont="1" applyFill="1" applyBorder="1" applyAlignment="1" applyProtection="1">
      <alignment/>
      <protection/>
    </xf>
    <xf numFmtId="178" fontId="3" fillId="0" borderId="74" xfId="0" applyNumberFormat="1" applyFont="1" applyFill="1" applyBorder="1" applyAlignment="1" applyProtection="1">
      <alignment/>
      <protection/>
    </xf>
    <xf numFmtId="178" fontId="15" fillId="0" borderId="16" xfId="0" applyNumberFormat="1" applyFont="1" applyBorder="1" applyAlignment="1">
      <alignment/>
    </xf>
    <xf numFmtId="178" fontId="15" fillId="0" borderId="14" xfId="0" applyNumberFormat="1" applyFont="1" applyBorder="1" applyAlignment="1">
      <alignment/>
    </xf>
    <xf numFmtId="181" fontId="15" fillId="0" borderId="13" xfId="0" applyNumberFormat="1" applyFont="1" applyBorder="1" applyAlignment="1">
      <alignment/>
    </xf>
    <xf numFmtId="181" fontId="15" fillId="0" borderId="16" xfId="0" applyNumberFormat="1" applyFont="1" applyBorder="1" applyAlignment="1">
      <alignment/>
    </xf>
    <xf numFmtId="178" fontId="15" fillId="0" borderId="15" xfId="0" applyNumberFormat="1" applyFont="1" applyFill="1" applyBorder="1" applyAlignment="1">
      <alignment/>
    </xf>
    <xf numFmtId="178" fontId="15" fillId="0" borderId="16" xfId="0" applyNumberFormat="1" applyFont="1" applyFill="1" applyBorder="1" applyAlignment="1">
      <alignment/>
    </xf>
    <xf numFmtId="181" fontId="15" fillId="0" borderId="15" xfId="0" applyNumberFormat="1" applyFont="1" applyFill="1" applyBorder="1" applyAlignment="1">
      <alignment/>
    </xf>
    <xf numFmtId="181" fontId="15" fillId="0" borderId="16" xfId="0" applyNumberFormat="1" applyFont="1" applyFill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6" xfId="0" applyNumberFormat="1" applyFont="1" applyBorder="1" applyAlignment="1">
      <alignment/>
    </xf>
    <xf numFmtId="181" fontId="3" fillId="0" borderId="15" xfId="0" applyNumberFormat="1" applyFont="1" applyBorder="1" applyAlignment="1">
      <alignment/>
    </xf>
    <xf numFmtId="181" fontId="3" fillId="0" borderId="16" xfId="0" applyNumberFormat="1" applyFont="1" applyFill="1" applyBorder="1" applyAlignment="1">
      <alignment/>
    </xf>
    <xf numFmtId="178" fontId="15" fillId="0" borderId="10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5" fillId="0" borderId="16" xfId="0" applyNumberFormat="1" applyFont="1" applyFill="1" applyBorder="1" applyAlignment="1">
      <alignment/>
    </xf>
    <xf numFmtId="178" fontId="15" fillId="0" borderId="24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8" fontId="15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75" xfId="0" applyFont="1" applyBorder="1" applyAlignment="1">
      <alignment vertical="top"/>
    </xf>
    <xf numFmtId="178" fontId="15" fillId="0" borderId="76" xfId="0" applyNumberFormat="1" applyFont="1" applyBorder="1" applyAlignment="1">
      <alignment/>
    </xf>
    <xf numFmtId="178" fontId="15" fillId="0" borderId="77" xfId="0" applyNumberFormat="1" applyFont="1" applyBorder="1" applyAlignment="1">
      <alignment/>
    </xf>
    <xf numFmtId="178" fontId="15" fillId="0" borderId="77" xfId="0" applyNumberFormat="1" applyFont="1" applyBorder="1" applyAlignment="1">
      <alignment/>
    </xf>
    <xf numFmtId="178" fontId="15" fillId="0" borderId="78" xfId="0" applyNumberFormat="1" applyFont="1" applyFill="1" applyBorder="1" applyAlignment="1">
      <alignment/>
    </xf>
    <xf numFmtId="178" fontId="15" fillId="0" borderId="77" xfId="0" applyNumberFormat="1" applyFont="1" applyFill="1" applyBorder="1" applyAlignment="1">
      <alignment/>
    </xf>
    <xf numFmtId="178" fontId="15" fillId="0" borderId="78" xfId="0" applyNumberFormat="1" applyFont="1" applyFill="1" applyBorder="1" applyAlignment="1">
      <alignment/>
    </xf>
    <xf numFmtId="178" fontId="15" fillId="0" borderId="76" xfId="0" applyNumberFormat="1" applyFont="1" applyFill="1" applyBorder="1" applyAlignment="1">
      <alignment/>
    </xf>
    <xf numFmtId="178" fontId="15" fillId="0" borderId="66" xfId="0" applyNumberFormat="1" applyFont="1" applyFill="1" applyBorder="1" applyAlignment="1">
      <alignment/>
    </xf>
    <xf numFmtId="0" fontId="3" fillId="0" borderId="48" xfId="0" applyFont="1" applyBorder="1" applyAlignment="1">
      <alignment vertical="top"/>
    </xf>
    <xf numFmtId="178" fontId="15" fillId="0" borderId="42" xfId="0" applyNumberFormat="1" applyFont="1" applyBorder="1" applyAlignment="1">
      <alignment/>
    </xf>
    <xf numFmtId="178" fontId="15" fillId="0" borderId="45" xfId="0" applyNumberFormat="1" applyFont="1" applyBorder="1" applyAlignment="1">
      <alignment/>
    </xf>
    <xf numFmtId="178" fontId="15" fillId="0" borderId="45" xfId="0" applyNumberFormat="1" applyFont="1" applyBorder="1" applyAlignment="1">
      <alignment/>
    </xf>
    <xf numFmtId="178" fontId="15" fillId="0" borderId="43" xfId="0" applyNumberFormat="1" applyFont="1" applyBorder="1" applyAlignment="1">
      <alignment/>
    </xf>
    <xf numFmtId="178" fontId="15" fillId="0" borderId="44" xfId="0" applyNumberFormat="1" applyFont="1" applyFill="1" applyBorder="1" applyAlignment="1">
      <alignment/>
    </xf>
    <xf numFmtId="178" fontId="15" fillId="0" borderId="45" xfId="0" applyNumberFormat="1" applyFont="1" applyFill="1" applyBorder="1" applyAlignment="1">
      <alignment/>
    </xf>
    <xf numFmtId="178" fontId="3" fillId="0" borderId="46" xfId="0" applyNumberFormat="1" applyFont="1" applyFill="1" applyBorder="1" applyAlignment="1">
      <alignment/>
    </xf>
    <xf numFmtId="178" fontId="3" fillId="0" borderId="43" xfId="0" applyNumberFormat="1" applyFont="1" applyFill="1" applyBorder="1" applyAlignment="1">
      <alignment/>
    </xf>
    <xf numFmtId="178" fontId="15" fillId="0" borderId="46" xfId="0" applyNumberFormat="1" applyFont="1" applyFill="1" applyBorder="1" applyAlignment="1">
      <alignment/>
    </xf>
    <xf numFmtId="178" fontId="15" fillId="33" borderId="24" xfId="0" applyNumberFormat="1" applyFont="1" applyFill="1" applyBorder="1" applyAlignment="1">
      <alignment/>
    </xf>
    <xf numFmtId="178" fontId="26" fillId="0" borderId="16" xfId="0" applyNumberFormat="1" applyFont="1" applyFill="1" applyBorder="1" applyAlignment="1">
      <alignment/>
    </xf>
    <xf numFmtId="178" fontId="15" fillId="0" borderId="22" xfId="0" applyNumberFormat="1" applyFont="1" applyFill="1" applyBorder="1" applyAlignment="1">
      <alignment/>
    </xf>
    <xf numFmtId="178" fontId="3" fillId="0" borderId="25" xfId="0" applyNumberFormat="1" applyFont="1" applyFill="1" applyBorder="1" applyAlignment="1">
      <alignment/>
    </xf>
    <xf numFmtId="0" fontId="3" fillId="0" borderId="17" xfId="0" applyFont="1" applyBorder="1" applyAlignment="1">
      <alignment vertical="top" wrapText="1"/>
    </xf>
    <xf numFmtId="178" fontId="15" fillId="0" borderId="57" xfId="0" applyNumberFormat="1" applyFont="1" applyBorder="1" applyAlignment="1">
      <alignment/>
    </xf>
    <xf numFmtId="178" fontId="15" fillId="0" borderId="28" xfId="0" applyNumberFormat="1" applyFont="1" applyBorder="1" applyAlignment="1">
      <alignment/>
    </xf>
    <xf numFmtId="178" fontId="15" fillId="0" borderId="28" xfId="0" applyNumberFormat="1" applyFont="1" applyBorder="1" applyAlignment="1">
      <alignment/>
    </xf>
    <xf numFmtId="178" fontId="15" fillId="0" borderId="79" xfId="0" applyNumberFormat="1" applyFont="1" applyBorder="1" applyAlignment="1">
      <alignment/>
    </xf>
    <xf numFmtId="178" fontId="15" fillId="0" borderId="29" xfId="0" applyNumberFormat="1" applyFont="1" applyFill="1" applyBorder="1" applyAlignment="1">
      <alignment/>
    </xf>
    <xf numFmtId="178" fontId="15" fillId="0" borderId="28" xfId="0" applyNumberFormat="1" applyFont="1" applyFill="1" applyBorder="1" applyAlignment="1">
      <alignment/>
    </xf>
    <xf numFmtId="178" fontId="3" fillId="0" borderId="30" xfId="0" applyNumberFormat="1" applyFont="1" applyFill="1" applyBorder="1" applyAlignment="1">
      <alignment/>
    </xf>
    <xf numFmtId="178" fontId="3" fillId="0" borderId="79" xfId="0" applyNumberFormat="1" applyFont="1" applyFill="1" applyBorder="1" applyAlignment="1">
      <alignment/>
    </xf>
    <xf numFmtId="178" fontId="15" fillId="0" borderId="28" xfId="0" applyNumberFormat="1" applyFont="1" applyFill="1" applyBorder="1" applyAlignment="1">
      <alignment horizontal="right" wrapText="1"/>
    </xf>
    <xf numFmtId="0" fontId="3" fillId="0" borderId="80" xfId="0" applyFont="1" applyBorder="1" applyAlignment="1">
      <alignment vertical="top"/>
    </xf>
    <xf numFmtId="178" fontId="15" fillId="0" borderId="81" xfId="0" applyNumberFormat="1" applyFont="1" applyBorder="1" applyAlignment="1">
      <alignment/>
    </xf>
    <xf numFmtId="178" fontId="15" fillId="0" borderId="26" xfId="0" applyNumberFormat="1" applyFont="1" applyBorder="1" applyAlignment="1">
      <alignment/>
    </xf>
    <xf numFmtId="178" fontId="15" fillId="0" borderId="26" xfId="0" applyNumberFormat="1" applyFont="1" applyBorder="1" applyAlignment="1">
      <alignment/>
    </xf>
    <xf numFmtId="178" fontId="15" fillId="0" borderId="82" xfId="0" applyNumberFormat="1" applyFont="1" applyBorder="1" applyAlignment="1">
      <alignment/>
    </xf>
    <xf numFmtId="178" fontId="15" fillId="0" borderId="83" xfId="0" applyNumberFormat="1" applyFont="1" applyFill="1" applyBorder="1" applyAlignment="1">
      <alignment/>
    </xf>
    <xf numFmtId="178" fontId="15" fillId="0" borderId="26" xfId="0" applyNumberFormat="1" applyFont="1" applyFill="1" applyBorder="1" applyAlignment="1">
      <alignment/>
    </xf>
    <xf numFmtId="178" fontId="15" fillId="0" borderId="84" xfId="0" applyNumberFormat="1" applyFont="1" applyFill="1" applyBorder="1" applyAlignment="1">
      <alignment/>
    </xf>
    <xf numFmtId="178" fontId="15" fillId="0" borderId="81" xfId="0" applyNumberFormat="1" applyFont="1" applyFill="1" applyBorder="1" applyAlignment="1">
      <alignment/>
    </xf>
    <xf numFmtId="178" fontId="15" fillId="0" borderId="82" xfId="0" applyNumberFormat="1" applyFont="1" applyFill="1" applyBorder="1" applyAlignment="1">
      <alignment/>
    </xf>
    <xf numFmtId="0" fontId="3" fillId="0" borderId="37" xfId="0" applyFont="1" applyBorder="1" applyAlignment="1">
      <alignment/>
    </xf>
    <xf numFmtId="181" fontId="15" fillId="0" borderId="39" xfId="0" applyNumberFormat="1" applyFont="1" applyFill="1" applyBorder="1" applyAlignment="1">
      <alignment/>
    </xf>
    <xf numFmtId="181" fontId="15" fillId="0" borderId="31" xfId="0" applyNumberFormat="1" applyFont="1" applyFill="1" applyBorder="1" applyAlignment="1">
      <alignment/>
    </xf>
    <xf numFmtId="178" fontId="15" fillId="0" borderId="31" xfId="0" applyNumberFormat="1" applyFont="1" applyFill="1" applyBorder="1" applyAlignment="1">
      <alignment/>
    </xf>
    <xf numFmtId="182" fontId="15" fillId="0" borderId="34" xfId="0" applyNumberFormat="1" applyFont="1" applyFill="1" applyBorder="1" applyAlignment="1">
      <alignment/>
    </xf>
    <xf numFmtId="178" fontId="15" fillId="0" borderId="38" xfId="0" applyNumberFormat="1" applyFont="1" applyFill="1" applyBorder="1" applyAlignment="1">
      <alignment/>
    </xf>
    <xf numFmtId="178" fontId="15" fillId="0" borderId="32" xfId="0" applyNumberFormat="1" applyFont="1" applyFill="1" applyBorder="1" applyAlignment="1">
      <alignment/>
    </xf>
    <xf numFmtId="181" fontId="15" fillId="0" borderId="38" xfId="0" applyNumberFormat="1" applyFont="1" applyFill="1" applyBorder="1" applyAlignment="1">
      <alignment/>
    </xf>
    <xf numFmtId="181" fontId="15" fillId="0" borderId="31" xfId="0" applyNumberFormat="1" applyFont="1" applyFill="1" applyBorder="1" applyAlignment="1">
      <alignment/>
    </xf>
    <xf numFmtId="182" fontId="15" fillId="0" borderId="31" xfId="0" applyNumberFormat="1" applyFont="1" applyFill="1" applyBorder="1" applyAlignment="1">
      <alignment/>
    </xf>
    <xf numFmtId="178" fontId="15" fillId="0" borderId="35" xfId="0" applyNumberFormat="1" applyFont="1" applyFill="1" applyBorder="1" applyAlignment="1">
      <alignment/>
    </xf>
    <xf numFmtId="178" fontId="15" fillId="0" borderId="3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Alignment="1">
      <alignment/>
    </xf>
    <xf numFmtId="178" fontId="3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6" fontId="15" fillId="0" borderId="32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176" fontId="3" fillId="33" borderId="10" xfId="0" applyNumberFormat="1" applyFont="1" applyFill="1" applyBorder="1" applyAlignment="1">
      <alignment/>
    </xf>
    <xf numFmtId="176" fontId="15" fillId="33" borderId="10" xfId="0" applyNumberFormat="1" applyFont="1" applyFill="1" applyBorder="1" applyAlignment="1">
      <alignment/>
    </xf>
    <xf numFmtId="176" fontId="15" fillId="33" borderId="16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176" fontId="21" fillId="0" borderId="10" xfId="0" applyNumberFormat="1" applyFont="1" applyFill="1" applyBorder="1" applyAlignment="1">
      <alignment/>
    </xf>
    <xf numFmtId="176" fontId="15" fillId="0" borderId="10" xfId="0" applyNumberFormat="1" applyFont="1" applyBorder="1" applyAlignment="1">
      <alignment/>
    </xf>
    <xf numFmtId="176" fontId="15" fillId="0" borderId="85" xfId="0" applyNumberFormat="1" applyFont="1" applyFill="1" applyBorder="1" applyAlignment="1">
      <alignment/>
    </xf>
    <xf numFmtId="176" fontId="15" fillId="0" borderId="46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/>
    </xf>
    <xf numFmtId="176" fontId="15" fillId="0" borderId="30" xfId="0" applyNumberFormat="1" applyFont="1" applyFill="1" applyBorder="1" applyAlignment="1">
      <alignment/>
    </xf>
    <xf numFmtId="176" fontId="15" fillId="0" borderId="37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21" fillId="0" borderId="12" xfId="0" applyFont="1" applyBorder="1" applyAlignment="1">
      <alignment wrapText="1"/>
    </xf>
    <xf numFmtId="0" fontId="22" fillId="33" borderId="12" xfId="0" applyFont="1" applyFill="1" applyBorder="1" applyAlignment="1">
      <alignment wrapText="1"/>
    </xf>
    <xf numFmtId="178" fontId="22" fillId="33" borderId="13" xfId="0" applyNumberFormat="1" applyFont="1" applyFill="1" applyBorder="1" applyAlignment="1">
      <alignment horizontal="right" wrapText="1"/>
    </xf>
    <xf numFmtId="178" fontId="22" fillId="33" borderId="16" xfId="0" applyNumberFormat="1" applyFont="1" applyFill="1" applyBorder="1" applyAlignment="1">
      <alignment horizontal="right" wrapText="1"/>
    </xf>
    <xf numFmtId="178" fontId="22" fillId="33" borderId="16" xfId="0" applyNumberFormat="1" applyFont="1" applyFill="1" applyBorder="1" applyAlignment="1">
      <alignment wrapText="1"/>
    </xf>
    <xf numFmtId="178" fontId="22" fillId="33" borderId="14" xfId="0" applyNumberFormat="1" applyFont="1" applyFill="1" applyBorder="1" applyAlignment="1">
      <alignment wrapText="1"/>
    </xf>
    <xf numFmtId="178" fontId="22" fillId="33" borderId="15" xfId="0" applyNumberFormat="1" applyFont="1" applyFill="1" applyBorder="1" applyAlignment="1">
      <alignment wrapText="1"/>
    </xf>
    <xf numFmtId="178" fontId="22" fillId="33" borderId="13" xfId="0" applyNumberFormat="1" applyFont="1" applyFill="1" applyBorder="1" applyAlignment="1">
      <alignment wrapText="1"/>
    </xf>
    <xf numFmtId="176" fontId="22" fillId="33" borderId="18" xfId="0" applyNumberFormat="1" applyFont="1" applyFill="1" applyBorder="1" applyAlignment="1">
      <alignment wrapText="1"/>
    </xf>
    <xf numFmtId="178" fontId="15" fillId="33" borderId="15" xfId="0" applyNumberFormat="1" applyFont="1" applyFill="1" applyBorder="1" applyAlignment="1">
      <alignment wrapText="1"/>
    </xf>
    <xf numFmtId="178" fontId="15" fillId="33" borderId="16" xfId="0" applyNumberFormat="1" applyFont="1" applyFill="1" applyBorder="1" applyAlignment="1">
      <alignment wrapText="1"/>
    </xf>
    <xf numFmtId="178" fontId="15" fillId="33" borderId="10" xfId="0" applyNumberFormat="1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top" wrapText="1"/>
    </xf>
    <xf numFmtId="0" fontId="22" fillId="0" borderId="12" xfId="0" applyFont="1" applyBorder="1" applyAlignment="1">
      <alignment wrapText="1"/>
    </xf>
    <xf numFmtId="0" fontId="21" fillId="33" borderId="12" xfId="0" applyFont="1" applyFill="1" applyBorder="1" applyAlignment="1">
      <alignment/>
    </xf>
    <xf numFmtId="0" fontId="32" fillId="33" borderId="12" xfId="0" applyFont="1" applyFill="1" applyBorder="1" applyAlignment="1">
      <alignment/>
    </xf>
    <xf numFmtId="0" fontId="32" fillId="33" borderId="12" xfId="0" applyFont="1" applyFill="1" applyBorder="1" applyAlignment="1">
      <alignment wrapText="1"/>
    </xf>
    <xf numFmtId="0" fontId="32" fillId="33" borderId="20" xfId="0" applyFont="1" applyFill="1" applyBorder="1" applyAlignment="1">
      <alignment/>
    </xf>
    <xf numFmtId="0" fontId="32" fillId="33" borderId="20" xfId="0" applyFont="1" applyFill="1" applyBorder="1" applyAlignment="1">
      <alignment wrapText="1"/>
    </xf>
    <xf numFmtId="0" fontId="22" fillId="33" borderId="2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32" fillId="0" borderId="41" xfId="0" applyFont="1" applyFill="1" applyBorder="1" applyAlignment="1">
      <alignment wrapText="1"/>
    </xf>
    <xf numFmtId="0" fontId="22" fillId="33" borderId="41" xfId="0" applyFont="1" applyFill="1" applyBorder="1" applyAlignment="1">
      <alignment wrapText="1"/>
    </xf>
    <xf numFmtId="0" fontId="22" fillId="33" borderId="20" xfId="0" applyFont="1" applyFill="1" applyBorder="1" applyAlignment="1">
      <alignment/>
    </xf>
    <xf numFmtId="0" fontId="21" fillId="0" borderId="65" xfId="0" applyFont="1" applyBorder="1" applyAlignment="1">
      <alignment/>
    </xf>
    <xf numFmtId="0" fontId="22" fillId="0" borderId="41" xfId="0" applyFont="1" applyBorder="1" applyAlignment="1">
      <alignment/>
    </xf>
    <xf numFmtId="0" fontId="22" fillId="33" borderId="86" xfId="0" applyNumberFormat="1" applyFont="1" applyFill="1" applyBorder="1" applyAlignment="1" applyProtection="1">
      <alignment wrapText="1"/>
      <protection/>
    </xf>
    <xf numFmtId="0" fontId="22" fillId="0" borderId="58" xfId="0" applyFont="1" applyFill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68" xfId="0" applyFont="1" applyBorder="1" applyAlignment="1">
      <alignment horizontal="left"/>
    </xf>
    <xf numFmtId="0" fontId="22" fillId="0" borderId="4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" fontId="21" fillId="0" borderId="0" xfId="0" applyNumberFormat="1" applyFont="1" applyAlignment="1">
      <alignment/>
    </xf>
    <xf numFmtId="0" fontId="2" fillId="0" borderId="0" xfId="45" applyFont="1">
      <alignment/>
      <protection/>
    </xf>
    <xf numFmtId="0" fontId="1" fillId="0" borderId="0" xfId="45" applyFont="1">
      <alignment/>
      <protection/>
    </xf>
    <xf numFmtId="0" fontId="3" fillId="0" borderId="44" xfId="45" applyFont="1" applyBorder="1">
      <alignment/>
      <protection/>
    </xf>
    <xf numFmtId="0" fontId="15" fillId="0" borderId="42" xfId="45" applyFont="1" applyFill="1" applyBorder="1">
      <alignment/>
      <protection/>
    </xf>
    <xf numFmtId="0" fontId="15" fillId="0" borderId="45" xfId="45" applyFont="1" applyFill="1" applyBorder="1" applyAlignment="1">
      <alignment horizontal="left"/>
      <protection/>
    </xf>
    <xf numFmtId="178" fontId="15" fillId="0" borderId="43" xfId="45" applyNumberFormat="1" applyFont="1" applyFill="1" applyBorder="1">
      <alignment/>
      <protection/>
    </xf>
    <xf numFmtId="0" fontId="15" fillId="33" borderId="46" xfId="45" applyFont="1" applyFill="1" applyBorder="1">
      <alignment/>
      <protection/>
    </xf>
    <xf numFmtId="0" fontId="3" fillId="0" borderId="15" xfId="45" applyFont="1" applyBorder="1">
      <alignment/>
      <protection/>
    </xf>
    <xf numFmtId="0" fontId="15" fillId="0" borderId="13" xfId="45" applyFont="1" applyFill="1" applyBorder="1">
      <alignment/>
      <protection/>
    </xf>
    <xf numFmtId="0" fontId="15" fillId="0" borderId="16" xfId="45" applyFont="1" applyFill="1" applyBorder="1" applyAlignment="1">
      <alignment horizontal="left"/>
      <protection/>
    </xf>
    <xf numFmtId="178" fontId="15" fillId="0" borderId="14" xfId="45" applyNumberFormat="1" applyFont="1" applyFill="1" applyBorder="1">
      <alignment/>
      <protection/>
    </xf>
    <xf numFmtId="178" fontId="15" fillId="0" borderId="10" xfId="45" applyNumberFormat="1" applyFont="1" applyFill="1" applyBorder="1">
      <alignment/>
      <protection/>
    </xf>
    <xf numFmtId="0" fontId="15" fillId="0" borderId="13" xfId="45" applyFont="1" applyFill="1" applyBorder="1" applyAlignment="1">
      <alignment vertical="top" wrapText="1"/>
      <protection/>
    </xf>
    <xf numFmtId="178" fontId="15" fillId="33" borderId="10" xfId="45" applyNumberFormat="1" applyFont="1" applyFill="1" applyBorder="1">
      <alignment/>
      <protection/>
    </xf>
    <xf numFmtId="0" fontId="3" fillId="0" borderId="13" xfId="45" applyFont="1" applyFill="1" applyBorder="1">
      <alignment/>
      <protection/>
    </xf>
    <xf numFmtId="0" fontId="3" fillId="0" borderId="16" xfId="45" applyFont="1" applyFill="1" applyBorder="1" applyAlignment="1">
      <alignment horizontal="left"/>
      <protection/>
    </xf>
    <xf numFmtId="178" fontId="3" fillId="0" borderId="14" xfId="45" applyNumberFormat="1" applyFont="1" applyFill="1" applyBorder="1">
      <alignment/>
      <protection/>
    </xf>
    <xf numFmtId="178" fontId="3" fillId="33" borderId="10" xfId="45" applyNumberFormat="1" applyFont="1" applyFill="1" applyBorder="1">
      <alignment/>
      <protection/>
    </xf>
    <xf numFmtId="178" fontId="3" fillId="0" borderId="10" xfId="45" applyNumberFormat="1" applyFont="1" applyFill="1" applyBorder="1">
      <alignment/>
      <protection/>
    </xf>
    <xf numFmtId="0" fontId="3" fillId="0" borderId="16" xfId="45" applyFont="1" applyFill="1" applyBorder="1" applyAlignment="1">
      <alignment horizontal="left" vertical="top" wrapText="1"/>
      <protection/>
    </xf>
    <xf numFmtId="0" fontId="15" fillId="33" borderId="10" xfId="45" applyFont="1" applyFill="1" applyBorder="1">
      <alignment/>
      <protection/>
    </xf>
    <xf numFmtId="0" fontId="3" fillId="33" borderId="10" xfId="45" applyFont="1" applyFill="1" applyBorder="1">
      <alignment/>
      <protection/>
    </xf>
    <xf numFmtId="0" fontId="3" fillId="0" borderId="21" xfId="45" applyFont="1" applyFill="1" applyBorder="1">
      <alignment/>
      <protection/>
    </xf>
    <xf numFmtId="0" fontId="3" fillId="0" borderId="22" xfId="45" applyFont="1" applyFill="1" applyBorder="1" applyAlignment="1">
      <alignment horizontal="left"/>
      <protection/>
    </xf>
    <xf numFmtId="178" fontId="3" fillId="0" borderId="23" xfId="45" applyNumberFormat="1" applyFont="1" applyFill="1" applyBorder="1">
      <alignment/>
      <protection/>
    </xf>
    <xf numFmtId="178" fontId="3" fillId="0" borderId="25" xfId="45" applyNumberFormat="1" applyFont="1" applyFill="1" applyBorder="1">
      <alignment/>
      <protection/>
    </xf>
    <xf numFmtId="0" fontId="3" fillId="0" borderId="16" xfId="45" applyFont="1" applyFill="1" applyBorder="1">
      <alignment/>
      <protection/>
    </xf>
    <xf numFmtId="178" fontId="3" fillId="0" borderId="16" xfId="45" applyNumberFormat="1" applyFont="1" applyFill="1" applyBorder="1">
      <alignment/>
      <protection/>
    </xf>
    <xf numFmtId="0" fontId="3" fillId="0" borderId="45" xfId="45" applyFont="1" applyFill="1" applyBorder="1" applyAlignment="1">
      <alignment horizontal="left"/>
      <protection/>
    </xf>
    <xf numFmtId="178" fontId="15" fillId="33" borderId="46" xfId="45" applyNumberFormat="1" applyFont="1" applyFill="1" applyBorder="1">
      <alignment/>
      <protection/>
    </xf>
    <xf numFmtId="178" fontId="20" fillId="0" borderId="14" xfId="45" applyNumberFormat="1" applyFont="1" applyFill="1" applyBorder="1">
      <alignment/>
      <protection/>
    </xf>
    <xf numFmtId="0" fontId="3" fillId="0" borderId="10" xfId="45" applyFont="1" applyFill="1" applyBorder="1">
      <alignment/>
      <protection/>
    </xf>
    <xf numFmtId="178" fontId="30" fillId="0" borderId="14" xfId="45" applyNumberFormat="1" applyFont="1" applyFill="1" applyBorder="1">
      <alignment/>
      <protection/>
    </xf>
    <xf numFmtId="0" fontId="30" fillId="0" borderId="14" xfId="45" applyFont="1" applyFill="1" applyBorder="1">
      <alignment/>
      <protection/>
    </xf>
    <xf numFmtId="178" fontId="15" fillId="0" borderId="16" xfId="45" applyNumberFormat="1" applyFont="1" applyFill="1" applyBorder="1">
      <alignment/>
      <protection/>
    </xf>
    <xf numFmtId="178" fontId="76" fillId="0" borderId="16" xfId="49" applyNumberFormat="1" applyFont="1" applyFill="1" applyBorder="1">
      <alignment/>
      <protection/>
    </xf>
    <xf numFmtId="178" fontId="30" fillId="33" borderId="10" xfId="45" applyNumberFormat="1" applyFont="1" applyFill="1" applyBorder="1">
      <alignment/>
      <protection/>
    </xf>
    <xf numFmtId="178" fontId="30" fillId="0" borderId="10" xfId="45" applyNumberFormat="1" applyFont="1" applyFill="1" applyBorder="1">
      <alignment/>
      <protection/>
    </xf>
    <xf numFmtId="0" fontId="15" fillId="0" borderId="21" xfId="45" applyFont="1" applyFill="1" applyBorder="1">
      <alignment/>
      <protection/>
    </xf>
    <xf numFmtId="0" fontId="15" fillId="0" borderId="22" xfId="45" applyFont="1" applyFill="1" applyBorder="1" applyAlignment="1">
      <alignment horizontal="left" vertical="top" wrapText="1"/>
      <protection/>
    </xf>
    <xf numFmtId="178" fontId="15" fillId="0" borderId="23" xfId="45" applyNumberFormat="1" applyFont="1" applyFill="1" applyBorder="1">
      <alignment/>
      <protection/>
    </xf>
    <xf numFmtId="178" fontId="15" fillId="33" borderId="25" xfId="45" applyNumberFormat="1" applyFont="1" applyFill="1" applyBorder="1">
      <alignment/>
      <protection/>
    </xf>
    <xf numFmtId="0" fontId="3" fillId="0" borderId="29" xfId="45" applyFont="1" applyBorder="1">
      <alignment/>
      <protection/>
    </xf>
    <xf numFmtId="0" fontId="2" fillId="0" borderId="39" xfId="45" applyFont="1" applyBorder="1">
      <alignment/>
      <protection/>
    </xf>
    <xf numFmtId="0" fontId="2" fillId="0" borderId="31" xfId="45" applyFont="1" applyBorder="1">
      <alignment/>
      <protection/>
    </xf>
    <xf numFmtId="178" fontId="2" fillId="0" borderId="31" xfId="45" applyNumberFormat="1" applyFont="1" applyBorder="1">
      <alignment/>
      <protection/>
    </xf>
    <xf numFmtId="0" fontId="15" fillId="0" borderId="42" xfId="45" applyFont="1" applyFill="1" applyBorder="1" applyAlignment="1">
      <alignment wrapText="1"/>
      <protection/>
    </xf>
    <xf numFmtId="0" fontId="3" fillId="0" borderId="87" xfId="45" applyFont="1" applyFill="1" applyBorder="1">
      <alignment/>
      <protection/>
    </xf>
    <xf numFmtId="0" fontId="0" fillId="33" borderId="0" xfId="50" applyNumberFormat="1" applyFont="1" applyFill="1" applyBorder="1" applyAlignment="1" applyProtection="1">
      <alignment/>
      <protection/>
    </xf>
    <xf numFmtId="0" fontId="3" fillId="33" borderId="0" xfId="50" applyNumberFormat="1" applyFont="1" applyFill="1" applyBorder="1" applyAlignment="1" applyProtection="1">
      <alignment/>
      <protection/>
    </xf>
    <xf numFmtId="0" fontId="2" fillId="33" borderId="0" xfId="50" applyNumberFormat="1" applyFont="1" applyFill="1" applyBorder="1" applyAlignment="1" applyProtection="1">
      <alignment horizontal="center"/>
      <protection/>
    </xf>
    <xf numFmtId="0" fontId="27" fillId="33" borderId="0" xfId="50" applyNumberFormat="1" applyFont="1" applyFill="1" applyBorder="1" applyAlignment="1" applyProtection="1">
      <alignment/>
      <protection/>
    </xf>
    <xf numFmtId="16" fontId="0" fillId="33" borderId="0" xfId="50" applyNumberFormat="1" applyFont="1" applyFill="1" applyBorder="1" applyAlignment="1" applyProtection="1">
      <alignment/>
      <protection/>
    </xf>
    <xf numFmtId="0" fontId="34" fillId="33" borderId="0" xfId="50" applyNumberFormat="1" applyFont="1" applyFill="1" applyBorder="1" applyAlignment="1" applyProtection="1">
      <alignment/>
      <protection/>
    </xf>
    <xf numFmtId="0" fontId="1" fillId="33" borderId="0" xfId="50" applyNumberFormat="1" applyFont="1" applyFill="1" applyBorder="1" applyAlignment="1" applyProtection="1">
      <alignment/>
      <protection/>
    </xf>
    <xf numFmtId="0" fontId="31" fillId="33" borderId="0" xfId="50" applyNumberFormat="1" applyFont="1" applyFill="1" applyBorder="1" applyAlignment="1" applyProtection="1">
      <alignment/>
      <protection/>
    </xf>
    <xf numFmtId="0" fontId="3" fillId="33" borderId="88" xfId="50" applyNumberFormat="1" applyFont="1" applyFill="1" applyBorder="1" applyAlignment="1" applyProtection="1">
      <alignment horizontal="center" vertical="center" wrapText="1"/>
      <protection/>
    </xf>
    <xf numFmtId="0" fontId="33" fillId="33" borderId="88" xfId="50" applyNumberFormat="1" applyFont="1" applyFill="1" applyBorder="1" applyAlignment="1" applyProtection="1">
      <alignment horizontal="center" vertical="center" wrapText="1"/>
      <protection/>
    </xf>
    <xf numFmtId="0" fontId="0" fillId="33" borderId="89" xfId="50" applyNumberFormat="1" applyFont="1" applyFill="1" applyBorder="1" applyAlignment="1" applyProtection="1">
      <alignment vertical="top"/>
      <protection/>
    </xf>
    <xf numFmtId="178" fontId="15" fillId="33" borderId="90" xfId="50" applyNumberFormat="1" applyFont="1" applyFill="1" applyBorder="1" applyAlignment="1" applyProtection="1">
      <alignment/>
      <protection/>
    </xf>
    <xf numFmtId="178" fontId="15" fillId="33" borderId="91" xfId="50" applyNumberFormat="1" applyFont="1" applyFill="1" applyBorder="1" applyAlignment="1" applyProtection="1">
      <alignment/>
      <protection/>
    </xf>
    <xf numFmtId="178" fontId="15" fillId="33" borderId="35" xfId="50" applyNumberFormat="1" applyFont="1" applyFill="1" applyBorder="1" applyAlignment="1" applyProtection="1">
      <alignment/>
      <protection/>
    </xf>
    <xf numFmtId="178" fontId="15" fillId="33" borderId="31" xfId="50" applyNumberFormat="1" applyFont="1" applyFill="1" applyBorder="1" applyAlignment="1" applyProtection="1">
      <alignment/>
      <protection/>
    </xf>
    <xf numFmtId="178" fontId="15" fillId="33" borderId="40" xfId="50" applyNumberFormat="1" applyFont="1" applyFill="1" applyBorder="1" applyAlignment="1" applyProtection="1">
      <alignment/>
      <protection/>
    </xf>
    <xf numFmtId="178" fontId="15" fillId="33" borderId="92" xfId="50" applyNumberFormat="1" applyFont="1" applyFill="1" applyBorder="1" applyAlignment="1" applyProtection="1">
      <alignment/>
      <protection/>
    </xf>
    <xf numFmtId="178" fontId="15" fillId="33" borderId="93" xfId="50" applyNumberFormat="1" applyFont="1" applyFill="1" applyBorder="1" applyAlignment="1" applyProtection="1">
      <alignment/>
      <protection/>
    </xf>
    <xf numFmtId="0" fontId="0" fillId="33" borderId="94" xfId="50" applyNumberFormat="1" applyFont="1" applyFill="1" applyBorder="1" applyAlignment="1" applyProtection="1">
      <alignment vertical="top"/>
      <protection/>
    </xf>
    <xf numFmtId="0" fontId="15" fillId="33" borderId="95" xfId="50" applyNumberFormat="1" applyFont="1" applyFill="1" applyBorder="1" applyAlignment="1" applyProtection="1">
      <alignment horizontal="left" vertical="center" wrapText="1"/>
      <protection/>
    </xf>
    <xf numFmtId="178" fontId="15" fillId="33" borderId="96" xfId="50" applyNumberFormat="1" applyFont="1" applyFill="1" applyBorder="1" applyAlignment="1" applyProtection="1">
      <alignment/>
      <protection/>
    </xf>
    <xf numFmtId="0" fontId="3" fillId="33" borderId="97" xfId="50" applyNumberFormat="1" applyFont="1" applyFill="1" applyBorder="1" applyAlignment="1" applyProtection="1">
      <alignment horizontal="center" vertical="center" wrapText="1"/>
      <protection/>
    </xf>
    <xf numFmtId="178" fontId="15" fillId="33" borderId="98" xfId="50" applyNumberFormat="1" applyFont="1" applyFill="1" applyBorder="1" applyAlignment="1" applyProtection="1">
      <alignment horizontal="right" vertical="center" wrapText="1"/>
      <protection/>
    </xf>
    <xf numFmtId="178" fontId="15" fillId="33" borderId="99" xfId="50" applyNumberFormat="1" applyFont="1" applyFill="1" applyBorder="1" applyAlignment="1" applyProtection="1">
      <alignment horizontal="right" vertical="center" wrapText="1"/>
      <protection/>
    </xf>
    <xf numFmtId="178" fontId="15" fillId="33" borderId="100" xfId="50" applyNumberFormat="1" applyFont="1" applyFill="1" applyBorder="1" applyAlignment="1" applyProtection="1">
      <alignment horizontal="right" vertical="center" wrapText="1"/>
      <protection/>
    </xf>
    <xf numFmtId="178" fontId="15" fillId="33" borderId="99" xfId="50" applyNumberFormat="1" applyFont="1" applyFill="1" applyBorder="1" applyAlignment="1" applyProtection="1">
      <alignment/>
      <protection/>
    </xf>
    <xf numFmtId="178" fontId="15" fillId="33" borderId="97" xfId="50" applyNumberFormat="1" applyFont="1" applyFill="1" applyBorder="1" applyAlignment="1" applyProtection="1">
      <alignment/>
      <protection/>
    </xf>
    <xf numFmtId="178" fontId="15" fillId="33" borderId="98" xfId="50" applyNumberFormat="1" applyFont="1" applyFill="1" applyBorder="1" applyAlignment="1" applyProtection="1">
      <alignment/>
      <protection/>
    </xf>
    <xf numFmtId="178" fontId="15" fillId="33" borderId="100" xfId="50" applyNumberFormat="1" applyFont="1" applyFill="1" applyBorder="1" applyAlignment="1" applyProtection="1">
      <alignment/>
      <protection/>
    </xf>
    <xf numFmtId="0" fontId="30" fillId="33" borderId="86" xfId="50" applyNumberFormat="1" applyFont="1" applyFill="1" applyBorder="1" applyAlignment="1" applyProtection="1">
      <alignment horizontal="left" vertical="center" wrapText="1"/>
      <protection/>
    </xf>
    <xf numFmtId="178" fontId="3" fillId="33" borderId="101" xfId="50" applyNumberFormat="1" applyFont="1" applyFill="1" applyBorder="1" applyAlignment="1" applyProtection="1">
      <alignment/>
      <protection/>
    </xf>
    <xf numFmtId="0" fontId="3" fillId="33" borderId="74" xfId="50" applyNumberFormat="1" applyFont="1" applyFill="1" applyBorder="1" applyAlignment="1" applyProtection="1">
      <alignment horizontal="center" vertical="center" wrapText="1"/>
      <protection/>
    </xf>
    <xf numFmtId="178" fontId="3" fillId="33" borderId="102" xfId="50" applyNumberFormat="1" applyFont="1" applyFill="1" applyBorder="1" applyAlignment="1" applyProtection="1">
      <alignment/>
      <protection/>
    </xf>
    <xf numFmtId="178" fontId="3" fillId="33" borderId="70" xfId="50" applyNumberFormat="1" applyFont="1" applyFill="1" applyBorder="1" applyAlignment="1" applyProtection="1">
      <alignment horizontal="right" vertical="center" wrapText="1"/>
      <protection/>
    </xf>
    <xf numFmtId="178" fontId="15" fillId="33" borderId="72" xfId="50" applyNumberFormat="1" applyFont="1" applyFill="1" applyBorder="1" applyAlignment="1" applyProtection="1">
      <alignment/>
      <protection/>
    </xf>
    <xf numFmtId="178" fontId="15" fillId="33" borderId="103" xfId="50" applyNumberFormat="1" applyFont="1" applyFill="1" applyBorder="1" applyAlignment="1" applyProtection="1">
      <alignment/>
      <protection/>
    </xf>
    <xf numFmtId="178" fontId="15" fillId="33" borderId="104" xfId="50" applyNumberFormat="1" applyFont="1" applyFill="1" applyBorder="1" applyAlignment="1" applyProtection="1">
      <alignment/>
      <protection/>
    </xf>
    <xf numFmtId="0" fontId="30" fillId="33" borderId="86" xfId="50" applyNumberFormat="1" applyFont="1" applyFill="1" applyBorder="1" applyAlignment="1" applyProtection="1">
      <alignment/>
      <protection/>
    </xf>
    <xf numFmtId="178" fontId="3" fillId="33" borderId="70" xfId="50" applyNumberFormat="1" applyFont="1" applyFill="1" applyBorder="1" applyAlignment="1" applyProtection="1">
      <alignment/>
      <protection/>
    </xf>
    <xf numFmtId="0" fontId="3" fillId="33" borderId="70" xfId="50" applyNumberFormat="1" applyFont="1" applyFill="1" applyBorder="1" applyAlignment="1" applyProtection="1">
      <alignment horizontal="right" vertical="center" wrapText="1"/>
      <protection/>
    </xf>
    <xf numFmtId="0" fontId="15" fillId="33" borderId="95" xfId="50" applyNumberFormat="1" applyFont="1" applyFill="1" applyBorder="1" applyAlignment="1" applyProtection="1">
      <alignment/>
      <protection/>
    </xf>
    <xf numFmtId="178" fontId="15" fillId="0" borderId="72" xfId="50" applyNumberFormat="1" applyFont="1" applyFill="1" applyBorder="1" applyAlignment="1" applyProtection="1">
      <alignment/>
      <protection/>
    </xf>
    <xf numFmtId="178" fontId="15" fillId="0" borderId="70" xfId="50" applyNumberFormat="1" applyFont="1" applyFill="1" applyBorder="1" applyAlignment="1" applyProtection="1">
      <alignment/>
      <protection/>
    </xf>
    <xf numFmtId="0" fontId="0" fillId="33" borderId="105" xfId="50" applyNumberFormat="1" applyFont="1" applyFill="1" applyBorder="1" applyAlignment="1" applyProtection="1">
      <alignment vertical="top"/>
      <protection/>
    </xf>
    <xf numFmtId="0" fontId="30" fillId="0" borderId="86" xfId="50" applyNumberFormat="1" applyFont="1" applyFill="1" applyBorder="1" applyAlignment="1" applyProtection="1">
      <alignment/>
      <protection/>
    </xf>
    <xf numFmtId="178" fontId="3" fillId="33" borderId="106" xfId="50" applyNumberFormat="1" applyFont="1" applyFill="1" applyBorder="1" applyAlignment="1" applyProtection="1">
      <alignment/>
      <protection/>
    </xf>
    <xf numFmtId="178" fontId="3" fillId="0" borderId="101" xfId="50" applyNumberFormat="1" applyFont="1" applyFill="1" applyBorder="1" applyAlignment="1" applyProtection="1">
      <alignment/>
      <protection/>
    </xf>
    <xf numFmtId="178" fontId="3" fillId="0" borderId="70" xfId="50" applyNumberFormat="1" applyFont="1" applyFill="1" applyBorder="1" applyAlignment="1" applyProtection="1">
      <alignment/>
      <protection/>
    </xf>
    <xf numFmtId="178" fontId="3" fillId="0" borderId="74" xfId="50" applyNumberFormat="1" applyFont="1" applyFill="1" applyBorder="1" applyAlignment="1" applyProtection="1">
      <alignment/>
      <protection/>
    </xf>
    <xf numFmtId="178" fontId="3" fillId="0" borderId="102" xfId="50" applyNumberFormat="1" applyFont="1" applyFill="1" applyBorder="1" applyAlignment="1" applyProtection="1">
      <alignment/>
      <protection/>
    </xf>
    <xf numFmtId="178" fontId="3" fillId="33" borderId="74" xfId="50" applyNumberFormat="1" applyFont="1" applyFill="1" applyBorder="1" applyAlignment="1" applyProtection="1">
      <alignment/>
      <protection/>
    </xf>
    <xf numFmtId="178" fontId="15" fillId="33" borderId="101" xfId="50" applyNumberFormat="1" applyFont="1" applyFill="1" applyBorder="1" applyAlignment="1" applyProtection="1">
      <alignment/>
      <protection/>
    </xf>
    <xf numFmtId="0" fontId="15" fillId="33" borderId="86" xfId="50" applyNumberFormat="1" applyFont="1" applyFill="1" applyBorder="1" applyAlignment="1" applyProtection="1">
      <alignment/>
      <protection/>
    </xf>
    <xf numFmtId="178" fontId="15" fillId="33" borderId="70" xfId="50" applyNumberFormat="1" applyFont="1" applyFill="1" applyBorder="1" applyAlignment="1" applyProtection="1">
      <alignment/>
      <protection/>
    </xf>
    <xf numFmtId="178" fontId="15" fillId="33" borderId="102" xfId="50" applyNumberFormat="1" applyFont="1" applyFill="1" applyBorder="1" applyAlignment="1" applyProtection="1">
      <alignment/>
      <protection/>
    </xf>
    <xf numFmtId="178" fontId="15" fillId="33" borderId="73" xfId="50" applyNumberFormat="1" applyFont="1" applyFill="1" applyBorder="1" applyAlignment="1" applyProtection="1">
      <alignment/>
      <protection/>
    </xf>
    <xf numFmtId="178" fontId="15" fillId="33" borderId="107" xfId="50" applyNumberFormat="1" applyFont="1" applyFill="1" applyBorder="1" applyAlignment="1" applyProtection="1">
      <alignment/>
      <protection/>
    </xf>
    <xf numFmtId="178" fontId="15" fillId="33" borderId="16" xfId="50" applyNumberFormat="1" applyFont="1" applyFill="1" applyBorder="1" applyAlignment="1" applyProtection="1">
      <alignment/>
      <protection/>
    </xf>
    <xf numFmtId="178" fontId="3" fillId="33" borderId="108" xfId="50" applyNumberFormat="1" applyFont="1" applyFill="1" applyBorder="1" applyAlignment="1" applyProtection="1">
      <alignment/>
      <protection/>
    </xf>
    <xf numFmtId="178" fontId="15" fillId="33" borderId="109" xfId="50" applyNumberFormat="1" applyFont="1" applyFill="1" applyBorder="1" applyAlignment="1" applyProtection="1">
      <alignment/>
      <protection/>
    </xf>
    <xf numFmtId="178" fontId="3" fillId="33" borderId="72" xfId="50" applyNumberFormat="1" applyFont="1" applyFill="1" applyBorder="1" applyAlignment="1" applyProtection="1">
      <alignment/>
      <protection/>
    </xf>
    <xf numFmtId="178" fontId="3" fillId="33" borderId="109" xfId="50" applyNumberFormat="1" applyFont="1" applyFill="1" applyBorder="1" applyAlignment="1" applyProtection="1">
      <alignment/>
      <protection/>
    </xf>
    <xf numFmtId="178" fontId="15" fillId="33" borderId="74" xfId="50" applyNumberFormat="1" applyFont="1" applyFill="1" applyBorder="1" applyAlignment="1" applyProtection="1">
      <alignment/>
      <protection/>
    </xf>
    <xf numFmtId="178" fontId="15" fillId="33" borderId="108" xfId="50" applyNumberFormat="1" applyFont="1" applyFill="1" applyBorder="1" applyAlignment="1" applyProtection="1">
      <alignment/>
      <protection/>
    </xf>
    <xf numFmtId="178" fontId="15" fillId="33" borderId="105" xfId="50" applyNumberFormat="1" applyFont="1" applyFill="1" applyBorder="1" applyAlignment="1" applyProtection="1">
      <alignment/>
      <protection/>
    </xf>
    <xf numFmtId="178" fontId="15" fillId="33" borderId="106" xfId="50" applyNumberFormat="1" applyFont="1" applyFill="1" applyBorder="1" applyAlignment="1" applyProtection="1">
      <alignment/>
      <protection/>
    </xf>
    <xf numFmtId="178" fontId="3" fillId="33" borderId="70" xfId="50" applyNumberFormat="1" applyFont="1" applyFill="1" applyBorder="1" applyAlignment="1" applyProtection="1">
      <alignment horizontal="center"/>
      <protection/>
    </xf>
    <xf numFmtId="178" fontId="2" fillId="33" borderId="102" xfId="50" applyNumberFormat="1" applyFont="1" applyFill="1" applyBorder="1" applyAlignment="1" applyProtection="1">
      <alignment/>
      <protection/>
    </xf>
    <xf numFmtId="0" fontId="15" fillId="33" borderId="86" xfId="50" applyNumberFormat="1" applyFont="1" applyFill="1" applyBorder="1" applyAlignment="1" applyProtection="1">
      <alignment vertical="top" wrapText="1"/>
      <protection/>
    </xf>
    <xf numFmtId="0" fontId="30" fillId="33" borderId="86" xfId="50" applyNumberFormat="1" applyFont="1" applyFill="1" applyBorder="1" applyAlignment="1" applyProtection="1">
      <alignment vertical="top" wrapText="1"/>
      <protection/>
    </xf>
    <xf numFmtId="178" fontId="3" fillId="33" borderId="107" xfId="50" applyNumberFormat="1" applyFont="1" applyFill="1" applyBorder="1" applyAlignment="1" applyProtection="1">
      <alignment/>
      <protection/>
    </xf>
    <xf numFmtId="0" fontId="30" fillId="33" borderId="86" xfId="50" applyNumberFormat="1" applyFont="1" applyFill="1" applyBorder="1" applyAlignment="1" applyProtection="1">
      <alignment wrapText="1"/>
      <protection/>
    </xf>
    <xf numFmtId="0" fontId="15" fillId="33" borderId="17" xfId="50" applyFont="1" applyFill="1" applyBorder="1" applyAlignment="1">
      <alignment wrapText="1"/>
      <protection/>
    </xf>
    <xf numFmtId="178" fontId="15" fillId="0" borderId="15" xfId="50" applyNumberFormat="1" applyFont="1" applyBorder="1">
      <alignment/>
      <protection/>
    </xf>
    <xf numFmtId="178" fontId="15" fillId="0" borderId="16" xfId="50" applyNumberFormat="1" applyFont="1" applyBorder="1" applyAlignment="1">
      <alignment/>
      <protection/>
    </xf>
    <xf numFmtId="178" fontId="15" fillId="0" borderId="16" xfId="50" applyNumberFormat="1" applyFont="1" applyBorder="1">
      <alignment/>
      <protection/>
    </xf>
    <xf numFmtId="178" fontId="15" fillId="0" borderId="14" xfId="50" applyNumberFormat="1" applyFont="1" applyBorder="1">
      <alignment/>
      <protection/>
    </xf>
    <xf numFmtId="178" fontId="15" fillId="33" borderId="16" xfId="50" applyNumberFormat="1" applyFont="1" applyFill="1" applyBorder="1">
      <alignment/>
      <protection/>
    </xf>
    <xf numFmtId="0" fontId="3" fillId="33" borderId="17" xfId="50" applyFont="1" applyFill="1" applyBorder="1" applyAlignment="1">
      <alignment wrapText="1"/>
      <protection/>
    </xf>
    <xf numFmtId="178" fontId="3" fillId="0" borderId="15" xfId="50" applyNumberFormat="1" applyFont="1" applyBorder="1">
      <alignment/>
      <protection/>
    </xf>
    <xf numFmtId="178" fontId="3" fillId="0" borderId="16" xfId="50" applyNumberFormat="1" applyFont="1" applyBorder="1" applyAlignment="1">
      <alignment/>
      <protection/>
    </xf>
    <xf numFmtId="178" fontId="3" fillId="0" borderId="16" xfId="50" applyNumberFormat="1" applyFont="1" applyBorder="1">
      <alignment/>
      <protection/>
    </xf>
    <xf numFmtId="178" fontId="3" fillId="0" borderId="14" xfId="50" applyNumberFormat="1" applyFont="1" applyBorder="1">
      <alignment/>
      <protection/>
    </xf>
    <xf numFmtId="178" fontId="3" fillId="33" borderId="16" xfId="50" applyNumberFormat="1" applyFont="1" applyFill="1" applyBorder="1">
      <alignment/>
      <protection/>
    </xf>
    <xf numFmtId="0" fontId="3" fillId="33" borderId="12" xfId="50" applyFont="1" applyFill="1" applyBorder="1" applyAlignment="1">
      <alignment wrapText="1"/>
      <protection/>
    </xf>
    <xf numFmtId="178" fontId="3" fillId="0" borderId="0" xfId="50" applyNumberFormat="1" applyFont="1" applyBorder="1">
      <alignment/>
      <protection/>
    </xf>
    <xf numFmtId="178" fontId="3" fillId="33" borderId="110" xfId="50" applyNumberFormat="1" applyFont="1" applyFill="1" applyBorder="1">
      <alignment/>
      <protection/>
    </xf>
    <xf numFmtId="178" fontId="30" fillId="33" borderId="101" xfId="50" applyNumberFormat="1" applyFont="1" applyFill="1" applyBorder="1" applyAlignment="1" applyProtection="1">
      <alignment/>
      <protection/>
    </xf>
    <xf numFmtId="178" fontId="30" fillId="33" borderId="70" xfId="50" applyNumberFormat="1" applyFont="1" applyFill="1" applyBorder="1" applyAlignment="1" applyProtection="1">
      <alignment/>
      <protection/>
    </xf>
    <xf numFmtId="178" fontId="30" fillId="33" borderId="74" xfId="50" applyNumberFormat="1" applyFont="1" applyFill="1" applyBorder="1" applyAlignment="1" applyProtection="1">
      <alignment/>
      <protection/>
    </xf>
    <xf numFmtId="178" fontId="30" fillId="33" borderId="102" xfId="50" applyNumberFormat="1" applyFont="1" applyFill="1" applyBorder="1" applyAlignment="1" applyProtection="1">
      <alignment/>
      <protection/>
    </xf>
    <xf numFmtId="178" fontId="30" fillId="33" borderId="106" xfId="50" applyNumberFormat="1" applyFont="1" applyFill="1" applyBorder="1" applyAlignment="1" applyProtection="1">
      <alignment/>
      <protection/>
    </xf>
    <xf numFmtId="0" fontId="0" fillId="33" borderId="111" xfId="50" applyNumberFormat="1" applyFont="1" applyFill="1" applyBorder="1" applyAlignment="1" applyProtection="1">
      <alignment vertical="top"/>
      <protection/>
    </xf>
    <xf numFmtId="0" fontId="15" fillId="33" borderId="112" xfId="50" applyNumberFormat="1" applyFont="1" applyFill="1" applyBorder="1" applyAlignment="1" applyProtection="1">
      <alignment/>
      <protection/>
    </xf>
    <xf numFmtId="178" fontId="15" fillId="33" borderId="113" xfId="50" applyNumberFormat="1" applyFont="1" applyFill="1" applyBorder="1" applyAlignment="1" applyProtection="1">
      <alignment/>
      <protection/>
    </xf>
    <xf numFmtId="178" fontId="15" fillId="33" borderId="114" xfId="50" applyNumberFormat="1" applyFont="1" applyFill="1" applyBorder="1" applyAlignment="1" applyProtection="1">
      <alignment/>
      <protection/>
    </xf>
    <xf numFmtId="178" fontId="15" fillId="33" borderId="115" xfId="50" applyNumberFormat="1" applyFont="1" applyFill="1" applyBorder="1" applyAlignment="1" applyProtection="1">
      <alignment/>
      <protection/>
    </xf>
    <xf numFmtId="178" fontId="15" fillId="33" borderId="116" xfId="50" applyNumberFormat="1" applyFont="1" applyFill="1" applyBorder="1" applyAlignment="1" applyProtection="1">
      <alignment/>
      <protection/>
    </xf>
    <xf numFmtId="178" fontId="3" fillId="33" borderId="117" xfId="50" applyNumberFormat="1" applyFont="1" applyFill="1" applyBorder="1" applyAlignment="1" applyProtection="1">
      <alignment/>
      <protection/>
    </xf>
    <xf numFmtId="178" fontId="3" fillId="33" borderId="114" xfId="50" applyNumberFormat="1" applyFont="1" applyFill="1" applyBorder="1" applyAlignment="1" applyProtection="1">
      <alignment/>
      <protection/>
    </xf>
    <xf numFmtId="178" fontId="15" fillId="33" borderId="117" xfId="50" applyNumberFormat="1" applyFont="1" applyFill="1" applyBorder="1" applyAlignment="1" applyProtection="1">
      <alignment/>
      <protection/>
    </xf>
    <xf numFmtId="0" fontId="22" fillId="33" borderId="118" xfId="50" applyNumberFormat="1" applyFont="1" applyFill="1" applyBorder="1" applyAlignment="1" applyProtection="1">
      <alignment wrapText="1"/>
      <protection/>
    </xf>
    <xf numFmtId="181" fontId="15" fillId="33" borderId="92" xfId="50" applyNumberFormat="1" applyFont="1" applyFill="1" applyBorder="1" applyAlignment="1" applyProtection="1">
      <alignment/>
      <protection/>
    </xf>
    <xf numFmtId="181" fontId="15" fillId="33" borderId="91" xfId="50" applyNumberFormat="1" applyFont="1" applyFill="1" applyBorder="1" applyAlignment="1" applyProtection="1">
      <alignment/>
      <protection/>
    </xf>
    <xf numFmtId="178" fontId="15" fillId="33" borderId="119" xfId="50" applyNumberFormat="1" applyFont="1" applyFill="1" applyBorder="1" applyAlignment="1" applyProtection="1">
      <alignment/>
      <protection/>
    </xf>
    <xf numFmtId="181" fontId="15" fillId="33" borderId="35" xfId="50" applyNumberFormat="1" applyFont="1" applyFill="1" applyBorder="1" applyAlignment="1" applyProtection="1">
      <alignment/>
      <protection/>
    </xf>
    <xf numFmtId="181" fontId="15" fillId="33" borderId="120" xfId="50" applyNumberFormat="1" applyFont="1" applyFill="1" applyBorder="1" applyAlignment="1" applyProtection="1">
      <alignment/>
      <protection/>
    </xf>
    <xf numFmtId="178" fontId="15" fillId="33" borderId="120" xfId="50" applyNumberFormat="1" applyFont="1" applyFill="1" applyBorder="1" applyAlignment="1" applyProtection="1">
      <alignment/>
      <protection/>
    </xf>
    <xf numFmtId="178" fontId="3" fillId="33" borderId="40" xfId="50" applyNumberFormat="1" applyFont="1" applyFill="1" applyBorder="1" applyAlignment="1" applyProtection="1">
      <alignment/>
      <protection/>
    </xf>
    <xf numFmtId="178" fontId="15" fillId="33" borderId="121" xfId="50" applyNumberFormat="1" applyFont="1" applyFill="1" applyBorder="1" applyAlignment="1" applyProtection="1">
      <alignment/>
      <protection/>
    </xf>
    <xf numFmtId="178" fontId="15" fillId="33" borderId="122" xfId="50" applyNumberFormat="1" applyFont="1" applyFill="1" applyBorder="1" applyAlignment="1" applyProtection="1">
      <alignment/>
      <protection/>
    </xf>
    <xf numFmtId="178" fontId="15" fillId="33" borderId="123" xfId="50" applyNumberFormat="1" applyFont="1" applyFill="1" applyBorder="1" applyAlignment="1" applyProtection="1">
      <alignment/>
      <protection/>
    </xf>
    <xf numFmtId="178" fontId="15" fillId="33" borderId="124" xfId="50" applyNumberFormat="1" applyFont="1" applyFill="1" applyBorder="1" applyAlignment="1" applyProtection="1">
      <alignment/>
      <protection/>
    </xf>
    <xf numFmtId="178" fontId="15" fillId="33" borderId="125" xfId="50" applyNumberFormat="1" applyFont="1" applyFill="1" applyBorder="1" applyAlignment="1" applyProtection="1">
      <alignment/>
      <protection/>
    </xf>
    <xf numFmtId="178" fontId="3" fillId="33" borderId="97" xfId="50" applyNumberFormat="1" applyFont="1" applyFill="1" applyBorder="1" applyAlignment="1" applyProtection="1">
      <alignment/>
      <protection/>
    </xf>
    <xf numFmtId="178" fontId="15" fillId="33" borderId="126" xfId="50" applyNumberFormat="1" applyFont="1" applyFill="1" applyBorder="1" applyAlignment="1" applyProtection="1">
      <alignment/>
      <protection/>
    </xf>
    <xf numFmtId="178" fontId="15" fillId="33" borderId="127" xfId="50" applyNumberFormat="1" applyFont="1" applyFill="1" applyBorder="1" applyAlignment="1" applyProtection="1">
      <alignment/>
      <protection/>
    </xf>
    <xf numFmtId="178" fontId="3" fillId="33" borderId="128" xfId="50" applyNumberFormat="1" applyFont="1" applyFill="1" applyBorder="1" applyAlignment="1" applyProtection="1">
      <alignment/>
      <protection/>
    </xf>
    <xf numFmtId="181" fontId="15" fillId="33" borderId="96" xfId="50" applyNumberFormat="1" applyFont="1" applyFill="1" applyBorder="1" applyAlignment="1" applyProtection="1">
      <alignment/>
      <protection/>
    </xf>
    <xf numFmtId="181" fontId="15" fillId="33" borderId="99" xfId="50" applyNumberFormat="1" applyFont="1" applyFill="1" applyBorder="1" applyAlignment="1" applyProtection="1">
      <alignment/>
      <protection/>
    </xf>
    <xf numFmtId="178" fontId="15" fillId="33" borderId="129" xfId="50" applyNumberFormat="1" applyFont="1" applyFill="1" applyBorder="1" applyAlignment="1" applyProtection="1">
      <alignment/>
      <protection/>
    </xf>
    <xf numFmtId="178" fontId="3" fillId="33" borderId="130" xfId="50" applyNumberFormat="1" applyFont="1" applyFill="1" applyBorder="1" applyAlignment="1" applyProtection="1">
      <alignment/>
      <protection/>
    </xf>
    <xf numFmtId="178" fontId="3" fillId="33" borderId="103" xfId="50" applyNumberFormat="1" applyFont="1" applyFill="1" applyBorder="1" applyAlignment="1" applyProtection="1">
      <alignment/>
      <protection/>
    </xf>
    <xf numFmtId="178" fontId="3" fillId="33" borderId="99" xfId="50" applyNumberFormat="1" applyFont="1" applyFill="1" applyBorder="1" applyAlignment="1" applyProtection="1">
      <alignment/>
      <protection/>
    </xf>
    <xf numFmtId="178" fontId="3" fillId="33" borderId="104" xfId="50" applyNumberFormat="1" applyFont="1" applyFill="1" applyBorder="1" applyAlignment="1" applyProtection="1">
      <alignment/>
      <protection/>
    </xf>
    <xf numFmtId="181" fontId="30" fillId="33" borderId="86" xfId="50" applyNumberFormat="1" applyFont="1" applyFill="1" applyBorder="1" applyAlignment="1" applyProtection="1">
      <alignment/>
      <protection/>
    </xf>
    <xf numFmtId="181" fontId="3" fillId="33" borderId="101" xfId="50" applyNumberFormat="1" applyFont="1" applyFill="1" applyBorder="1" applyAlignment="1" applyProtection="1">
      <alignment/>
      <protection/>
    </xf>
    <xf numFmtId="181" fontId="3" fillId="33" borderId="70" xfId="50" applyNumberFormat="1" applyFont="1" applyFill="1" applyBorder="1" applyAlignment="1" applyProtection="1">
      <alignment/>
      <protection/>
    </xf>
    <xf numFmtId="0" fontId="30" fillId="0" borderId="12" xfId="50" applyFont="1" applyBorder="1" applyAlignment="1">
      <alignment wrapText="1"/>
      <protection/>
    </xf>
    <xf numFmtId="178" fontId="3" fillId="0" borderId="13" xfId="50" applyNumberFormat="1" applyFont="1" applyBorder="1">
      <alignment/>
      <protection/>
    </xf>
    <xf numFmtId="178" fontId="3" fillId="0" borderId="15" xfId="50" applyNumberFormat="1" applyFont="1" applyFill="1" applyBorder="1">
      <alignment/>
      <protection/>
    </xf>
    <xf numFmtId="178" fontId="3" fillId="0" borderId="16" xfId="50" applyNumberFormat="1" applyFont="1" applyFill="1" applyBorder="1">
      <alignment/>
      <protection/>
    </xf>
    <xf numFmtId="0" fontId="15" fillId="33" borderId="86" xfId="50" applyNumberFormat="1" applyFont="1" applyFill="1" applyBorder="1" applyAlignment="1" applyProtection="1">
      <alignment vertical="center"/>
      <protection/>
    </xf>
    <xf numFmtId="178" fontId="15" fillId="0" borderId="16" xfId="50" applyNumberFormat="1" applyFont="1" applyFill="1" applyBorder="1">
      <alignment/>
      <protection/>
    </xf>
    <xf numFmtId="0" fontId="0" fillId="0" borderId="105" xfId="50" applyNumberFormat="1" applyFont="1" applyFill="1" applyBorder="1" applyAlignment="1" applyProtection="1">
      <alignment vertical="top"/>
      <protection/>
    </xf>
    <xf numFmtId="0" fontId="15" fillId="0" borderId="86" xfId="50" applyNumberFormat="1" applyFont="1" applyFill="1" applyBorder="1" applyAlignment="1" applyProtection="1">
      <alignment/>
      <protection/>
    </xf>
    <xf numFmtId="178" fontId="15" fillId="0" borderId="101" xfId="50" applyNumberFormat="1" applyFont="1" applyFill="1" applyBorder="1" applyAlignment="1" applyProtection="1">
      <alignment/>
      <protection/>
    </xf>
    <xf numFmtId="178" fontId="15" fillId="0" borderId="102" xfId="50" applyNumberFormat="1" applyFont="1" applyFill="1" applyBorder="1" applyAlignment="1" applyProtection="1">
      <alignment/>
      <protection/>
    </xf>
    <xf numFmtId="178" fontId="15" fillId="0" borderId="106" xfId="50" applyNumberFormat="1" applyFont="1" applyFill="1" applyBorder="1" applyAlignment="1" applyProtection="1">
      <alignment/>
      <protection/>
    </xf>
    <xf numFmtId="0" fontId="30" fillId="0" borderId="95" xfId="50" applyNumberFormat="1" applyFont="1" applyFill="1" applyBorder="1" applyAlignment="1" applyProtection="1">
      <alignment/>
      <protection/>
    </xf>
    <xf numFmtId="178" fontId="15" fillId="0" borderId="74" xfId="50" applyNumberFormat="1" applyFont="1" applyFill="1" applyBorder="1" applyAlignment="1" applyProtection="1">
      <alignment/>
      <protection/>
    </xf>
    <xf numFmtId="178" fontId="3" fillId="0" borderId="106" xfId="50" applyNumberFormat="1" applyFont="1" applyFill="1" applyBorder="1" applyAlignment="1" applyProtection="1">
      <alignment/>
      <protection/>
    </xf>
    <xf numFmtId="0" fontId="0" fillId="33" borderId="131" xfId="50" applyNumberFormat="1" applyFont="1" applyFill="1" applyBorder="1" applyAlignment="1" applyProtection="1">
      <alignment vertical="top"/>
      <protection/>
    </xf>
    <xf numFmtId="0" fontId="15" fillId="33" borderId="132" xfId="50" applyNumberFormat="1" applyFont="1" applyFill="1" applyBorder="1" applyAlignment="1" applyProtection="1">
      <alignment/>
      <protection/>
    </xf>
    <xf numFmtId="178" fontId="15" fillId="33" borderId="133" xfId="50" applyNumberFormat="1" applyFont="1" applyFill="1" applyBorder="1" applyAlignment="1" applyProtection="1">
      <alignment/>
      <protection/>
    </xf>
    <xf numFmtId="178" fontId="3" fillId="33" borderId="134" xfId="50" applyNumberFormat="1" applyFont="1" applyFill="1" applyBorder="1" applyAlignment="1" applyProtection="1">
      <alignment/>
      <protection/>
    </xf>
    <xf numFmtId="178" fontId="3" fillId="33" borderId="135" xfId="50" applyNumberFormat="1" applyFont="1" applyFill="1" applyBorder="1" applyAlignment="1" applyProtection="1">
      <alignment/>
      <protection/>
    </xf>
    <xf numFmtId="178" fontId="3" fillId="33" borderId="116" xfId="50" applyNumberFormat="1" applyFont="1" applyFill="1" applyBorder="1" applyAlignment="1" applyProtection="1">
      <alignment/>
      <protection/>
    </xf>
    <xf numFmtId="178" fontId="3" fillId="33" borderId="136" xfId="50" applyNumberFormat="1" applyFont="1" applyFill="1" applyBorder="1" applyAlignment="1" applyProtection="1">
      <alignment/>
      <protection/>
    </xf>
    <xf numFmtId="178" fontId="3" fillId="33" borderId="115" xfId="50" applyNumberFormat="1" applyFont="1" applyFill="1" applyBorder="1" applyAlignment="1" applyProtection="1">
      <alignment/>
      <protection/>
    </xf>
    <xf numFmtId="178" fontId="15" fillId="33" borderId="137" xfId="50" applyNumberFormat="1" applyFont="1" applyFill="1" applyBorder="1" applyAlignment="1" applyProtection="1">
      <alignment/>
      <protection/>
    </xf>
    <xf numFmtId="178" fontId="15" fillId="33" borderId="138" xfId="50" applyNumberFormat="1" applyFont="1" applyFill="1" applyBorder="1" applyAlignment="1" applyProtection="1">
      <alignment/>
      <protection/>
    </xf>
    <xf numFmtId="178" fontId="3" fillId="33" borderId="90" xfId="50" applyNumberFormat="1" applyFont="1" applyFill="1" applyBorder="1" applyAlignment="1" applyProtection="1">
      <alignment/>
      <protection/>
    </xf>
    <xf numFmtId="178" fontId="3" fillId="33" borderId="91" xfId="50" applyNumberFormat="1" applyFont="1" applyFill="1" applyBorder="1" applyAlignment="1" applyProtection="1">
      <alignment/>
      <protection/>
    </xf>
    <xf numFmtId="178" fontId="3" fillId="33" borderId="124" xfId="50" applyNumberFormat="1" applyFont="1" applyFill="1" applyBorder="1" applyAlignment="1" applyProtection="1">
      <alignment/>
      <protection/>
    </xf>
    <xf numFmtId="178" fontId="3" fillId="33" borderId="139" xfId="50" applyNumberFormat="1" applyFont="1" applyFill="1" applyBorder="1" applyAlignment="1" applyProtection="1">
      <alignment/>
      <protection/>
    </xf>
    <xf numFmtId="0" fontId="15" fillId="33" borderId="69" xfId="50" applyNumberFormat="1" applyFont="1" applyFill="1" applyBorder="1" applyAlignment="1" applyProtection="1">
      <alignment wrapText="1"/>
      <protection/>
    </xf>
    <xf numFmtId="178" fontId="15" fillId="33" borderId="140" xfId="50" applyNumberFormat="1" applyFont="1" applyFill="1" applyBorder="1" applyAlignment="1" applyProtection="1">
      <alignment/>
      <protection/>
    </xf>
    <xf numFmtId="178" fontId="15" fillId="33" borderId="141" xfId="50" applyNumberFormat="1" applyFont="1" applyFill="1" applyBorder="1" applyAlignment="1" applyProtection="1">
      <alignment/>
      <protection/>
    </xf>
    <xf numFmtId="178" fontId="15" fillId="33" borderId="142" xfId="50" applyNumberFormat="1" applyFont="1" applyFill="1" applyBorder="1" applyAlignment="1" applyProtection="1">
      <alignment/>
      <protection/>
    </xf>
    <xf numFmtId="178" fontId="15" fillId="33" borderId="143" xfId="50" applyNumberFormat="1" applyFont="1" applyFill="1" applyBorder="1" applyAlignment="1" applyProtection="1">
      <alignment/>
      <protection/>
    </xf>
    <xf numFmtId="0" fontId="30" fillId="33" borderId="107" xfId="50" applyNumberFormat="1" applyFont="1" applyFill="1" applyBorder="1" applyAlignment="1" applyProtection="1">
      <alignment/>
      <protection/>
    </xf>
    <xf numFmtId="0" fontId="30" fillId="0" borderId="17" xfId="50" applyFont="1" applyBorder="1" applyAlignment="1">
      <alignment vertical="top" wrapText="1"/>
      <protection/>
    </xf>
    <xf numFmtId="178" fontId="3" fillId="0" borderId="10" xfId="50" applyNumberFormat="1" applyFont="1" applyBorder="1">
      <alignment/>
      <protection/>
    </xf>
    <xf numFmtId="0" fontId="15" fillId="33" borderId="107" xfId="50" applyNumberFormat="1" applyFont="1" applyFill="1" applyBorder="1" applyAlignment="1" applyProtection="1">
      <alignment/>
      <protection/>
    </xf>
    <xf numFmtId="0" fontId="30" fillId="33" borderId="144" xfId="50" applyNumberFormat="1" applyFont="1" applyFill="1" applyBorder="1" applyAlignment="1" applyProtection="1">
      <alignment/>
      <protection/>
    </xf>
    <xf numFmtId="0" fontId="30" fillId="33" borderId="62" xfId="50" applyFont="1" applyFill="1" applyBorder="1" applyAlignment="1">
      <alignment wrapText="1"/>
      <protection/>
    </xf>
    <xf numFmtId="0" fontId="15" fillId="33" borderId="107" xfId="50" applyNumberFormat="1" applyFont="1" applyFill="1" applyBorder="1" applyAlignment="1" applyProtection="1">
      <alignment wrapText="1"/>
      <protection/>
    </xf>
    <xf numFmtId="0" fontId="15" fillId="33" borderId="144" xfId="50" applyNumberFormat="1" applyFont="1" applyFill="1" applyBorder="1" applyAlignment="1" applyProtection="1">
      <alignment/>
      <protection/>
    </xf>
    <xf numFmtId="178" fontId="15" fillId="33" borderId="145" xfId="50" applyNumberFormat="1" applyFont="1" applyFill="1" applyBorder="1" applyAlignment="1" applyProtection="1">
      <alignment/>
      <protection/>
    </xf>
    <xf numFmtId="178" fontId="15" fillId="33" borderId="146" xfId="50" applyNumberFormat="1" applyFont="1" applyFill="1" applyBorder="1" applyAlignment="1" applyProtection="1">
      <alignment/>
      <protection/>
    </xf>
    <xf numFmtId="178" fontId="15" fillId="33" borderId="147" xfId="50" applyNumberFormat="1" applyFont="1" applyFill="1" applyBorder="1" applyAlignment="1" applyProtection="1">
      <alignment/>
      <protection/>
    </xf>
    <xf numFmtId="178" fontId="3" fillId="33" borderId="113" xfId="50" applyNumberFormat="1" applyFont="1" applyFill="1" applyBorder="1" applyAlignment="1" applyProtection="1">
      <alignment/>
      <protection/>
    </xf>
    <xf numFmtId="178" fontId="3" fillId="33" borderId="73" xfId="50" applyNumberFormat="1" applyFont="1" applyFill="1" applyBorder="1" applyAlignment="1" applyProtection="1">
      <alignment/>
      <protection/>
    </xf>
    <xf numFmtId="178" fontId="3" fillId="33" borderId="133" xfId="50" applyNumberFormat="1" applyFont="1" applyFill="1" applyBorder="1" applyAlignment="1" applyProtection="1">
      <alignment/>
      <protection/>
    </xf>
    <xf numFmtId="0" fontId="22" fillId="33" borderId="118" xfId="50" applyNumberFormat="1" applyFont="1" applyFill="1" applyBorder="1" applyAlignment="1" applyProtection="1">
      <alignment horizontal="left" vertical="center" wrapText="1"/>
      <protection/>
    </xf>
    <xf numFmtId="178" fontId="15" fillId="33" borderId="148" xfId="50" applyNumberFormat="1" applyFont="1" applyFill="1" applyBorder="1" applyAlignment="1" applyProtection="1">
      <alignment/>
      <protection/>
    </xf>
    <xf numFmtId="178" fontId="15" fillId="33" borderId="149" xfId="50" applyNumberFormat="1" applyFont="1" applyFill="1" applyBorder="1" applyAlignment="1" applyProtection="1">
      <alignment/>
      <protection/>
    </xf>
    <xf numFmtId="178" fontId="15" fillId="33" borderId="150" xfId="50" applyNumberFormat="1" applyFont="1" applyFill="1" applyBorder="1" applyAlignment="1" applyProtection="1">
      <alignment/>
      <protection/>
    </xf>
    <xf numFmtId="0" fontId="35" fillId="33" borderId="86" xfId="50" applyNumberFormat="1" applyFont="1" applyFill="1" applyBorder="1" applyAlignment="1" applyProtection="1">
      <alignment/>
      <protection/>
    </xf>
    <xf numFmtId="0" fontId="30" fillId="33" borderId="12" xfId="50" applyFont="1" applyFill="1" applyBorder="1" applyAlignment="1">
      <alignment wrapText="1"/>
      <protection/>
    </xf>
    <xf numFmtId="0" fontId="0" fillId="33" borderId="105" xfId="50" applyNumberFormat="1" applyFont="1" applyFill="1" applyBorder="1" applyAlignment="1" applyProtection="1">
      <alignment vertical="top" wrapText="1"/>
      <protection/>
    </xf>
    <xf numFmtId="178" fontId="3" fillId="33" borderId="101" xfId="50" applyNumberFormat="1" applyFont="1" applyFill="1" applyBorder="1" applyAlignment="1" applyProtection="1">
      <alignment wrapText="1"/>
      <protection/>
    </xf>
    <xf numFmtId="178" fontId="3" fillId="33" borderId="70" xfId="50" applyNumberFormat="1" applyFont="1" applyFill="1" applyBorder="1" applyAlignment="1" applyProtection="1">
      <alignment wrapText="1"/>
      <protection/>
    </xf>
    <xf numFmtId="178" fontId="15" fillId="33" borderId="70" xfId="50" applyNumberFormat="1" applyFont="1" applyFill="1" applyBorder="1" applyAlignment="1" applyProtection="1">
      <alignment wrapText="1"/>
      <protection/>
    </xf>
    <xf numFmtId="178" fontId="15" fillId="33" borderId="74" xfId="50" applyNumberFormat="1" applyFont="1" applyFill="1" applyBorder="1" applyAlignment="1" applyProtection="1">
      <alignment wrapText="1"/>
      <protection/>
    </xf>
    <xf numFmtId="178" fontId="3" fillId="33" borderId="102" xfId="50" applyNumberFormat="1" applyFont="1" applyFill="1" applyBorder="1" applyAlignment="1" applyProtection="1">
      <alignment wrapText="1"/>
      <protection/>
    </xf>
    <xf numFmtId="178" fontId="3" fillId="33" borderId="70" xfId="50" applyNumberFormat="1" applyFont="1" applyFill="1" applyBorder="1" applyAlignment="1" applyProtection="1">
      <alignment vertical="top" wrapText="1"/>
      <protection/>
    </xf>
    <xf numFmtId="178" fontId="3" fillId="33" borderId="106" xfId="50" applyNumberFormat="1" applyFont="1" applyFill="1" applyBorder="1" applyAlignment="1" applyProtection="1">
      <alignment vertical="top" wrapText="1"/>
      <protection/>
    </xf>
    <xf numFmtId="178" fontId="3" fillId="33" borderId="74" xfId="50" applyNumberFormat="1" applyFont="1" applyFill="1" applyBorder="1" applyAlignment="1" applyProtection="1">
      <alignment vertical="top" wrapText="1"/>
      <protection/>
    </xf>
    <xf numFmtId="178" fontId="3" fillId="33" borderId="102" xfId="50" applyNumberFormat="1" applyFont="1" applyFill="1" applyBorder="1" applyAlignment="1" applyProtection="1">
      <alignment vertical="top" wrapText="1"/>
      <protection/>
    </xf>
    <xf numFmtId="178" fontId="15" fillId="33" borderId="102" xfId="50" applyNumberFormat="1" applyFont="1" applyFill="1" applyBorder="1" applyAlignment="1" applyProtection="1">
      <alignment vertical="top" wrapText="1"/>
      <protection/>
    </xf>
    <xf numFmtId="0" fontId="30" fillId="33" borderId="12" xfId="50" applyFont="1" applyFill="1" applyBorder="1" applyAlignment="1">
      <alignment vertical="top" wrapText="1"/>
      <protection/>
    </xf>
    <xf numFmtId="178" fontId="15" fillId="33" borderId="102" xfId="50" applyNumberFormat="1" applyFont="1" applyFill="1" applyBorder="1" applyAlignment="1" applyProtection="1">
      <alignment wrapText="1"/>
      <protection/>
    </xf>
    <xf numFmtId="178" fontId="3" fillId="33" borderId="16" xfId="50" applyNumberFormat="1" applyFont="1" applyFill="1" applyBorder="1" applyAlignment="1" applyProtection="1">
      <alignment/>
      <protection/>
    </xf>
    <xf numFmtId="0" fontId="3" fillId="33" borderId="132" xfId="50" applyNumberFormat="1" applyFont="1" applyFill="1" applyBorder="1" applyAlignment="1" applyProtection="1">
      <alignment/>
      <protection/>
    </xf>
    <xf numFmtId="178" fontId="3" fillId="33" borderId="151" xfId="50" applyNumberFormat="1" applyFont="1" applyFill="1" applyBorder="1" applyAlignment="1" applyProtection="1">
      <alignment/>
      <protection/>
    </xf>
    <xf numFmtId="178" fontId="3" fillId="33" borderId="22" xfId="50" applyNumberFormat="1" applyFont="1" applyFill="1" applyBorder="1">
      <alignment/>
      <protection/>
    </xf>
    <xf numFmtId="0" fontId="22" fillId="33" borderId="152" xfId="50" applyNumberFormat="1" applyFont="1" applyFill="1" applyBorder="1" applyAlignment="1" applyProtection="1">
      <alignment wrapText="1"/>
      <protection/>
    </xf>
    <xf numFmtId="182" fontId="15" fillId="33" borderId="33" xfId="50" applyNumberFormat="1" applyFont="1" applyFill="1" applyBorder="1" applyAlignment="1" applyProtection="1">
      <alignment/>
      <protection/>
    </xf>
    <xf numFmtId="182" fontId="15" fillId="33" borderId="31" xfId="50" applyNumberFormat="1" applyFont="1" applyFill="1" applyBorder="1" applyAlignment="1" applyProtection="1">
      <alignment/>
      <protection/>
    </xf>
    <xf numFmtId="182" fontId="15" fillId="33" borderId="38" xfId="50" applyNumberFormat="1" applyFont="1" applyFill="1" applyBorder="1" applyAlignment="1" applyProtection="1">
      <alignment/>
      <protection/>
    </xf>
    <xf numFmtId="178" fontId="15" fillId="33" borderId="34" xfId="50" applyNumberFormat="1" applyFont="1" applyFill="1" applyBorder="1" applyAlignment="1" applyProtection="1">
      <alignment/>
      <protection/>
    </xf>
    <xf numFmtId="182" fontId="15" fillId="33" borderId="39" xfId="50" applyNumberFormat="1" applyFont="1" applyFill="1" applyBorder="1" applyAlignment="1" applyProtection="1">
      <alignment/>
      <protection/>
    </xf>
    <xf numFmtId="182" fontId="15" fillId="33" borderId="40" xfId="50" applyNumberFormat="1" applyFont="1" applyFill="1" applyBorder="1" applyAlignment="1" applyProtection="1">
      <alignment/>
      <protection/>
    </xf>
    <xf numFmtId="178" fontId="15" fillId="33" borderId="139" xfId="50" applyNumberFormat="1" applyFont="1" applyFill="1" applyBorder="1" applyAlignment="1" applyProtection="1">
      <alignment/>
      <protection/>
    </xf>
    <xf numFmtId="0" fontId="15" fillId="33" borderId="153" xfId="50" applyNumberFormat="1" applyFont="1" applyFill="1" applyBorder="1" applyAlignment="1" applyProtection="1">
      <alignment/>
      <protection/>
    </xf>
    <xf numFmtId="178" fontId="15" fillId="33" borderId="154" xfId="50" applyNumberFormat="1" applyFont="1" applyFill="1" applyBorder="1" applyAlignment="1" applyProtection="1">
      <alignment/>
      <protection/>
    </xf>
    <xf numFmtId="178" fontId="15" fillId="33" borderId="45" xfId="50" applyNumberFormat="1" applyFont="1" applyFill="1" applyBorder="1" applyAlignment="1" applyProtection="1">
      <alignment/>
      <protection/>
    </xf>
    <xf numFmtId="178" fontId="15" fillId="33" borderId="43" xfId="50" applyNumberFormat="1" applyFont="1" applyFill="1" applyBorder="1" applyAlignment="1" applyProtection="1">
      <alignment/>
      <protection/>
    </xf>
    <xf numFmtId="178" fontId="3" fillId="33" borderId="126" xfId="50" applyNumberFormat="1" applyFont="1" applyFill="1" applyBorder="1" applyAlignment="1" applyProtection="1">
      <alignment/>
      <protection/>
    </xf>
    <xf numFmtId="178" fontId="3" fillId="33" borderId="127" xfId="50" applyNumberFormat="1" applyFont="1" applyFill="1" applyBorder="1" applyAlignment="1" applyProtection="1">
      <alignment/>
      <protection/>
    </xf>
    <xf numFmtId="0" fontId="30" fillId="0" borderId="132" xfId="50" applyNumberFormat="1" applyFont="1" applyFill="1" applyBorder="1" applyAlignment="1" applyProtection="1">
      <alignment/>
      <protection/>
    </xf>
    <xf numFmtId="178" fontId="3" fillId="0" borderId="72" xfId="50" applyNumberFormat="1" applyFont="1" applyFill="1" applyBorder="1" applyAlignment="1" applyProtection="1">
      <alignment/>
      <protection/>
    </xf>
    <xf numFmtId="178" fontId="3" fillId="0" borderId="16" xfId="50" applyNumberFormat="1" applyFont="1" applyFill="1" applyBorder="1" applyAlignment="1" applyProtection="1">
      <alignment/>
      <protection/>
    </xf>
    <xf numFmtId="178" fontId="3" fillId="0" borderId="99" xfId="50" applyNumberFormat="1" applyFont="1" applyFill="1" applyBorder="1" applyAlignment="1" applyProtection="1">
      <alignment/>
      <protection/>
    </xf>
    <xf numFmtId="178" fontId="15" fillId="0" borderId="103" xfId="50" applyNumberFormat="1" applyFont="1" applyFill="1" applyBorder="1" applyAlignment="1" applyProtection="1">
      <alignment/>
      <protection/>
    </xf>
    <xf numFmtId="0" fontId="30" fillId="0" borderId="12" xfId="50" applyFont="1" applyFill="1" applyBorder="1" applyAlignment="1">
      <alignment wrapText="1"/>
      <protection/>
    </xf>
    <xf numFmtId="182" fontId="3" fillId="0" borderId="72" xfId="50" applyNumberFormat="1" applyFont="1" applyFill="1" applyBorder="1" applyAlignment="1" applyProtection="1">
      <alignment/>
      <protection/>
    </xf>
    <xf numFmtId="182" fontId="3" fillId="0" borderId="16" xfId="50" applyNumberFormat="1" applyFont="1" applyFill="1" applyBorder="1" applyAlignment="1" applyProtection="1">
      <alignment/>
      <protection/>
    </xf>
    <xf numFmtId="182" fontId="3" fillId="0" borderId="102" xfId="50" applyNumberFormat="1" applyFont="1" applyFill="1" applyBorder="1" applyAlignment="1" applyProtection="1">
      <alignment/>
      <protection/>
    </xf>
    <xf numFmtId="182" fontId="3" fillId="0" borderId="99" xfId="50" applyNumberFormat="1" applyFont="1" applyFill="1" applyBorder="1" applyAlignment="1" applyProtection="1">
      <alignment/>
      <protection/>
    </xf>
    <xf numFmtId="182" fontId="3" fillId="0" borderId="14" xfId="50" applyNumberFormat="1" applyFont="1" applyFill="1" applyBorder="1">
      <alignment/>
      <protection/>
    </xf>
    <xf numFmtId="182" fontId="3" fillId="0" borderId="103" xfId="50" applyNumberFormat="1" applyFont="1" applyFill="1" applyBorder="1" applyAlignment="1" applyProtection="1">
      <alignment/>
      <protection/>
    </xf>
    <xf numFmtId="182" fontId="3" fillId="0" borderId="73" xfId="50" applyNumberFormat="1" applyFont="1" applyFill="1" applyBorder="1" applyAlignment="1" applyProtection="1">
      <alignment/>
      <protection/>
    </xf>
    <xf numFmtId="182" fontId="3" fillId="0" borderId="70" xfId="50" applyNumberFormat="1" applyFont="1" applyFill="1" applyBorder="1" applyAlignment="1" applyProtection="1">
      <alignment/>
      <protection/>
    </xf>
    <xf numFmtId="182" fontId="3" fillId="0" borderId="106" xfId="50" applyNumberFormat="1" applyFont="1" applyFill="1" applyBorder="1" applyAlignment="1" applyProtection="1">
      <alignment/>
      <protection/>
    </xf>
    <xf numFmtId="178" fontId="3" fillId="0" borderId="14" xfId="50" applyNumberFormat="1" applyFont="1" applyFill="1" applyBorder="1">
      <alignment/>
      <protection/>
    </xf>
    <xf numFmtId="178" fontId="3" fillId="0" borderId="103" xfId="50" applyNumberFormat="1" applyFont="1" applyFill="1" applyBorder="1" applyAlignment="1" applyProtection="1">
      <alignment/>
      <protection/>
    </xf>
    <xf numFmtId="178" fontId="3" fillId="0" borderId="73" xfId="50" applyNumberFormat="1" applyFont="1" applyFill="1" applyBorder="1" applyAlignment="1" applyProtection="1">
      <alignment/>
      <protection/>
    </xf>
    <xf numFmtId="178" fontId="3" fillId="0" borderId="0" xfId="50" applyNumberFormat="1" applyFont="1" applyFill="1" applyBorder="1">
      <alignment/>
      <protection/>
    </xf>
    <xf numFmtId="0" fontId="30" fillId="0" borderId="12" xfId="50" applyFont="1" applyBorder="1" applyAlignment="1">
      <alignment vertical="top" wrapText="1"/>
      <protection/>
    </xf>
    <xf numFmtId="0" fontId="30" fillId="0" borderId="58" xfId="50" applyFont="1" applyBorder="1" applyAlignment="1">
      <alignment vertical="top" wrapText="1"/>
      <protection/>
    </xf>
    <xf numFmtId="0" fontId="0" fillId="33" borderId="74" xfId="50" applyNumberFormat="1" applyFont="1" applyFill="1" applyBorder="1" applyAlignment="1" applyProtection="1">
      <alignment vertical="top"/>
      <protection/>
    </xf>
    <xf numFmtId="0" fontId="15" fillId="33" borderId="155" xfId="50" applyNumberFormat="1" applyFont="1" applyFill="1" applyBorder="1" applyAlignment="1" applyProtection="1">
      <alignment/>
      <protection/>
    </xf>
    <xf numFmtId="178" fontId="15" fillId="33" borderId="136" xfId="50" applyNumberFormat="1" applyFont="1" applyFill="1" applyBorder="1" applyAlignment="1" applyProtection="1">
      <alignment/>
      <protection/>
    </xf>
    <xf numFmtId="178" fontId="3" fillId="33" borderId="146" xfId="50" applyNumberFormat="1" applyFont="1" applyFill="1" applyBorder="1" applyAlignment="1" applyProtection="1">
      <alignment/>
      <protection/>
    </xf>
    <xf numFmtId="178" fontId="3" fillId="33" borderId="147" xfId="50" applyNumberFormat="1" applyFont="1" applyFill="1" applyBorder="1" applyAlignment="1" applyProtection="1">
      <alignment/>
      <protection/>
    </xf>
    <xf numFmtId="0" fontId="22" fillId="33" borderId="156" xfId="50" applyNumberFormat="1" applyFont="1" applyFill="1" applyBorder="1" applyAlignment="1" applyProtection="1">
      <alignment wrapText="1"/>
      <protection/>
    </xf>
    <xf numFmtId="178" fontId="15" fillId="33" borderId="157" xfId="50" applyNumberFormat="1" applyFont="1" applyFill="1" applyBorder="1" applyAlignment="1" applyProtection="1">
      <alignment/>
      <protection/>
    </xf>
    <xf numFmtId="0" fontId="15" fillId="33" borderId="95" xfId="50" applyNumberFormat="1" applyFont="1" applyFill="1" applyBorder="1" applyAlignment="1" applyProtection="1">
      <alignment vertical="top" wrapText="1"/>
      <protection/>
    </xf>
    <xf numFmtId="178" fontId="3" fillId="33" borderId="141" xfId="50" applyNumberFormat="1" applyFont="1" applyFill="1" applyBorder="1" applyAlignment="1" applyProtection="1">
      <alignment/>
      <protection/>
    </xf>
    <xf numFmtId="178" fontId="3" fillId="33" borderId="158" xfId="50" applyNumberFormat="1" applyFont="1" applyFill="1" applyBorder="1" applyAlignment="1" applyProtection="1">
      <alignment/>
      <protection/>
    </xf>
    <xf numFmtId="178" fontId="3" fillId="33" borderId="96" xfId="50" applyNumberFormat="1" applyFont="1" applyFill="1" applyBorder="1" applyAlignment="1" applyProtection="1">
      <alignment/>
      <protection/>
    </xf>
    <xf numFmtId="178" fontId="3" fillId="33" borderId="98" xfId="50" applyNumberFormat="1" applyFont="1" applyFill="1" applyBorder="1" applyAlignment="1" applyProtection="1">
      <alignment/>
      <protection/>
    </xf>
    <xf numFmtId="178" fontId="3" fillId="33" borderId="100" xfId="50" applyNumberFormat="1" applyFont="1" applyFill="1" applyBorder="1" applyAlignment="1" applyProtection="1">
      <alignment/>
      <protection/>
    </xf>
    <xf numFmtId="0" fontId="3" fillId="33" borderId="86" xfId="50" applyNumberFormat="1" applyFont="1" applyFill="1" applyBorder="1" applyAlignment="1" applyProtection="1">
      <alignment/>
      <protection/>
    </xf>
    <xf numFmtId="178" fontId="3" fillId="33" borderId="159" xfId="50" applyNumberFormat="1" applyFont="1" applyFill="1" applyBorder="1" applyAlignment="1" applyProtection="1">
      <alignment/>
      <protection/>
    </xf>
    <xf numFmtId="178" fontId="3" fillId="33" borderId="144" xfId="50" applyNumberFormat="1" applyFont="1" applyFill="1" applyBorder="1" applyAlignment="1" applyProtection="1">
      <alignment/>
      <protection/>
    </xf>
    <xf numFmtId="0" fontId="30" fillId="33" borderId="132" xfId="50" applyNumberFormat="1" applyFont="1" applyFill="1" applyBorder="1" applyAlignment="1" applyProtection="1">
      <alignment/>
      <protection/>
    </xf>
    <xf numFmtId="0" fontId="0" fillId="33" borderId="23" xfId="50" applyNumberFormat="1" applyFont="1" applyFill="1" applyBorder="1" applyAlignment="1" applyProtection="1">
      <alignment vertical="top"/>
      <protection/>
    </xf>
    <xf numFmtId="0" fontId="30" fillId="33" borderId="20" xfId="50" applyNumberFormat="1" applyFont="1" applyFill="1" applyBorder="1" applyAlignment="1" applyProtection="1">
      <alignment vertical="top" wrapText="1"/>
      <protection/>
    </xf>
    <xf numFmtId="178" fontId="3" fillId="33" borderId="21" xfId="50" applyNumberFormat="1" applyFont="1" applyFill="1" applyBorder="1" applyAlignment="1" applyProtection="1">
      <alignment/>
      <protection/>
    </xf>
    <xf numFmtId="178" fontId="3" fillId="33" borderId="22" xfId="50" applyNumberFormat="1" applyFont="1" applyFill="1" applyBorder="1" applyAlignment="1" applyProtection="1">
      <alignment/>
      <protection/>
    </xf>
    <xf numFmtId="178" fontId="15" fillId="33" borderId="22" xfId="50" applyNumberFormat="1" applyFont="1" applyFill="1" applyBorder="1" applyAlignment="1" applyProtection="1">
      <alignment/>
      <protection/>
    </xf>
    <xf numFmtId="178" fontId="15" fillId="33" borderId="23" xfId="50" applyNumberFormat="1" applyFont="1" applyFill="1" applyBorder="1" applyAlignment="1" applyProtection="1">
      <alignment/>
      <protection/>
    </xf>
    <xf numFmtId="178" fontId="3" fillId="33" borderId="24" xfId="50" applyNumberFormat="1" applyFont="1" applyFill="1" applyBorder="1" applyAlignment="1" applyProtection="1">
      <alignment/>
      <protection/>
    </xf>
    <xf numFmtId="178" fontId="3" fillId="33" borderId="25" xfId="50" applyNumberFormat="1" applyFont="1" applyFill="1" applyBorder="1" applyAlignment="1" applyProtection="1">
      <alignment/>
      <protection/>
    </xf>
    <xf numFmtId="178" fontId="3" fillId="33" borderId="23" xfId="50" applyNumberFormat="1" applyFont="1" applyFill="1" applyBorder="1" applyAlignment="1" applyProtection="1">
      <alignment/>
      <protection/>
    </xf>
    <xf numFmtId="0" fontId="0" fillId="33" borderId="35" xfId="50" applyNumberFormat="1" applyFont="1" applyFill="1" applyBorder="1" applyAlignment="1" applyProtection="1">
      <alignment vertical="top"/>
      <protection/>
    </xf>
    <xf numFmtId="0" fontId="15" fillId="33" borderId="37" xfId="50" applyNumberFormat="1" applyFont="1" applyFill="1" applyBorder="1" applyAlignment="1" applyProtection="1">
      <alignment/>
      <protection/>
    </xf>
    <xf numFmtId="181" fontId="15" fillId="33" borderId="160" xfId="50" applyNumberFormat="1" applyFont="1" applyFill="1" applyBorder="1" applyAlignment="1" applyProtection="1">
      <alignment/>
      <protection/>
    </xf>
    <xf numFmtId="182" fontId="15" fillId="33" borderId="161" xfId="50" applyNumberFormat="1" applyFont="1" applyFill="1" applyBorder="1" applyAlignment="1" applyProtection="1">
      <alignment/>
      <protection/>
    </xf>
    <xf numFmtId="178" fontId="15" fillId="33" borderId="162" xfId="50" applyNumberFormat="1" applyFont="1" applyFill="1" applyBorder="1" applyAlignment="1" applyProtection="1">
      <alignment/>
      <protection/>
    </xf>
    <xf numFmtId="178" fontId="15" fillId="33" borderId="163" xfId="50" applyNumberFormat="1" applyFont="1" applyFill="1" applyBorder="1" applyAlignment="1" applyProtection="1">
      <alignment/>
      <protection/>
    </xf>
    <xf numFmtId="181" fontId="15" fillId="33" borderId="31" xfId="50" applyNumberFormat="1" applyFont="1" applyFill="1" applyBorder="1" applyAlignment="1" applyProtection="1">
      <alignment/>
      <protection/>
    </xf>
    <xf numFmtId="0" fontId="21" fillId="33" borderId="0" xfId="50" applyNumberFormat="1" applyFont="1" applyFill="1" applyBorder="1" applyAlignment="1" applyProtection="1">
      <alignment/>
      <protection/>
    </xf>
    <xf numFmtId="0" fontId="22" fillId="33" borderId="0" xfId="50" applyNumberFormat="1" applyFont="1" applyFill="1" applyBorder="1" applyAlignment="1" applyProtection="1">
      <alignment/>
      <protection/>
    </xf>
    <xf numFmtId="0" fontId="17" fillId="33" borderId="0" xfId="50" applyNumberFormat="1" applyFont="1" applyFill="1" applyBorder="1" applyAlignment="1" applyProtection="1">
      <alignment/>
      <protection/>
    </xf>
    <xf numFmtId="16" fontId="36" fillId="33" borderId="0" xfId="50" applyNumberFormat="1" applyFont="1" applyFill="1" applyBorder="1" applyAlignment="1" applyProtection="1">
      <alignment/>
      <protection/>
    </xf>
    <xf numFmtId="0" fontId="36" fillId="33" borderId="0" xfId="50" applyNumberFormat="1" applyFont="1" applyFill="1" applyBorder="1" applyAlignment="1" applyProtection="1">
      <alignment/>
      <protection/>
    </xf>
    <xf numFmtId="0" fontId="37" fillId="33" borderId="0" xfId="50" applyNumberFormat="1" applyFont="1" applyFill="1" applyBorder="1" applyAlignment="1" applyProtection="1">
      <alignment/>
      <protection/>
    </xf>
    <xf numFmtId="176" fontId="15" fillId="33" borderId="163" xfId="50" applyNumberFormat="1" applyFont="1" applyFill="1" applyBorder="1" applyAlignment="1" applyProtection="1">
      <alignment/>
      <protection/>
    </xf>
    <xf numFmtId="176" fontId="15" fillId="33" borderId="104" xfId="50" applyNumberFormat="1" applyFont="1" applyFill="1" applyBorder="1" applyAlignment="1" applyProtection="1">
      <alignment/>
      <protection/>
    </xf>
    <xf numFmtId="176" fontId="3" fillId="33" borderId="106" xfId="50" applyNumberFormat="1" applyFont="1" applyFill="1" applyBorder="1" applyAlignment="1" applyProtection="1">
      <alignment/>
      <protection/>
    </xf>
    <xf numFmtId="176" fontId="15" fillId="33" borderId="106" xfId="50" applyNumberFormat="1" applyFont="1" applyFill="1" applyBorder="1" applyAlignment="1" applyProtection="1">
      <alignment/>
      <protection/>
    </xf>
    <xf numFmtId="176" fontId="3" fillId="33" borderId="117" xfId="50" applyNumberFormat="1" applyFont="1" applyFill="1" applyBorder="1" applyAlignment="1" applyProtection="1">
      <alignment/>
      <protection/>
    </xf>
    <xf numFmtId="176" fontId="15" fillId="33" borderId="125" xfId="50" applyNumberFormat="1" applyFont="1" applyFill="1" applyBorder="1" applyAlignment="1" applyProtection="1">
      <alignment/>
      <protection/>
    </xf>
    <xf numFmtId="176" fontId="3" fillId="33" borderId="104" xfId="50" applyNumberFormat="1" applyFont="1" applyFill="1" applyBorder="1" applyAlignment="1" applyProtection="1">
      <alignment/>
      <protection/>
    </xf>
    <xf numFmtId="176" fontId="3" fillId="33" borderId="56" xfId="50" applyNumberFormat="1" applyFont="1" applyFill="1" applyBorder="1" applyAlignment="1" applyProtection="1">
      <alignment/>
      <protection/>
    </xf>
    <xf numFmtId="176" fontId="15" fillId="0" borderId="106" xfId="50" applyNumberFormat="1" applyFont="1" applyFill="1" applyBorder="1" applyAlignment="1" applyProtection="1">
      <alignment/>
      <protection/>
    </xf>
    <xf numFmtId="176" fontId="15" fillId="33" borderId="134" xfId="50" applyNumberFormat="1" applyFont="1" applyFill="1" applyBorder="1" applyAlignment="1" applyProtection="1">
      <alignment/>
      <protection/>
    </xf>
    <xf numFmtId="176" fontId="3" fillId="33" borderId="106" xfId="50" applyNumberFormat="1" applyFont="1" applyFill="1" applyBorder="1" applyAlignment="1" applyProtection="1">
      <alignment vertical="top" wrapText="1"/>
      <protection/>
    </xf>
    <xf numFmtId="176" fontId="3" fillId="33" borderId="108" xfId="50" applyNumberFormat="1" applyFont="1" applyFill="1" applyBorder="1" applyAlignment="1" applyProtection="1">
      <alignment/>
      <protection/>
    </xf>
    <xf numFmtId="176" fontId="3" fillId="33" borderId="134" xfId="50" applyNumberFormat="1" applyFont="1" applyFill="1" applyBorder="1" applyAlignment="1" applyProtection="1">
      <alignment/>
      <protection/>
    </xf>
    <xf numFmtId="176" fontId="3" fillId="0" borderId="106" xfId="50" applyNumberFormat="1" applyFont="1" applyFill="1" applyBorder="1" applyAlignment="1" applyProtection="1">
      <alignment/>
      <protection/>
    </xf>
    <xf numFmtId="176" fontId="15" fillId="33" borderId="117" xfId="50" applyNumberFormat="1" applyFont="1" applyFill="1" applyBorder="1" applyAlignment="1" applyProtection="1">
      <alignment/>
      <protection/>
    </xf>
    <xf numFmtId="176" fontId="3" fillId="33" borderId="100" xfId="50" applyNumberFormat="1" applyFont="1" applyFill="1" applyBorder="1" applyAlignment="1" applyProtection="1">
      <alignment/>
      <protection/>
    </xf>
    <xf numFmtId="176" fontId="3" fillId="33" borderId="159" xfId="50" applyNumberFormat="1" applyFont="1" applyFill="1" applyBorder="1" applyAlignment="1" applyProtection="1">
      <alignment/>
      <protection/>
    </xf>
    <xf numFmtId="176" fontId="3" fillId="33" borderId="25" xfId="50" applyNumberFormat="1" applyFont="1" applyFill="1" applyBorder="1" applyAlignment="1" applyProtection="1">
      <alignment/>
      <protection/>
    </xf>
    <xf numFmtId="0" fontId="30" fillId="33" borderId="107" xfId="50" applyNumberFormat="1" applyFont="1" applyFill="1" applyBorder="1" applyAlignment="1" applyProtection="1">
      <alignment wrapText="1"/>
      <protection/>
    </xf>
    <xf numFmtId="0" fontId="0" fillId="33" borderId="164" xfId="50" applyNumberFormat="1" applyFont="1" applyFill="1" applyBorder="1" applyAlignment="1" applyProtection="1">
      <alignment vertical="top"/>
      <protection/>
    </xf>
    <xf numFmtId="178" fontId="15" fillId="33" borderId="165" xfId="50" applyNumberFormat="1" applyFont="1" applyFill="1" applyBorder="1" applyAlignment="1" applyProtection="1">
      <alignment/>
      <protection/>
    </xf>
    <xf numFmtId="178" fontId="15" fillId="33" borderId="75" xfId="50" applyNumberFormat="1" applyFont="1" applyFill="1" applyBorder="1" applyAlignment="1" applyProtection="1">
      <alignment/>
      <protection/>
    </xf>
    <xf numFmtId="178" fontId="15" fillId="33" borderId="77" xfId="50" applyNumberFormat="1" applyFont="1" applyFill="1" applyBorder="1" applyAlignment="1" applyProtection="1">
      <alignment/>
      <protection/>
    </xf>
    <xf numFmtId="178" fontId="15" fillId="33" borderId="166" xfId="50" applyNumberFormat="1" applyFont="1" applyFill="1" applyBorder="1" applyAlignment="1" applyProtection="1">
      <alignment/>
      <protection/>
    </xf>
    <xf numFmtId="178" fontId="15" fillId="33" borderId="66" xfId="50" applyNumberFormat="1" applyFont="1" applyFill="1" applyBorder="1" applyAlignment="1" applyProtection="1">
      <alignment/>
      <protection/>
    </xf>
    <xf numFmtId="178" fontId="15" fillId="33" borderId="167" xfId="50" applyNumberFormat="1" applyFont="1" applyFill="1" applyBorder="1" applyAlignment="1" applyProtection="1">
      <alignment/>
      <protection/>
    </xf>
    <xf numFmtId="178" fontId="15" fillId="33" borderId="168" xfId="50" applyNumberFormat="1" applyFont="1" applyFill="1" applyBorder="1" applyAlignment="1" applyProtection="1">
      <alignment/>
      <protection/>
    </xf>
    <xf numFmtId="0" fontId="3" fillId="33" borderId="31" xfId="50" applyNumberFormat="1" applyFont="1" applyFill="1" applyBorder="1" applyAlignment="1" applyProtection="1">
      <alignment horizontal="center" vertical="center" wrapText="1"/>
      <protection/>
    </xf>
    <xf numFmtId="0" fontId="33" fillId="33" borderId="31" xfId="50" applyNumberFormat="1" applyFont="1" applyFill="1" applyBorder="1" applyAlignment="1" applyProtection="1">
      <alignment horizontal="center" vertical="center" wrapText="1"/>
      <protection/>
    </xf>
    <xf numFmtId="0" fontId="3" fillId="33" borderId="32" xfId="50" applyNumberFormat="1" applyFont="1" applyFill="1" applyBorder="1" applyAlignment="1" applyProtection="1">
      <alignment horizontal="center" vertical="center" wrapText="1"/>
      <protection/>
    </xf>
    <xf numFmtId="0" fontId="3" fillId="33" borderId="34" xfId="50" applyNumberFormat="1" applyFont="1" applyFill="1" applyBorder="1" applyAlignment="1" applyProtection="1">
      <alignment horizontal="center" vertical="center" wrapText="1"/>
      <protection/>
    </xf>
    <xf numFmtId="0" fontId="15" fillId="33" borderId="38" xfId="50" applyNumberFormat="1" applyFont="1" applyFill="1" applyBorder="1" applyAlignment="1" applyProtection="1">
      <alignment horizontal="center" vertical="center" wrapText="1"/>
      <protection/>
    </xf>
    <xf numFmtId="0" fontId="15" fillId="33" borderId="39" xfId="50" applyNumberFormat="1" applyFont="1" applyFill="1" applyBorder="1" applyAlignment="1" applyProtection="1">
      <alignment horizontal="center" vertical="center" wrapText="1"/>
      <protection/>
    </xf>
    <xf numFmtId="0" fontId="0" fillId="33" borderId="35" xfId="50" applyNumberFormat="1" applyFont="1" applyFill="1" applyBorder="1" applyAlignment="1" applyProtection="1">
      <alignment/>
      <protection/>
    </xf>
    <xf numFmtId="0" fontId="3" fillId="33" borderId="37" xfId="50" applyNumberFormat="1" applyFont="1" applyFill="1" applyBorder="1" applyAlignment="1" applyProtection="1">
      <alignment horizontal="center" vertical="center" wrapText="1"/>
      <protection/>
    </xf>
    <xf numFmtId="0" fontId="3" fillId="0" borderId="38" xfId="45" applyFont="1" applyBorder="1" applyAlignment="1">
      <alignment horizontal="center" vertical="top"/>
      <protection/>
    </xf>
    <xf numFmtId="0" fontId="3" fillId="0" borderId="39" xfId="45" applyFont="1" applyBorder="1" applyAlignment="1">
      <alignment horizontal="center" vertical="top"/>
      <protection/>
    </xf>
    <xf numFmtId="0" fontId="3" fillId="0" borderId="31" xfId="45" applyFont="1" applyBorder="1" applyAlignment="1">
      <alignment horizontal="center" vertical="top"/>
      <protection/>
    </xf>
    <xf numFmtId="0" fontId="3" fillId="0" borderId="34" xfId="45" applyFont="1" applyBorder="1" applyAlignment="1">
      <alignment horizontal="center" vertical="top"/>
      <protection/>
    </xf>
    <xf numFmtId="0" fontId="3" fillId="0" borderId="32" xfId="45" applyFont="1" applyBorder="1" applyAlignment="1">
      <alignment horizontal="center" vertical="top" wrapText="1"/>
      <protection/>
    </xf>
    <xf numFmtId="0" fontId="3" fillId="0" borderId="45" xfId="0" applyFont="1" applyFill="1" applyBorder="1" applyAlignment="1">
      <alignment wrapText="1"/>
    </xf>
    <xf numFmtId="0" fontId="3" fillId="0" borderId="45" xfId="0" applyFont="1" applyFill="1" applyBorder="1" applyAlignment="1">
      <alignment horizontal="center"/>
    </xf>
    <xf numFmtId="0" fontId="3" fillId="0" borderId="16" xfId="43" applyFont="1" applyFill="1" applyBorder="1" applyAlignment="1">
      <alignment horizontal="left" wrapText="1"/>
      <protection/>
    </xf>
    <xf numFmtId="0" fontId="6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4" fontId="27" fillId="0" borderId="16" xfId="0" applyNumberFormat="1" applyFont="1" applyFill="1" applyBorder="1" applyAlignment="1">
      <alignment horizontal="center"/>
    </xf>
    <xf numFmtId="0" fontId="3" fillId="0" borderId="16" xfId="40" applyFont="1" applyFill="1" applyBorder="1" applyAlignment="1">
      <alignment horizontal="center" wrapText="1"/>
      <protection/>
    </xf>
    <xf numFmtId="0" fontId="0" fillId="0" borderId="45" xfId="0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80" xfId="0" applyFont="1" applyBorder="1" applyAlignment="1">
      <alignment vertical="top" wrapText="1"/>
    </xf>
    <xf numFmtId="0" fontId="0" fillId="0" borderId="58" xfId="0" applyFont="1" applyBorder="1" applyAlignment="1">
      <alignment/>
    </xf>
    <xf numFmtId="0" fontId="0" fillId="0" borderId="65" xfId="0" applyBorder="1" applyAlignment="1">
      <alignment/>
    </xf>
    <xf numFmtId="0" fontId="1" fillId="0" borderId="50" xfId="0" applyFont="1" applyBorder="1" applyAlignment="1">
      <alignment vertical="top" wrapText="1"/>
    </xf>
    <xf numFmtId="0" fontId="0" fillId="0" borderId="69" xfId="0" applyBorder="1" applyAlignment="1">
      <alignment/>
    </xf>
    <xf numFmtId="0" fontId="0" fillId="0" borderId="75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71" xfId="57" applyFont="1" applyFill="1" applyBorder="1" applyAlignment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54" xfId="57" applyFont="1" applyFill="1" applyBorder="1" applyAlignment="1">
      <alignment vertical="center"/>
      <protection/>
    </xf>
    <xf numFmtId="0" fontId="0" fillId="33" borderId="169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83" xfId="0" applyFill="1" applyBorder="1" applyAlignment="1">
      <alignment/>
    </xf>
    <xf numFmtId="0" fontId="0" fillId="33" borderId="87" xfId="0" applyFill="1" applyBorder="1" applyAlignment="1">
      <alignment/>
    </xf>
    <xf numFmtId="0" fontId="0" fillId="33" borderId="78" xfId="0" applyFill="1" applyBorder="1" applyAlignment="1">
      <alignment/>
    </xf>
    <xf numFmtId="0" fontId="0" fillId="0" borderId="170" xfId="57" applyFont="1" applyBorder="1" applyAlignment="1">
      <alignment horizontal="center" vertical="center" wrapText="1"/>
      <protection/>
    </xf>
    <xf numFmtId="0" fontId="0" fillId="0" borderId="171" xfId="5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172" xfId="57" applyFont="1" applyBorder="1" applyAlignment="1">
      <alignment horizontal="center" vertical="center" wrapText="1"/>
      <protection/>
    </xf>
    <xf numFmtId="0" fontId="6" fillId="0" borderId="173" xfId="57" applyFont="1" applyBorder="1" applyAlignment="1">
      <alignment horizontal="center" vertical="center" wrapText="1"/>
      <protection/>
    </xf>
    <xf numFmtId="0" fontId="6" fillId="0" borderId="174" xfId="57" applyFont="1" applyBorder="1" applyAlignment="1">
      <alignment horizontal="center" vertical="center" wrapText="1"/>
      <protection/>
    </xf>
    <xf numFmtId="0" fontId="0" fillId="0" borderId="175" xfId="57" applyFont="1" applyBorder="1" applyAlignment="1">
      <alignment horizontal="center" vertical="center" wrapText="1"/>
      <protection/>
    </xf>
    <xf numFmtId="0" fontId="0" fillId="0" borderId="176" xfId="57" applyFont="1" applyBorder="1" applyAlignment="1">
      <alignment horizontal="center" vertical="center" wrapText="1"/>
      <protection/>
    </xf>
    <xf numFmtId="0" fontId="0" fillId="0" borderId="8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80" xfId="57" applyFont="1" applyBorder="1" applyAlignment="1">
      <alignment horizontal="center" vertical="center" wrapText="1"/>
      <protection/>
    </xf>
    <xf numFmtId="0" fontId="0" fillId="0" borderId="58" xfId="57" applyFont="1" applyBorder="1" applyAlignment="1">
      <alignment horizontal="center" vertical="center" wrapText="1"/>
      <protection/>
    </xf>
    <xf numFmtId="0" fontId="0" fillId="0" borderId="65" xfId="57" applyFont="1" applyBorder="1" applyAlignment="1">
      <alignment horizontal="center" vertical="center" wrapText="1"/>
      <protection/>
    </xf>
    <xf numFmtId="0" fontId="6" fillId="0" borderId="177" xfId="57" applyFont="1" applyBorder="1" applyAlignment="1">
      <alignment horizontal="center" vertical="center" wrapText="1"/>
      <protection/>
    </xf>
    <xf numFmtId="0" fontId="6" fillId="0" borderId="178" xfId="57" applyFont="1" applyBorder="1" applyAlignment="1">
      <alignment horizontal="center" vertical="center" wrapText="1"/>
      <protection/>
    </xf>
    <xf numFmtId="0" fontId="6" fillId="0" borderId="179" xfId="57" applyFont="1" applyBorder="1" applyAlignment="1">
      <alignment horizontal="center" vertical="center" wrapText="1"/>
      <protection/>
    </xf>
    <xf numFmtId="0" fontId="0" fillId="0" borderId="180" xfId="57" applyFont="1" applyBorder="1" applyAlignment="1">
      <alignment horizontal="center" vertical="center" wrapText="1"/>
      <protection/>
    </xf>
    <xf numFmtId="0" fontId="0" fillId="0" borderId="181" xfId="57" applyFont="1" applyBorder="1" applyAlignment="1">
      <alignment horizontal="center" vertical="center" wrapText="1"/>
      <protection/>
    </xf>
    <xf numFmtId="0" fontId="0" fillId="0" borderId="182" xfId="57" applyFont="1" applyBorder="1" applyAlignment="1">
      <alignment horizontal="center" vertical="center" wrapText="1"/>
      <protection/>
    </xf>
    <xf numFmtId="0" fontId="0" fillId="0" borderId="183" xfId="57" applyFont="1" applyBorder="1" applyAlignment="1">
      <alignment horizontal="center" vertical="center" wrapText="1"/>
      <protection/>
    </xf>
    <xf numFmtId="0" fontId="0" fillId="0" borderId="184" xfId="57" applyFont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185" xfId="57" applyFont="1" applyBorder="1" applyAlignment="1">
      <alignment horizontal="center" vertical="center" wrapText="1"/>
      <protection/>
    </xf>
    <xf numFmtId="0" fontId="0" fillId="0" borderId="186" xfId="57" applyFont="1" applyBorder="1" applyAlignment="1">
      <alignment horizontal="center" vertical="center" wrapText="1"/>
      <protection/>
    </xf>
    <xf numFmtId="0" fontId="0" fillId="0" borderId="187" xfId="57" applyFont="1" applyBorder="1" applyAlignment="1">
      <alignment horizontal="center" vertical="center" wrapText="1"/>
      <protection/>
    </xf>
    <xf numFmtId="0" fontId="6" fillId="0" borderId="188" xfId="57" applyFont="1" applyBorder="1" applyAlignment="1">
      <alignment horizontal="center" vertical="center" wrapText="1"/>
      <protection/>
    </xf>
    <xf numFmtId="0" fontId="6" fillId="0" borderId="183" xfId="57" applyFont="1" applyBorder="1" applyAlignment="1">
      <alignment horizontal="center" vertical="center" wrapText="1"/>
      <protection/>
    </xf>
    <xf numFmtId="0" fontId="6" fillId="0" borderId="189" xfId="57" applyFont="1" applyBorder="1" applyAlignment="1">
      <alignment horizontal="center" vertical="center" wrapText="1"/>
      <protection/>
    </xf>
    <xf numFmtId="0" fontId="0" fillId="0" borderId="190" xfId="57" applyFont="1" applyBorder="1" applyAlignment="1">
      <alignment horizontal="center" vertical="center" wrapText="1"/>
      <protection/>
    </xf>
    <xf numFmtId="0" fontId="0" fillId="0" borderId="191" xfId="57" applyFont="1" applyBorder="1" applyAlignment="1">
      <alignment horizontal="center" vertical="center" wrapText="1"/>
      <protection/>
    </xf>
    <xf numFmtId="0" fontId="0" fillId="0" borderId="192" xfId="57" applyFont="1" applyBorder="1" applyAlignment="1">
      <alignment horizontal="center" vertical="center" wrapText="1"/>
      <protection/>
    </xf>
    <xf numFmtId="0" fontId="0" fillId="0" borderId="193" xfId="57" applyFont="1" applyBorder="1" applyAlignment="1">
      <alignment horizontal="center" vertical="center" wrapText="1"/>
      <protection/>
    </xf>
    <xf numFmtId="0" fontId="6" fillId="0" borderId="194" xfId="57" applyFont="1" applyBorder="1" applyAlignment="1">
      <alignment horizontal="center" vertical="center" wrapText="1"/>
      <protection/>
    </xf>
    <xf numFmtId="0" fontId="6" fillId="0" borderId="195" xfId="57" applyFont="1" applyBorder="1" applyAlignment="1">
      <alignment horizontal="center" vertical="center" wrapText="1"/>
      <protection/>
    </xf>
    <xf numFmtId="0" fontId="6" fillId="0" borderId="196" xfId="5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3" fillId="33" borderId="197" xfId="50" applyNumberFormat="1" applyFont="1" applyFill="1" applyBorder="1" applyAlignment="1" applyProtection="1">
      <alignment horizontal="center" vertical="center" wrapText="1"/>
      <protection/>
    </xf>
    <xf numFmtId="0" fontId="3" fillId="33" borderId="198" xfId="50" applyNumberFormat="1" applyFont="1" applyFill="1" applyBorder="1" applyAlignment="1" applyProtection="1">
      <alignment horizontal="center" vertical="center" wrapText="1"/>
      <protection/>
    </xf>
    <xf numFmtId="0" fontId="3" fillId="33" borderId="199" xfId="50" applyNumberFormat="1" applyFont="1" applyFill="1" applyBorder="1" applyAlignment="1" applyProtection="1">
      <alignment horizontal="center" vertical="center" wrapText="1"/>
      <protection/>
    </xf>
    <xf numFmtId="0" fontId="3" fillId="33" borderId="200" xfId="50" applyNumberFormat="1" applyFont="1" applyFill="1" applyBorder="1" applyAlignment="1" applyProtection="1">
      <alignment horizontal="center" vertical="center" wrapText="1"/>
      <protection/>
    </xf>
    <xf numFmtId="0" fontId="3" fillId="33" borderId="201" xfId="50" applyNumberFormat="1" applyFont="1" applyFill="1" applyBorder="1" applyAlignment="1" applyProtection="1">
      <alignment horizontal="center" vertical="center" wrapText="1"/>
      <protection/>
    </xf>
    <xf numFmtId="0" fontId="3" fillId="33" borderId="202" xfId="50" applyNumberFormat="1" applyFont="1" applyFill="1" applyBorder="1" applyAlignment="1" applyProtection="1">
      <alignment horizontal="center" vertical="center" wrapText="1"/>
      <protection/>
    </xf>
    <xf numFmtId="0" fontId="15" fillId="33" borderId="203" xfId="50" applyNumberFormat="1" applyFont="1" applyFill="1" applyBorder="1" applyAlignment="1" applyProtection="1">
      <alignment horizontal="center" vertical="center" wrapText="1"/>
      <protection/>
    </xf>
    <xf numFmtId="0" fontId="15" fillId="33" borderId="204" xfId="50" applyNumberFormat="1" applyFont="1" applyFill="1" applyBorder="1" applyAlignment="1" applyProtection="1">
      <alignment horizontal="center" vertical="center" wrapText="1"/>
      <protection/>
    </xf>
    <xf numFmtId="0" fontId="3" fillId="33" borderId="205" xfId="50" applyNumberFormat="1" applyFont="1" applyFill="1" applyBorder="1" applyAlignment="1" applyProtection="1">
      <alignment horizontal="center" vertical="center" wrapText="1"/>
      <protection/>
    </xf>
    <xf numFmtId="0" fontId="0" fillId="33" borderId="206" xfId="50" applyNumberFormat="1" applyFont="1" applyFill="1" applyBorder="1" applyAlignment="1" applyProtection="1">
      <alignment/>
      <protection/>
    </xf>
    <xf numFmtId="0" fontId="0" fillId="33" borderId="207" xfId="50" applyNumberFormat="1" applyFont="1" applyFill="1" applyBorder="1" applyAlignment="1" applyProtection="1">
      <alignment/>
      <protection/>
    </xf>
    <xf numFmtId="0" fontId="3" fillId="33" borderId="208" xfId="50" applyNumberFormat="1" applyFont="1" applyFill="1" applyBorder="1" applyAlignment="1" applyProtection="1">
      <alignment horizontal="center" vertical="center" wrapText="1"/>
      <protection/>
    </xf>
    <xf numFmtId="0" fontId="3" fillId="33" borderId="209" xfId="50" applyNumberFormat="1" applyFont="1" applyFill="1" applyBorder="1" applyAlignment="1" applyProtection="1">
      <alignment horizontal="center" vertical="center" wrapText="1"/>
      <protection/>
    </xf>
    <xf numFmtId="0" fontId="15" fillId="33" borderId="210" xfId="50" applyNumberFormat="1" applyFont="1" applyFill="1" applyBorder="1" applyAlignment="1" applyProtection="1">
      <alignment horizontal="center" vertical="center" wrapText="1"/>
      <protection/>
    </xf>
    <xf numFmtId="0" fontId="15" fillId="33" borderId="211" xfId="50" applyNumberFormat="1" applyFont="1" applyFill="1" applyBorder="1" applyAlignment="1" applyProtection="1">
      <alignment horizontal="center" vertical="center" wrapText="1"/>
      <protection/>
    </xf>
    <xf numFmtId="0" fontId="3" fillId="33" borderId="212" xfId="50" applyNumberFormat="1" applyFont="1" applyFill="1" applyBorder="1" applyAlignment="1" applyProtection="1">
      <alignment horizontal="center" vertical="center" wrapText="1"/>
      <protection/>
    </xf>
    <xf numFmtId="0" fontId="3" fillId="33" borderId="213" xfId="50" applyNumberFormat="1" applyFont="1" applyFill="1" applyBorder="1" applyAlignment="1" applyProtection="1">
      <alignment horizontal="center" vertical="center" wrapText="1"/>
      <protection/>
    </xf>
    <xf numFmtId="0" fontId="3" fillId="0" borderId="83" xfId="45" applyFont="1" applyBorder="1" applyAlignment="1">
      <alignment horizontal="center" vertical="top"/>
      <protection/>
    </xf>
    <xf numFmtId="0" fontId="3" fillId="0" borderId="78" xfId="45" applyFont="1" applyBorder="1" applyAlignment="1">
      <alignment horizontal="center" vertical="top"/>
      <protection/>
    </xf>
    <xf numFmtId="0" fontId="3" fillId="0" borderId="26" xfId="45" applyFont="1" applyBorder="1" applyAlignment="1">
      <alignment horizontal="center" vertical="top"/>
      <protection/>
    </xf>
    <xf numFmtId="0" fontId="3" fillId="0" borderId="77" xfId="45" applyFont="1" applyBorder="1" applyAlignment="1">
      <alignment horizontal="center" vertical="top"/>
      <protection/>
    </xf>
    <xf numFmtId="0" fontId="3" fillId="0" borderId="84" xfId="45" applyFont="1" applyBorder="1" applyAlignment="1">
      <alignment horizontal="center" vertical="top" wrapText="1"/>
      <protection/>
    </xf>
    <xf numFmtId="0" fontId="3" fillId="0" borderId="85" xfId="45" applyFont="1" applyBorder="1" applyAlignment="1">
      <alignment horizontal="center" vertical="top" wrapText="1"/>
      <protection/>
    </xf>
    <xf numFmtId="0" fontId="0" fillId="0" borderId="50" xfId="0" applyFont="1" applyFill="1" applyBorder="1" applyAlignment="1">
      <alignment vertical="top" wrapText="1"/>
    </xf>
    <xf numFmtId="0" fontId="0" fillId="0" borderId="69" xfId="0" applyFont="1" applyFill="1" applyBorder="1" applyAlignment="1">
      <alignment vertical="top" wrapText="1"/>
    </xf>
    <xf numFmtId="0" fontId="0" fillId="0" borderId="75" xfId="0" applyFont="1" applyFill="1" applyBorder="1" applyAlignment="1">
      <alignment vertical="top" wrapText="1"/>
    </xf>
    <xf numFmtId="0" fontId="8" fillId="0" borderId="51" xfId="58" applyFont="1" applyFill="1" applyBorder="1" applyAlignment="1">
      <alignment horizontal="center" vertical="center" wrapText="1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0" fontId="8" fillId="0" borderId="64" xfId="58" applyFont="1" applyFill="1" applyBorder="1" applyAlignment="1">
      <alignment horizontal="center" vertical="center" wrapText="1"/>
      <protection/>
    </xf>
    <xf numFmtId="0" fontId="8" fillId="0" borderId="26" xfId="58" applyFont="1" applyFill="1" applyBorder="1" applyAlignment="1">
      <alignment horizontal="center" vertical="center" wrapText="1"/>
      <protection/>
    </xf>
    <xf numFmtId="0" fontId="0" fillId="0" borderId="214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84" xfId="0" applyFont="1" applyFill="1" applyBorder="1" applyAlignment="1">
      <alignment vertical="top" wrapText="1"/>
    </xf>
    <xf numFmtId="0" fontId="0" fillId="0" borderId="215" xfId="0" applyFont="1" applyFill="1" applyBorder="1" applyAlignment="1">
      <alignment vertical="top" wrapText="1"/>
    </xf>
    <xf numFmtId="0" fontId="0" fillId="0" borderId="85" xfId="0" applyFont="1" applyFill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5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16" xfId="0" applyFont="1" applyBorder="1" applyAlignment="1">
      <alignment/>
    </xf>
    <xf numFmtId="0" fontId="0" fillId="0" borderId="52" xfId="0" applyBorder="1" applyAlignment="1">
      <alignment/>
    </xf>
    <xf numFmtId="0" fontId="3" fillId="0" borderId="52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5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5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2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prastas_Lapas1_1" xfId="50"/>
    <cellStyle name="Įspėjimo tekstas" xfId="51"/>
    <cellStyle name="Išvestis" xfId="52"/>
    <cellStyle name="Įvestis" xfId="53"/>
    <cellStyle name="Comma" xfId="54"/>
    <cellStyle name="Comma [0]" xfId="55"/>
    <cellStyle name="Neutralus" xfId="56"/>
    <cellStyle name="Normal_Sheet1" xfId="57"/>
    <cellStyle name="Normal_Sheet1_1" xfId="58"/>
    <cellStyle name="Paryškinimas 1" xfId="59"/>
    <cellStyle name="Paryškinimas 2" xfId="60"/>
    <cellStyle name="Paryškinimas 3" xfId="61"/>
    <cellStyle name="Paryškinimas 4" xfId="62"/>
    <cellStyle name="Paryškinimas 5" xfId="63"/>
    <cellStyle name="Paryškinimas 6" xfId="64"/>
    <cellStyle name="Pastaba" xfId="65"/>
    <cellStyle name="Pavadinimas" xfId="66"/>
    <cellStyle name="Percent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B7" sqref="B7:D7"/>
    </sheetView>
  </sheetViews>
  <sheetFormatPr defaultColWidth="9.140625" defaultRowHeight="12.75"/>
  <cols>
    <col min="1" max="1" width="5.00390625" style="0" customWidth="1"/>
    <col min="2" max="2" width="14.57421875" style="0" customWidth="1"/>
    <col min="3" max="3" width="62.140625" style="0" customWidth="1"/>
    <col min="4" max="4" width="16.00390625" style="0" customWidth="1"/>
    <col min="5" max="5" width="46.421875" style="0" customWidth="1"/>
    <col min="6" max="6" width="17.421875" style="0" customWidth="1"/>
    <col min="8" max="8" width="10.57421875" style="0" bestFit="1" customWidth="1"/>
  </cols>
  <sheetData>
    <row r="1" ht="15.75">
      <c r="A1" s="2" t="s">
        <v>421</v>
      </c>
    </row>
    <row r="2" ht="15.75">
      <c r="C2" s="1" t="s">
        <v>665</v>
      </c>
    </row>
    <row r="3" ht="17.25" customHeight="1">
      <c r="A3" s="1" t="s">
        <v>422</v>
      </c>
    </row>
    <row r="4" spans="1:4" ht="15.75">
      <c r="A4" s="999" t="s">
        <v>423</v>
      </c>
      <c r="B4" s="1000"/>
      <c r="C4" s="1000"/>
      <c r="D4" s="1000"/>
    </row>
    <row r="5" ht="18" customHeight="1">
      <c r="A5" s="3" t="s">
        <v>424</v>
      </c>
    </row>
    <row r="6" spans="1:4" ht="15" customHeight="1" thickBot="1">
      <c r="A6" s="3"/>
      <c r="D6" t="s">
        <v>425</v>
      </c>
    </row>
    <row r="7" spans="1:4" ht="45" customHeight="1" thickBot="1">
      <c r="A7" s="241" t="s">
        <v>0</v>
      </c>
      <c r="B7" s="242" t="s">
        <v>426</v>
      </c>
      <c r="C7" s="243" t="s">
        <v>427</v>
      </c>
      <c r="D7" s="244" t="s">
        <v>428</v>
      </c>
    </row>
    <row r="8" spans="1:4" ht="16.5" customHeight="1" thickBot="1">
      <c r="A8" s="245">
        <v>1</v>
      </c>
      <c r="B8" s="246">
        <v>2</v>
      </c>
      <c r="C8" s="247">
        <v>3</v>
      </c>
      <c r="D8" s="248">
        <v>4</v>
      </c>
    </row>
    <row r="9" spans="1:4" ht="15" customHeight="1" thickBot="1">
      <c r="A9" s="249" t="s">
        <v>1</v>
      </c>
      <c r="B9" s="250" t="s">
        <v>429</v>
      </c>
      <c r="C9" s="251" t="s">
        <v>430</v>
      </c>
      <c r="D9" s="252">
        <f>D10+D12+D16</f>
        <v>19065</v>
      </c>
    </row>
    <row r="10" spans="1:4" ht="17.25" customHeight="1" thickBot="1">
      <c r="A10" s="249" t="s">
        <v>2</v>
      </c>
      <c r="B10" s="253" t="s">
        <v>431</v>
      </c>
      <c r="C10" s="251" t="s">
        <v>432</v>
      </c>
      <c r="D10" s="252">
        <f>D11</f>
        <v>17508</v>
      </c>
    </row>
    <row r="11" spans="1:4" ht="18.75" customHeight="1" thickBot="1">
      <c r="A11" s="249" t="s">
        <v>3</v>
      </c>
      <c r="B11" s="250" t="s">
        <v>433</v>
      </c>
      <c r="C11" s="254" t="s">
        <v>434</v>
      </c>
      <c r="D11" s="252">
        <v>17508</v>
      </c>
    </row>
    <row r="12" spans="1:4" ht="18.75" customHeight="1" thickBot="1">
      <c r="A12" s="249" t="s">
        <v>4</v>
      </c>
      <c r="B12" s="250" t="s">
        <v>435</v>
      </c>
      <c r="C12" s="251" t="s">
        <v>480</v>
      </c>
      <c r="D12" s="252">
        <f>D13+D14+D15</f>
        <v>825</v>
      </c>
    </row>
    <row r="13" spans="1:4" ht="18" customHeight="1" thickBot="1">
      <c r="A13" s="249" t="s">
        <v>5</v>
      </c>
      <c r="B13" s="250" t="s">
        <v>436</v>
      </c>
      <c r="C13" s="254" t="s">
        <v>437</v>
      </c>
      <c r="D13" s="255">
        <v>550</v>
      </c>
    </row>
    <row r="14" spans="1:4" ht="17.25" customHeight="1" thickBot="1">
      <c r="A14" s="249" t="s">
        <v>6</v>
      </c>
      <c r="B14" s="250" t="s">
        <v>438</v>
      </c>
      <c r="C14" s="254" t="s">
        <v>439</v>
      </c>
      <c r="D14" s="255">
        <v>10</v>
      </c>
    </row>
    <row r="15" spans="1:4" ht="17.25" customHeight="1" thickBot="1">
      <c r="A15" s="249" t="s">
        <v>7</v>
      </c>
      <c r="B15" s="250" t="s">
        <v>440</v>
      </c>
      <c r="C15" s="254" t="s">
        <v>441</v>
      </c>
      <c r="D15" s="255">
        <v>265</v>
      </c>
    </row>
    <row r="16" spans="1:4" ht="15.75" customHeight="1" thickBot="1">
      <c r="A16" s="249" t="s">
        <v>8</v>
      </c>
      <c r="B16" s="250" t="s">
        <v>442</v>
      </c>
      <c r="C16" s="251" t="s">
        <v>481</v>
      </c>
      <c r="D16" s="252">
        <f>D17+D18</f>
        <v>732</v>
      </c>
    </row>
    <row r="17" spans="1:4" ht="16.5" customHeight="1" thickBot="1">
      <c r="A17" s="249" t="s">
        <v>9</v>
      </c>
      <c r="B17" s="250" t="s">
        <v>443</v>
      </c>
      <c r="C17" s="254" t="s">
        <v>444</v>
      </c>
      <c r="D17" s="255">
        <v>50</v>
      </c>
    </row>
    <row r="18" spans="1:4" ht="17.25" customHeight="1" thickBot="1">
      <c r="A18" s="249" t="s">
        <v>10</v>
      </c>
      <c r="B18" s="250" t="s">
        <v>445</v>
      </c>
      <c r="C18" s="254" t="s">
        <v>482</v>
      </c>
      <c r="D18" s="255">
        <f>D19+D20</f>
        <v>682</v>
      </c>
    </row>
    <row r="19" spans="1:4" ht="18.75" customHeight="1" thickBot="1">
      <c r="A19" s="249" t="s">
        <v>11</v>
      </c>
      <c r="B19" s="250" t="s">
        <v>446</v>
      </c>
      <c r="C19" s="254" t="s">
        <v>447</v>
      </c>
      <c r="D19" s="255">
        <v>32</v>
      </c>
    </row>
    <row r="20" spans="1:4" ht="19.5" customHeight="1" thickBot="1">
      <c r="A20" s="249" t="s">
        <v>12</v>
      </c>
      <c r="B20" s="250" t="s">
        <v>448</v>
      </c>
      <c r="C20" s="254" t="s">
        <v>449</v>
      </c>
      <c r="D20" s="256">
        <v>650</v>
      </c>
    </row>
    <row r="21" spans="1:4" ht="18" customHeight="1" thickBot="1">
      <c r="A21" s="249" t="s">
        <v>13</v>
      </c>
      <c r="B21" s="250" t="s">
        <v>450</v>
      </c>
      <c r="C21" s="251" t="s">
        <v>619</v>
      </c>
      <c r="D21" s="263">
        <f>D22+D27+D32</f>
        <v>12282.216619999997</v>
      </c>
    </row>
    <row r="22" spans="1:4" ht="18" customHeight="1" thickBot="1">
      <c r="A22" s="249" t="s">
        <v>14</v>
      </c>
      <c r="B22" s="328" t="s">
        <v>451</v>
      </c>
      <c r="C22" s="325" t="s">
        <v>452</v>
      </c>
      <c r="D22" s="329">
        <f>D23+D24+D25+D26</f>
        <v>10104.615999999998</v>
      </c>
    </row>
    <row r="23" spans="1:4" ht="33.75" customHeight="1" thickBot="1">
      <c r="A23" s="249" t="s">
        <v>15</v>
      </c>
      <c r="B23" s="250" t="s">
        <v>453</v>
      </c>
      <c r="C23" s="254" t="s">
        <v>628</v>
      </c>
      <c r="D23" s="257">
        <v>3274.916</v>
      </c>
    </row>
    <row r="24" spans="1:4" ht="21" customHeight="1" thickBot="1">
      <c r="A24" s="249" t="s">
        <v>16</v>
      </c>
      <c r="B24" s="250" t="s">
        <v>454</v>
      </c>
      <c r="C24" s="258" t="s">
        <v>307</v>
      </c>
      <c r="D24" s="333">
        <v>6707.6</v>
      </c>
    </row>
    <row r="25" spans="1:4" ht="33" customHeight="1" thickBot="1">
      <c r="A25" s="249" t="s">
        <v>17</v>
      </c>
      <c r="B25" s="254" t="s">
        <v>455</v>
      </c>
      <c r="C25" s="259" t="s">
        <v>456</v>
      </c>
      <c r="D25" s="260">
        <v>121.3</v>
      </c>
    </row>
    <row r="26" spans="1:4" ht="47.25" customHeight="1" thickBot="1">
      <c r="A26" s="249" t="s">
        <v>18</v>
      </c>
      <c r="B26" s="254" t="s">
        <v>457</v>
      </c>
      <c r="C26" s="259" t="s">
        <v>458</v>
      </c>
      <c r="D26" s="260">
        <v>0.8</v>
      </c>
    </row>
    <row r="27" spans="1:4" ht="18" customHeight="1" thickBot="1">
      <c r="A27" s="249" t="s">
        <v>19</v>
      </c>
      <c r="B27" s="326" t="s">
        <v>459</v>
      </c>
      <c r="C27" s="324" t="s">
        <v>660</v>
      </c>
      <c r="D27" s="327">
        <f>D28+D29+D30+D31</f>
        <v>930.41802</v>
      </c>
    </row>
    <row r="28" spans="1:4" ht="30.75" customHeight="1" thickBot="1">
      <c r="A28" s="249" t="s">
        <v>20</v>
      </c>
      <c r="B28" s="254" t="s">
        <v>460</v>
      </c>
      <c r="C28" s="261" t="s">
        <v>461</v>
      </c>
      <c r="D28" s="262">
        <v>31.5</v>
      </c>
    </row>
    <row r="29" spans="1:4" ht="21" customHeight="1" thickBot="1">
      <c r="A29" s="249" t="s">
        <v>55</v>
      </c>
      <c r="B29" s="254" t="s">
        <v>631</v>
      </c>
      <c r="C29" s="261" t="s">
        <v>632</v>
      </c>
      <c r="D29" s="262">
        <v>820</v>
      </c>
    </row>
    <row r="30" spans="1:4" ht="21" customHeight="1" thickBot="1">
      <c r="A30" s="367" t="s">
        <v>21</v>
      </c>
      <c r="B30" s="368" t="s">
        <v>655</v>
      </c>
      <c r="C30" s="369" t="s">
        <v>651</v>
      </c>
      <c r="D30" s="262">
        <v>63.56002</v>
      </c>
    </row>
    <row r="31" spans="1:4" ht="21" customHeight="1" thickBot="1">
      <c r="A31" s="370" t="s">
        <v>22</v>
      </c>
      <c r="B31" s="368" t="s">
        <v>659</v>
      </c>
      <c r="C31" s="369" t="s">
        <v>656</v>
      </c>
      <c r="D31" s="262">
        <v>15.358</v>
      </c>
    </row>
    <row r="32" spans="1:4" ht="17.25" customHeight="1" thickBot="1">
      <c r="A32" s="371" t="s">
        <v>23</v>
      </c>
      <c r="B32" s="372" t="s">
        <v>612</v>
      </c>
      <c r="C32" s="373" t="s">
        <v>661</v>
      </c>
      <c r="D32" s="374">
        <f>D33+D34+D35</f>
        <v>1247.1826</v>
      </c>
    </row>
    <row r="33" spans="1:4" ht="18" customHeight="1" thickBot="1">
      <c r="A33" s="370" t="s">
        <v>24</v>
      </c>
      <c r="B33" s="375" t="s">
        <v>613</v>
      </c>
      <c r="C33" s="369" t="s">
        <v>615</v>
      </c>
      <c r="D33" s="262">
        <v>19.1826</v>
      </c>
    </row>
    <row r="34" spans="1:4" ht="17.25" customHeight="1" thickBot="1">
      <c r="A34" s="370" t="s">
        <v>25</v>
      </c>
      <c r="B34" s="375" t="s">
        <v>614</v>
      </c>
      <c r="C34" s="369" t="s">
        <v>620</v>
      </c>
      <c r="D34" s="262">
        <v>93</v>
      </c>
    </row>
    <row r="35" spans="1:4" ht="17.25" customHeight="1" thickBot="1">
      <c r="A35" s="370" t="s">
        <v>26</v>
      </c>
      <c r="B35" s="375" t="s">
        <v>633</v>
      </c>
      <c r="C35" s="261" t="s">
        <v>632</v>
      </c>
      <c r="D35" s="262">
        <v>1135</v>
      </c>
    </row>
    <row r="36" spans="1:9" ht="21" customHeight="1" thickBot="1">
      <c r="A36" s="249" t="s">
        <v>27</v>
      </c>
      <c r="B36" s="250" t="s">
        <v>462</v>
      </c>
      <c r="C36" s="251" t="s">
        <v>662</v>
      </c>
      <c r="D36" s="263">
        <f>D37+D41+D42+D43</f>
        <v>1781.198</v>
      </c>
      <c r="I36" s="10" t="s">
        <v>621</v>
      </c>
    </row>
    <row r="37" spans="1:4" ht="18" customHeight="1" thickBot="1">
      <c r="A37" s="249" t="s">
        <v>28</v>
      </c>
      <c r="B37" s="250" t="s">
        <v>463</v>
      </c>
      <c r="C37" s="251" t="s">
        <v>663</v>
      </c>
      <c r="D37" s="252">
        <f>D38+D39+D40</f>
        <v>355</v>
      </c>
    </row>
    <row r="38" spans="1:4" ht="33" customHeight="1" thickBot="1">
      <c r="A38" s="249" t="s">
        <v>29</v>
      </c>
      <c r="B38" s="250" t="s">
        <v>464</v>
      </c>
      <c r="C38" s="254" t="s">
        <v>465</v>
      </c>
      <c r="D38" s="255">
        <v>250</v>
      </c>
    </row>
    <row r="39" spans="1:4" ht="18" customHeight="1" thickBot="1">
      <c r="A39" s="249" t="s">
        <v>616</v>
      </c>
      <c r="B39" s="250" t="s">
        <v>466</v>
      </c>
      <c r="C39" s="254" t="s">
        <v>467</v>
      </c>
      <c r="D39" s="255">
        <v>30</v>
      </c>
    </row>
    <row r="40" spans="1:4" ht="30" customHeight="1" thickBot="1">
      <c r="A40" s="249" t="s">
        <v>617</v>
      </c>
      <c r="B40" s="250" t="s">
        <v>468</v>
      </c>
      <c r="C40" s="254" t="s">
        <v>469</v>
      </c>
      <c r="D40" s="255">
        <v>75</v>
      </c>
    </row>
    <row r="41" spans="1:4" ht="16.5" customHeight="1" thickBot="1">
      <c r="A41" s="249" t="s">
        <v>618</v>
      </c>
      <c r="B41" s="250" t="s">
        <v>470</v>
      </c>
      <c r="C41" s="251" t="s">
        <v>471</v>
      </c>
      <c r="D41" s="271">
        <v>1411.198</v>
      </c>
    </row>
    <row r="42" spans="1:4" ht="15.75" customHeight="1" thickBot="1">
      <c r="A42" s="249" t="s">
        <v>644</v>
      </c>
      <c r="B42" s="250" t="s">
        <v>472</v>
      </c>
      <c r="C42" s="251" t="s">
        <v>473</v>
      </c>
      <c r="D42" s="252">
        <v>10</v>
      </c>
    </row>
    <row r="43" spans="1:4" ht="19.5" customHeight="1" thickBot="1">
      <c r="A43" s="249" t="s">
        <v>645</v>
      </c>
      <c r="B43" s="250" t="s">
        <v>474</v>
      </c>
      <c r="C43" s="251" t="s">
        <v>475</v>
      </c>
      <c r="D43" s="252">
        <v>5</v>
      </c>
    </row>
    <row r="44" spans="1:4" ht="23.25" customHeight="1" thickBot="1">
      <c r="A44" s="249" t="s">
        <v>652</v>
      </c>
      <c r="B44" s="250"/>
      <c r="C44" s="251" t="s">
        <v>664</v>
      </c>
      <c r="D44" s="366">
        <f>D9+D21+D36</f>
        <v>33128.414619999996</v>
      </c>
    </row>
    <row r="45" spans="1:4" ht="15" customHeight="1" thickBot="1">
      <c r="A45" s="1001" t="s">
        <v>658</v>
      </c>
      <c r="B45" s="1004"/>
      <c r="C45" s="264" t="s">
        <v>476</v>
      </c>
      <c r="D45" s="265">
        <f>D46+D47+D48</f>
        <v>1111.3110000000001</v>
      </c>
    </row>
    <row r="46" spans="1:4" ht="15.75" customHeight="1">
      <c r="A46" s="1002"/>
      <c r="B46" s="1005"/>
      <c r="C46" s="270" t="s">
        <v>477</v>
      </c>
      <c r="D46" s="266">
        <v>91.59</v>
      </c>
    </row>
    <row r="47" spans="1:4" ht="13.5" customHeight="1">
      <c r="A47" s="1002"/>
      <c r="B47" s="1005"/>
      <c r="C47" s="270" t="s">
        <v>478</v>
      </c>
      <c r="D47" s="267">
        <v>295.107</v>
      </c>
    </row>
    <row r="48" spans="1:4" ht="16.5" thickBot="1">
      <c r="A48" s="1003"/>
      <c r="B48" s="1006"/>
      <c r="C48" s="268" t="s">
        <v>479</v>
      </c>
      <c r="D48" s="269">
        <v>724.614</v>
      </c>
    </row>
    <row r="49" ht="12.75">
      <c r="D49" s="332">
        <f>D44+D45</f>
        <v>34239.72562</v>
      </c>
    </row>
  </sheetData>
  <sheetProtection/>
  <mergeCells count="3">
    <mergeCell ref="A4:D4"/>
    <mergeCell ref="A45:A48"/>
    <mergeCell ref="B45:B48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33"/>
  <sheetViews>
    <sheetView tabSelected="1" zoomScalePageLayoutView="0" workbookViewId="0" topLeftCell="A1">
      <selection activeCell="D4" sqref="D4:F4"/>
    </sheetView>
  </sheetViews>
  <sheetFormatPr defaultColWidth="9.140625" defaultRowHeight="12.75"/>
  <cols>
    <col min="1" max="1" width="6.57421875" style="0" customWidth="1"/>
    <col min="2" max="2" width="3.57421875" style="0" customWidth="1"/>
    <col min="3" max="3" width="38.8515625" style="0" customWidth="1"/>
    <col min="4" max="5" width="12.8515625" style="0" customWidth="1"/>
  </cols>
  <sheetData>
    <row r="3" spans="3:7" ht="12.75">
      <c r="C3" s="198" t="s">
        <v>351</v>
      </c>
      <c r="D3" s="198" t="s">
        <v>352</v>
      </c>
      <c r="E3" s="198"/>
      <c r="F3" s="178"/>
      <c r="G3" s="178"/>
    </row>
    <row r="4" spans="3:7" ht="12.75" customHeight="1">
      <c r="C4" s="179" t="s">
        <v>350</v>
      </c>
      <c r="D4" s="1129" t="s">
        <v>686</v>
      </c>
      <c r="E4" s="1129"/>
      <c r="F4" s="1129"/>
      <c r="G4" s="179"/>
    </row>
    <row r="5" spans="3:7" ht="12.75">
      <c r="C5" s="179"/>
      <c r="D5" s="179"/>
      <c r="E5" s="179" t="s">
        <v>341</v>
      </c>
      <c r="F5" s="178"/>
      <c r="G5" s="178"/>
    </row>
    <row r="6" spans="2:6" ht="30" customHeight="1">
      <c r="B6" s="1124" t="s">
        <v>355</v>
      </c>
      <c r="C6" s="1124"/>
      <c r="D6" s="1125"/>
      <c r="E6" s="1125"/>
      <c r="F6" s="197"/>
    </row>
    <row r="7" spans="2:5" ht="14.25" customHeight="1" thickBot="1">
      <c r="B7" s="181"/>
      <c r="C7" s="181"/>
      <c r="D7" s="179"/>
      <c r="E7" s="179" t="s">
        <v>342</v>
      </c>
    </row>
    <row r="8" spans="2:5" ht="51">
      <c r="B8" s="1118" t="s">
        <v>325</v>
      </c>
      <c r="C8" s="1121" t="s">
        <v>326</v>
      </c>
      <c r="D8" s="196" t="s">
        <v>327</v>
      </c>
      <c r="E8" s="184" t="s">
        <v>328</v>
      </c>
    </row>
    <row r="9" spans="2:5" ht="12.75">
      <c r="B9" s="1119"/>
      <c r="C9" s="1122"/>
      <c r="D9" s="1122" t="s">
        <v>94</v>
      </c>
      <c r="E9" s="1127" t="s">
        <v>94</v>
      </c>
    </row>
    <row r="10" spans="2:5" ht="13.5" thickBot="1">
      <c r="B10" s="1120"/>
      <c r="C10" s="1123"/>
      <c r="D10" s="1126"/>
      <c r="E10" s="1128"/>
    </row>
    <row r="11" spans="2:5" ht="15">
      <c r="B11" s="192">
        <v>1</v>
      </c>
      <c r="C11" s="193" t="s">
        <v>329</v>
      </c>
      <c r="D11" s="194">
        <v>7571</v>
      </c>
      <c r="E11" s="195">
        <v>16484</v>
      </c>
    </row>
    <row r="12" spans="2:5" ht="15">
      <c r="B12" s="185">
        <v>2</v>
      </c>
      <c r="C12" s="180" t="s">
        <v>330</v>
      </c>
      <c r="D12" s="188">
        <v>12818</v>
      </c>
      <c r="E12" s="189">
        <v>28746</v>
      </c>
    </row>
    <row r="13" spans="2:5" ht="15">
      <c r="B13" s="185">
        <v>3</v>
      </c>
      <c r="C13" s="180" t="s">
        <v>331</v>
      </c>
      <c r="D13" s="188">
        <v>5397</v>
      </c>
      <c r="E13" s="189">
        <v>9561</v>
      </c>
    </row>
    <row r="14" spans="2:5" ht="15">
      <c r="B14" s="185">
        <v>4</v>
      </c>
      <c r="C14" s="180" t="s">
        <v>332</v>
      </c>
      <c r="D14" s="188">
        <v>20777</v>
      </c>
      <c r="E14" s="189">
        <v>26032</v>
      </c>
    </row>
    <row r="15" spans="2:5" ht="15">
      <c r="B15" s="185">
        <v>5</v>
      </c>
      <c r="C15" s="180" t="s">
        <v>333</v>
      </c>
      <c r="D15" s="188">
        <v>3673</v>
      </c>
      <c r="E15" s="189">
        <v>9474</v>
      </c>
    </row>
    <row r="16" spans="2:5" ht="15">
      <c r="B16" s="185">
        <v>6</v>
      </c>
      <c r="C16" s="180" t="s">
        <v>334</v>
      </c>
      <c r="D16" s="188">
        <v>6490</v>
      </c>
      <c r="E16" s="189">
        <v>18326</v>
      </c>
    </row>
    <row r="17" spans="2:5" ht="15">
      <c r="B17" s="185">
        <v>7</v>
      </c>
      <c r="C17" s="180" t="s">
        <v>335</v>
      </c>
      <c r="D17" s="188">
        <v>14167</v>
      </c>
      <c r="E17" s="189">
        <v>28386</v>
      </c>
    </row>
    <row r="18" spans="2:5" ht="15">
      <c r="B18" s="185">
        <v>8</v>
      </c>
      <c r="C18" s="180" t="s">
        <v>58</v>
      </c>
      <c r="D18" s="188">
        <v>53200</v>
      </c>
      <c r="E18" s="189">
        <v>79599</v>
      </c>
    </row>
    <row r="19" spans="2:5" ht="30">
      <c r="B19" s="185">
        <v>9</v>
      </c>
      <c r="C19" s="182" t="s">
        <v>336</v>
      </c>
      <c r="D19" s="188">
        <v>1649</v>
      </c>
      <c r="E19" s="189">
        <v>2930</v>
      </c>
    </row>
    <row r="20" spans="2:5" ht="30" customHeight="1">
      <c r="B20" s="185">
        <v>10</v>
      </c>
      <c r="C20" s="182" t="s">
        <v>337</v>
      </c>
      <c r="D20" s="188">
        <v>4523</v>
      </c>
      <c r="E20" s="189">
        <v>3317</v>
      </c>
    </row>
    <row r="21" spans="2:5" ht="15" customHeight="1">
      <c r="B21" s="185">
        <v>11</v>
      </c>
      <c r="C21" s="182" t="s">
        <v>86</v>
      </c>
      <c r="D21" s="188">
        <v>19491</v>
      </c>
      <c r="E21" s="189">
        <v>30401</v>
      </c>
    </row>
    <row r="22" spans="2:5" ht="15" customHeight="1">
      <c r="B22" s="185">
        <v>12</v>
      </c>
      <c r="C22" s="180" t="s">
        <v>60</v>
      </c>
      <c r="D22" s="188">
        <v>85760</v>
      </c>
      <c r="E22" s="189">
        <v>87319</v>
      </c>
    </row>
    <row r="23" spans="2:5" ht="15">
      <c r="B23" s="185">
        <v>13</v>
      </c>
      <c r="C23" s="180" t="s">
        <v>61</v>
      </c>
      <c r="D23" s="188">
        <v>92894</v>
      </c>
      <c r="E23" s="189">
        <v>97571</v>
      </c>
    </row>
    <row r="24" spans="2:5" ht="15">
      <c r="B24" s="185">
        <v>14</v>
      </c>
      <c r="C24" s="183" t="s">
        <v>62</v>
      </c>
      <c r="D24" s="188">
        <v>38382</v>
      </c>
      <c r="E24" s="189">
        <v>46511</v>
      </c>
    </row>
    <row r="25" spans="2:5" ht="15">
      <c r="B25" s="185">
        <v>15</v>
      </c>
      <c r="C25" s="180" t="s">
        <v>338</v>
      </c>
      <c r="D25" s="188">
        <v>6457</v>
      </c>
      <c r="E25" s="189">
        <v>18105</v>
      </c>
    </row>
    <row r="26" spans="2:5" ht="15">
      <c r="B26" s="185">
        <v>16</v>
      </c>
      <c r="C26" s="180" t="s">
        <v>63</v>
      </c>
      <c r="D26" s="188">
        <v>37923</v>
      </c>
      <c r="E26" s="189">
        <v>45354</v>
      </c>
    </row>
    <row r="27" spans="2:5" ht="30">
      <c r="B27" s="185">
        <v>17</v>
      </c>
      <c r="C27" s="182" t="s">
        <v>339</v>
      </c>
      <c r="D27" s="188">
        <v>3748</v>
      </c>
      <c r="E27" s="189">
        <v>7414</v>
      </c>
    </row>
    <row r="28" spans="2:5" ht="15" customHeight="1">
      <c r="B28" s="185">
        <v>18</v>
      </c>
      <c r="C28" s="180" t="s">
        <v>64</v>
      </c>
      <c r="D28" s="188">
        <v>30136</v>
      </c>
      <c r="E28" s="189">
        <v>56278</v>
      </c>
    </row>
    <row r="29" spans="2:5" ht="15">
      <c r="B29" s="185">
        <v>19</v>
      </c>
      <c r="C29" s="180" t="s">
        <v>65</v>
      </c>
      <c r="D29" s="188">
        <v>41531</v>
      </c>
      <c r="E29" s="189">
        <v>50765</v>
      </c>
    </row>
    <row r="30" spans="2:5" ht="15">
      <c r="B30" s="185">
        <v>20</v>
      </c>
      <c r="C30" s="180" t="s">
        <v>80</v>
      </c>
      <c r="D30" s="188">
        <v>6679</v>
      </c>
      <c r="E30" s="189">
        <v>47700</v>
      </c>
    </row>
    <row r="31" spans="2:5" ht="15">
      <c r="B31" s="185">
        <v>21</v>
      </c>
      <c r="C31" s="180" t="s">
        <v>175</v>
      </c>
      <c r="D31" s="188">
        <v>4198</v>
      </c>
      <c r="E31" s="189">
        <v>6609</v>
      </c>
    </row>
    <row r="32" spans="2:5" ht="15" customHeight="1" thickBot="1">
      <c r="B32" s="186">
        <v>22</v>
      </c>
      <c r="C32" s="187" t="s">
        <v>298</v>
      </c>
      <c r="D32" s="190">
        <v>5922</v>
      </c>
      <c r="E32" s="191">
        <v>14546</v>
      </c>
    </row>
    <row r="33" spans="2:5" ht="15" thickBot="1">
      <c r="B33" s="233"/>
      <c r="C33" s="234" t="s">
        <v>340</v>
      </c>
      <c r="D33" s="235">
        <f>+SUM(D11:D32)</f>
        <v>503386</v>
      </c>
      <c r="E33" s="236">
        <f>+SUM(E11:E32)</f>
        <v>731428</v>
      </c>
    </row>
  </sheetData>
  <sheetProtection/>
  <mergeCells count="6">
    <mergeCell ref="B8:B10"/>
    <mergeCell ref="C8:C10"/>
    <mergeCell ref="B6:E6"/>
    <mergeCell ref="D9:D10"/>
    <mergeCell ref="E9:E10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G9" sqref="G9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12.28125" style="0" customWidth="1"/>
  </cols>
  <sheetData>
    <row r="1" ht="17.25" customHeight="1">
      <c r="B1" s="2" t="s">
        <v>483</v>
      </c>
    </row>
    <row r="2" spans="2:3" ht="16.5" customHeight="1">
      <c r="B2" s="1" t="s">
        <v>666</v>
      </c>
      <c r="C2" s="1"/>
    </row>
    <row r="3" ht="16.5" customHeight="1">
      <c r="B3" s="1" t="s">
        <v>484</v>
      </c>
    </row>
    <row r="4" ht="18" customHeight="1">
      <c r="B4" s="272" t="s">
        <v>485</v>
      </c>
    </row>
    <row r="5" ht="18" customHeight="1">
      <c r="B5" s="1" t="s">
        <v>486</v>
      </c>
    </row>
    <row r="6" spans="1:3" ht="34.5" customHeight="1">
      <c r="A6" s="290" t="s">
        <v>0</v>
      </c>
      <c r="B6" s="274" t="s">
        <v>487</v>
      </c>
      <c r="C6" s="273" t="s">
        <v>488</v>
      </c>
    </row>
    <row r="7" spans="1:3" ht="39.75" customHeight="1">
      <c r="A7" s="275">
        <v>1</v>
      </c>
      <c r="B7" s="1007" t="s">
        <v>629</v>
      </c>
      <c r="C7" s="1008"/>
    </row>
    <row r="8" spans="1:3" ht="15" customHeight="1">
      <c r="A8" s="275">
        <v>2</v>
      </c>
      <c r="B8" s="276" t="s">
        <v>489</v>
      </c>
      <c r="C8" s="277">
        <f>C9+C10+C11</f>
        <v>32.6</v>
      </c>
    </row>
    <row r="9" spans="1:3" ht="15" customHeight="1">
      <c r="A9" s="275">
        <v>3</v>
      </c>
      <c r="B9" s="278" t="s">
        <v>30</v>
      </c>
      <c r="C9" s="274">
        <v>25.1</v>
      </c>
    </row>
    <row r="10" spans="1:3" ht="15.75" customHeight="1">
      <c r="A10" s="275">
        <v>4</v>
      </c>
      <c r="B10" s="279" t="s">
        <v>490</v>
      </c>
      <c r="C10" s="274">
        <v>7</v>
      </c>
    </row>
    <row r="11" spans="1:3" ht="15" customHeight="1">
      <c r="A11" s="275">
        <v>5</v>
      </c>
      <c r="B11" s="279" t="s">
        <v>491</v>
      </c>
      <c r="C11" s="274">
        <v>0.5</v>
      </c>
    </row>
    <row r="12" spans="1:3" ht="16.5" customHeight="1">
      <c r="A12" s="275">
        <v>6</v>
      </c>
      <c r="B12" s="276" t="s">
        <v>492</v>
      </c>
      <c r="C12" s="276">
        <f>C13+C14+C15</f>
        <v>987.1000000000001</v>
      </c>
    </row>
    <row r="13" spans="1:3" ht="16.5" customHeight="1">
      <c r="A13" s="275">
        <v>7</v>
      </c>
      <c r="B13" s="279" t="s">
        <v>32</v>
      </c>
      <c r="C13" s="274">
        <v>960.2</v>
      </c>
    </row>
    <row r="14" spans="1:3" ht="18.75" customHeight="1">
      <c r="A14" s="275">
        <v>8</v>
      </c>
      <c r="B14" s="279" t="s">
        <v>493</v>
      </c>
      <c r="C14" s="274">
        <v>17.7</v>
      </c>
    </row>
    <row r="15" spans="1:3" ht="18" customHeight="1">
      <c r="A15" s="275">
        <v>9</v>
      </c>
      <c r="B15" s="279" t="s">
        <v>31</v>
      </c>
      <c r="C15" s="274">
        <v>9.2</v>
      </c>
    </row>
    <row r="16" spans="1:3" ht="18" customHeight="1">
      <c r="A16" s="275">
        <v>10</v>
      </c>
      <c r="B16" s="276" t="s">
        <v>494</v>
      </c>
      <c r="C16" s="276">
        <f>SUM(C17:C22)</f>
        <v>1449.3000000000002</v>
      </c>
    </row>
    <row r="17" spans="1:3" ht="16.5" customHeight="1">
      <c r="A17" s="275">
        <v>11</v>
      </c>
      <c r="B17" s="280" t="s">
        <v>495</v>
      </c>
      <c r="C17" s="274">
        <v>212.4</v>
      </c>
    </row>
    <row r="18" spans="1:3" ht="17.25" customHeight="1">
      <c r="A18" s="275">
        <v>12</v>
      </c>
      <c r="B18" s="279" t="s">
        <v>33</v>
      </c>
      <c r="C18" s="274">
        <v>391.7</v>
      </c>
    </row>
    <row r="19" spans="1:3" ht="15.75" customHeight="1">
      <c r="A19" s="275">
        <v>13</v>
      </c>
      <c r="B19" s="279" t="s">
        <v>496</v>
      </c>
      <c r="C19" s="274">
        <v>584.2</v>
      </c>
    </row>
    <row r="20" spans="1:3" ht="18.75" customHeight="1">
      <c r="A20" s="275">
        <v>14</v>
      </c>
      <c r="B20" s="279" t="s">
        <v>497</v>
      </c>
      <c r="C20" s="274">
        <v>16</v>
      </c>
    </row>
    <row r="21" spans="1:3" ht="19.5" customHeight="1">
      <c r="A21" s="275">
        <v>15</v>
      </c>
      <c r="B21" s="280" t="s">
        <v>498</v>
      </c>
      <c r="C21" s="274">
        <v>0.1</v>
      </c>
    </row>
    <row r="22" spans="1:3" ht="24.75" customHeight="1">
      <c r="A22" s="275">
        <v>16</v>
      </c>
      <c r="B22" s="280" t="s">
        <v>499</v>
      </c>
      <c r="C22" s="274">
        <v>244.9</v>
      </c>
    </row>
    <row r="23" spans="1:3" ht="15.75" customHeight="1" hidden="1">
      <c r="A23" s="275" t="s">
        <v>17</v>
      </c>
      <c r="B23" s="276" t="s">
        <v>500</v>
      </c>
      <c r="C23" s="276">
        <f>C24+C25</f>
        <v>260.5</v>
      </c>
    </row>
    <row r="24" spans="1:3" ht="16.5" customHeight="1">
      <c r="A24" s="275">
        <v>17</v>
      </c>
      <c r="B24" s="280" t="s">
        <v>78</v>
      </c>
      <c r="C24" s="274">
        <v>252.8</v>
      </c>
    </row>
    <row r="25" spans="1:3" ht="14.25" customHeight="1">
      <c r="A25" s="275">
        <v>18</v>
      </c>
      <c r="B25" s="279" t="s">
        <v>88</v>
      </c>
      <c r="C25" s="274">
        <v>7.7</v>
      </c>
    </row>
    <row r="26" spans="1:3" ht="16.5" customHeight="1">
      <c r="A26" s="275">
        <v>19</v>
      </c>
      <c r="B26" s="276" t="s">
        <v>501</v>
      </c>
      <c r="C26" s="281">
        <f>C27+C28+C29</f>
        <v>499.688</v>
      </c>
    </row>
    <row r="27" spans="1:3" ht="16.5" customHeight="1">
      <c r="A27" s="275">
        <v>20</v>
      </c>
      <c r="B27" s="279" t="s">
        <v>502</v>
      </c>
      <c r="C27" s="274">
        <v>204.4</v>
      </c>
    </row>
    <row r="28" spans="1:3" ht="15" customHeight="1">
      <c r="A28" s="275">
        <v>21</v>
      </c>
      <c r="B28" s="279" t="s">
        <v>503</v>
      </c>
      <c r="C28" s="274">
        <v>287</v>
      </c>
    </row>
    <row r="29" spans="1:3" ht="18" customHeight="1">
      <c r="A29" s="275">
        <v>22</v>
      </c>
      <c r="B29" s="282" t="s">
        <v>504</v>
      </c>
      <c r="C29" s="283">
        <v>8.288</v>
      </c>
    </row>
    <row r="30" spans="1:3" ht="21.75" customHeight="1">
      <c r="A30" s="275">
        <v>23</v>
      </c>
      <c r="B30" s="284" t="s">
        <v>505</v>
      </c>
      <c r="C30" s="276">
        <f>C31</f>
        <v>9.9</v>
      </c>
    </row>
    <row r="31" spans="1:3" ht="19.5" customHeight="1">
      <c r="A31" s="275">
        <v>24</v>
      </c>
      <c r="B31" s="280" t="s">
        <v>506</v>
      </c>
      <c r="C31" s="285">
        <v>9.9</v>
      </c>
    </row>
    <row r="32" spans="1:3" ht="18" customHeight="1">
      <c r="A32" s="275">
        <v>25</v>
      </c>
      <c r="B32" s="276" t="s">
        <v>507</v>
      </c>
      <c r="C32" s="276">
        <f>C33</f>
        <v>27.4</v>
      </c>
    </row>
    <row r="33" spans="1:3" ht="20.25" customHeight="1">
      <c r="A33" s="275">
        <v>26</v>
      </c>
      <c r="B33" s="280" t="s">
        <v>34</v>
      </c>
      <c r="C33" s="285">
        <v>27.4</v>
      </c>
    </row>
    <row r="34" spans="1:3" ht="19.5" customHeight="1">
      <c r="A34" s="275">
        <v>27</v>
      </c>
      <c r="B34" s="276" t="s">
        <v>508</v>
      </c>
      <c r="C34" s="276">
        <f>C35</f>
        <v>0.2</v>
      </c>
    </row>
    <row r="35" spans="1:3" ht="21" customHeight="1">
      <c r="A35" s="275">
        <v>28</v>
      </c>
      <c r="B35" s="280" t="s">
        <v>509</v>
      </c>
      <c r="C35" s="285">
        <v>0.2</v>
      </c>
    </row>
    <row r="36" spans="1:3" ht="17.25" customHeight="1">
      <c r="A36" s="275">
        <v>29</v>
      </c>
      <c r="B36" s="276" t="s">
        <v>510</v>
      </c>
      <c r="C36" s="276">
        <f>C37</f>
        <v>8.228</v>
      </c>
    </row>
    <row r="37" spans="1:3" ht="20.25" customHeight="1">
      <c r="A37" s="275">
        <v>30</v>
      </c>
      <c r="B37" s="280" t="s">
        <v>511</v>
      </c>
      <c r="C37" s="285">
        <v>8.228</v>
      </c>
    </row>
    <row r="38" spans="1:3" ht="18.75" customHeight="1">
      <c r="A38" s="275">
        <v>31</v>
      </c>
      <c r="B38" s="288" t="s">
        <v>512</v>
      </c>
      <c r="C38" s="289">
        <f>C8+C12+C16+C23+C26+C30+C32+C34+C36</f>
        <v>3274.9160000000006</v>
      </c>
    </row>
    <row r="39" spans="1:3" ht="20.25" customHeight="1">
      <c r="A39" s="275">
        <v>32</v>
      </c>
      <c r="B39" s="276" t="s">
        <v>513</v>
      </c>
      <c r="C39" s="331">
        <f>C40+C42+C41+C43+C44+C45+C46</f>
        <v>7033.118020000001</v>
      </c>
    </row>
    <row r="40" spans="1:3" ht="15.75">
      <c r="A40" s="275">
        <v>33</v>
      </c>
      <c r="B40" s="279" t="s">
        <v>307</v>
      </c>
      <c r="C40" s="286">
        <v>6707.6</v>
      </c>
    </row>
    <row r="41" spans="1:3" ht="31.5">
      <c r="A41" s="275">
        <v>34</v>
      </c>
      <c r="B41" s="287" t="s">
        <v>514</v>
      </c>
      <c r="C41" s="286">
        <v>121.3</v>
      </c>
    </row>
    <row r="42" spans="1:3" ht="31.5">
      <c r="A42" s="275">
        <v>35</v>
      </c>
      <c r="B42" s="293" t="s">
        <v>515</v>
      </c>
      <c r="C42" s="286">
        <v>0.8</v>
      </c>
    </row>
    <row r="43" spans="1:3" ht="36.75" customHeight="1">
      <c r="A43" s="291">
        <v>36</v>
      </c>
      <c r="B43" s="295" t="s">
        <v>461</v>
      </c>
      <c r="C43" s="292">
        <v>31.5</v>
      </c>
    </row>
    <row r="44" spans="1:3" ht="14.25" customHeight="1">
      <c r="A44" s="275">
        <v>37</v>
      </c>
      <c r="B44" s="376" t="s">
        <v>620</v>
      </c>
      <c r="C44" s="377">
        <v>93</v>
      </c>
    </row>
    <row r="45" spans="1:3" ht="16.5" customHeight="1" thickBot="1">
      <c r="A45" s="275">
        <v>38</v>
      </c>
      <c r="B45" s="378" t="s">
        <v>651</v>
      </c>
      <c r="C45" s="379">
        <v>63.56002</v>
      </c>
    </row>
    <row r="46" spans="1:3" ht="16.5" customHeight="1" thickBot="1">
      <c r="A46" s="275">
        <v>39</v>
      </c>
      <c r="B46" s="369" t="s">
        <v>656</v>
      </c>
      <c r="C46" s="380">
        <v>15.358</v>
      </c>
    </row>
    <row r="47" spans="1:3" ht="14.25" customHeight="1">
      <c r="A47" s="275">
        <v>40</v>
      </c>
      <c r="B47" s="381" t="s">
        <v>622</v>
      </c>
      <c r="C47" s="382">
        <v>19.1826</v>
      </c>
    </row>
    <row r="48" spans="1:3" ht="21.75" customHeight="1">
      <c r="A48" s="275">
        <v>41</v>
      </c>
      <c r="B48" s="295" t="s">
        <v>615</v>
      </c>
      <c r="C48" s="383">
        <v>19.1826</v>
      </c>
    </row>
    <row r="49" spans="1:3" ht="21.75" customHeight="1">
      <c r="A49" s="291">
        <v>42</v>
      </c>
      <c r="B49" s="384" t="s">
        <v>634</v>
      </c>
      <c r="C49" s="382">
        <v>1955</v>
      </c>
    </row>
    <row r="50" spans="1:3" ht="15" customHeight="1">
      <c r="A50" s="291">
        <v>43</v>
      </c>
      <c r="B50" s="385" t="s">
        <v>630</v>
      </c>
      <c r="C50" s="383">
        <v>1955</v>
      </c>
    </row>
    <row r="51" spans="1:3" ht="15.75">
      <c r="A51" s="275">
        <v>44</v>
      </c>
      <c r="B51" s="294" t="s">
        <v>516</v>
      </c>
      <c r="C51" s="330">
        <f>C39+C38+C47+C49</f>
        <v>12282.216620000001</v>
      </c>
    </row>
  </sheetData>
  <sheetProtection/>
  <mergeCells count="1"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61"/>
  <sheetViews>
    <sheetView zoomScalePageLayoutView="0" workbookViewId="0" topLeftCell="A1">
      <selection activeCell="E2" sqref="E2:H2"/>
    </sheetView>
  </sheetViews>
  <sheetFormatPr defaultColWidth="9.140625" defaultRowHeight="12.75"/>
  <cols>
    <col min="3" max="3" width="4.140625" style="0" customWidth="1"/>
    <col min="4" max="4" width="37.28125" style="0" customWidth="1"/>
    <col min="5" max="5" width="9.57421875" style="0" customWidth="1"/>
    <col min="6" max="7" width="9.7109375" style="0" customWidth="1"/>
    <col min="8" max="8" width="14.28125" style="0" customWidth="1"/>
  </cols>
  <sheetData>
    <row r="1" spans="5:8" ht="12.75">
      <c r="E1" s="1009" t="s">
        <v>70</v>
      </c>
      <c r="F1" s="1009"/>
      <c r="G1" s="1009"/>
      <c r="H1" s="1009"/>
    </row>
    <row r="2" spans="5:8" ht="12.75">
      <c r="E2" s="1009" t="s">
        <v>667</v>
      </c>
      <c r="F2" s="1009"/>
      <c r="G2" s="1009"/>
      <c r="H2" s="1009"/>
    </row>
    <row r="3" spans="3:8" ht="15.75">
      <c r="C3" s="200" t="s">
        <v>35</v>
      </c>
      <c r="D3" s="199"/>
      <c r="E3" s="199"/>
      <c r="F3" s="199"/>
      <c r="G3" s="199"/>
      <c r="H3" s="199"/>
    </row>
    <row r="4" spans="3:8" ht="15.75">
      <c r="C4" s="1010" t="s">
        <v>354</v>
      </c>
      <c r="D4" s="1010"/>
      <c r="E4" s="1010"/>
      <c r="F4" s="1010"/>
      <c r="G4" s="1010"/>
      <c r="H4" s="1010"/>
    </row>
    <row r="5" spans="3:8" ht="15.75">
      <c r="C5" s="1010" t="s">
        <v>349</v>
      </c>
      <c r="D5" s="1010"/>
      <c r="E5" s="1010"/>
      <c r="F5" s="1010"/>
      <c r="G5" s="1010"/>
      <c r="H5" s="1010"/>
    </row>
    <row r="6" spans="3:8" ht="16.5" thickBot="1">
      <c r="C6" s="199"/>
      <c r="D6" s="199"/>
      <c r="E6" s="199"/>
      <c r="F6" s="199"/>
      <c r="G6" s="200" t="s">
        <v>82</v>
      </c>
      <c r="H6" s="199"/>
    </row>
    <row r="7" spans="3:8" ht="12.75" customHeight="1">
      <c r="C7" s="1022"/>
      <c r="D7" s="1011" t="s">
        <v>36</v>
      </c>
      <c r="E7" s="1019" t="s">
        <v>324</v>
      </c>
      <c r="F7" s="1020"/>
      <c r="G7" s="1020"/>
      <c r="H7" s="1021"/>
    </row>
    <row r="8" spans="3:8" ht="17.25" customHeight="1">
      <c r="C8" s="1023"/>
      <c r="D8" s="1012"/>
      <c r="E8" s="1014" t="s">
        <v>94</v>
      </c>
      <c r="F8" s="1016" t="s">
        <v>308</v>
      </c>
      <c r="G8" s="1017"/>
      <c r="H8" s="1018"/>
    </row>
    <row r="9" spans="3:8" ht="42.75" customHeight="1" thickBot="1">
      <c r="C9" s="1024"/>
      <c r="D9" s="1013"/>
      <c r="E9" s="1015"/>
      <c r="F9" s="201" t="s">
        <v>309</v>
      </c>
      <c r="G9" s="201" t="s">
        <v>310</v>
      </c>
      <c r="H9" s="202" t="s">
        <v>311</v>
      </c>
    </row>
    <row r="10" spans="3:8" ht="12.75" customHeight="1">
      <c r="C10" s="203">
        <v>1</v>
      </c>
      <c r="D10" s="204" t="s">
        <v>347</v>
      </c>
      <c r="E10" s="205">
        <f>F10+G10+H10</f>
        <v>29</v>
      </c>
      <c r="F10" s="206"/>
      <c r="G10" s="207">
        <v>27.79</v>
      </c>
      <c r="H10" s="208">
        <v>1.21</v>
      </c>
    </row>
    <row r="11" spans="3:8" ht="12.75" customHeight="1">
      <c r="C11" s="209">
        <v>2</v>
      </c>
      <c r="D11" s="210" t="s">
        <v>37</v>
      </c>
      <c r="E11" s="211">
        <f>F11+G11+H11</f>
        <v>60</v>
      </c>
      <c r="F11" s="212"/>
      <c r="G11" s="213">
        <v>32</v>
      </c>
      <c r="H11" s="214">
        <v>28</v>
      </c>
    </row>
    <row r="12" spans="3:8" ht="12.75" customHeight="1">
      <c r="C12" s="209">
        <v>3</v>
      </c>
      <c r="D12" s="210" t="s">
        <v>38</v>
      </c>
      <c r="E12" s="211">
        <f aca="true" t="shared" si="0" ref="E12:E59">F12+G12+H12</f>
        <v>59.8</v>
      </c>
      <c r="F12" s="213"/>
      <c r="G12" s="213">
        <v>4.684</v>
      </c>
      <c r="H12" s="214">
        <v>55.116</v>
      </c>
    </row>
    <row r="13" spans="3:8" ht="12.75" customHeight="1">
      <c r="C13" s="209">
        <v>4</v>
      </c>
      <c r="D13" s="215" t="s">
        <v>312</v>
      </c>
      <c r="E13" s="211">
        <f t="shared" si="0"/>
        <v>3.8</v>
      </c>
      <c r="F13" s="216"/>
      <c r="G13" s="216">
        <v>0.4</v>
      </c>
      <c r="H13" s="217">
        <v>3.4</v>
      </c>
    </row>
    <row r="14" spans="3:8" ht="12.75" customHeight="1">
      <c r="C14" s="209">
        <v>5</v>
      </c>
      <c r="D14" s="215" t="s">
        <v>313</v>
      </c>
      <c r="E14" s="211">
        <f t="shared" si="0"/>
        <v>21</v>
      </c>
      <c r="F14" s="216">
        <v>18</v>
      </c>
      <c r="G14" s="216">
        <v>1.5</v>
      </c>
      <c r="H14" s="217">
        <v>1.5</v>
      </c>
    </row>
    <row r="15" spans="3:8" ht="12.75" customHeight="1">
      <c r="C15" s="209">
        <v>6</v>
      </c>
      <c r="D15" s="215" t="s">
        <v>40</v>
      </c>
      <c r="E15" s="211">
        <f t="shared" si="0"/>
        <v>75</v>
      </c>
      <c r="F15" s="216">
        <v>74.5</v>
      </c>
      <c r="G15" s="216"/>
      <c r="H15" s="217">
        <v>0.5</v>
      </c>
    </row>
    <row r="16" spans="3:8" ht="12.75" customHeight="1">
      <c r="C16" s="209">
        <v>7</v>
      </c>
      <c r="D16" s="215" t="s">
        <v>314</v>
      </c>
      <c r="E16" s="211">
        <f t="shared" si="0"/>
        <v>305.8</v>
      </c>
      <c r="F16" s="216"/>
      <c r="G16" s="216"/>
      <c r="H16" s="217">
        <v>305.8</v>
      </c>
    </row>
    <row r="17" spans="3:8" ht="12.75" customHeight="1">
      <c r="C17" s="209">
        <v>8</v>
      </c>
      <c r="D17" s="215" t="s">
        <v>42</v>
      </c>
      <c r="E17" s="211">
        <f t="shared" si="0"/>
        <v>0.7</v>
      </c>
      <c r="F17" s="216"/>
      <c r="G17" s="216">
        <v>0.1</v>
      </c>
      <c r="H17" s="217">
        <v>0.6</v>
      </c>
    </row>
    <row r="18" spans="3:8" ht="13.5" customHeight="1">
      <c r="C18" s="209">
        <v>9</v>
      </c>
      <c r="D18" s="215" t="s">
        <v>43</v>
      </c>
      <c r="E18" s="211">
        <f t="shared" si="0"/>
        <v>1.6</v>
      </c>
      <c r="F18" s="216"/>
      <c r="G18" s="216">
        <v>1.3</v>
      </c>
      <c r="H18" s="217">
        <v>0.3</v>
      </c>
    </row>
    <row r="19" spans="3:8" ht="12.75" customHeight="1">
      <c r="C19" s="209">
        <v>10</v>
      </c>
      <c r="D19" s="215" t="s">
        <v>44</v>
      </c>
      <c r="E19" s="211">
        <f t="shared" si="0"/>
        <v>4</v>
      </c>
      <c r="F19" s="216"/>
      <c r="G19" s="216">
        <v>3</v>
      </c>
      <c r="H19" s="217">
        <v>1</v>
      </c>
    </row>
    <row r="20" spans="3:8" ht="12.75" customHeight="1">
      <c r="C20" s="209">
        <v>11</v>
      </c>
      <c r="D20" s="215" t="s">
        <v>45</v>
      </c>
      <c r="E20" s="211">
        <f t="shared" si="0"/>
        <v>0.2</v>
      </c>
      <c r="F20" s="216"/>
      <c r="G20" s="216"/>
      <c r="H20" s="217">
        <v>0.2</v>
      </c>
    </row>
    <row r="21" spans="3:8" ht="12.75" customHeight="1">
      <c r="C21" s="209">
        <v>12</v>
      </c>
      <c r="D21" s="215" t="s">
        <v>46</v>
      </c>
      <c r="E21" s="211">
        <f t="shared" si="0"/>
        <v>4</v>
      </c>
      <c r="F21" s="216"/>
      <c r="G21" s="216">
        <v>3.43</v>
      </c>
      <c r="H21" s="217">
        <v>0.57</v>
      </c>
    </row>
    <row r="22" spans="3:8" ht="12.75" customHeight="1">
      <c r="C22" s="209">
        <v>13</v>
      </c>
      <c r="D22" s="215" t="s">
        <v>47</v>
      </c>
      <c r="E22" s="211">
        <f t="shared" si="0"/>
        <v>1.2000000000000002</v>
      </c>
      <c r="F22" s="216"/>
      <c r="G22" s="216">
        <v>0.4</v>
      </c>
      <c r="H22" s="217">
        <v>0.8</v>
      </c>
    </row>
    <row r="23" spans="3:8" ht="12.75" customHeight="1">
      <c r="C23" s="209">
        <v>14</v>
      </c>
      <c r="D23" s="215" t="s">
        <v>48</v>
      </c>
      <c r="E23" s="211">
        <f t="shared" si="0"/>
        <v>0.8300000000000001</v>
      </c>
      <c r="F23" s="216"/>
      <c r="G23" s="216">
        <v>0.4</v>
      </c>
      <c r="H23" s="217">
        <v>0.43</v>
      </c>
    </row>
    <row r="24" spans="3:8" ht="12.75" customHeight="1">
      <c r="C24" s="209">
        <v>15</v>
      </c>
      <c r="D24" s="215" t="s">
        <v>49</v>
      </c>
      <c r="E24" s="211">
        <f t="shared" si="0"/>
        <v>0.3</v>
      </c>
      <c r="F24" s="216"/>
      <c r="G24" s="216">
        <v>0.3</v>
      </c>
      <c r="H24" s="217"/>
    </row>
    <row r="25" spans="3:8" ht="12.75" customHeight="1">
      <c r="C25" s="209">
        <v>16</v>
      </c>
      <c r="D25" s="215" t="s">
        <v>50</v>
      </c>
      <c r="E25" s="211">
        <f t="shared" si="0"/>
        <v>2.5</v>
      </c>
      <c r="F25" s="216"/>
      <c r="G25" s="216">
        <v>1</v>
      </c>
      <c r="H25" s="217">
        <v>1.5</v>
      </c>
    </row>
    <row r="26" spans="3:8" ht="12.75" customHeight="1">
      <c r="C26" s="209">
        <v>17</v>
      </c>
      <c r="D26" s="215" t="s">
        <v>51</v>
      </c>
      <c r="E26" s="211">
        <f t="shared" si="0"/>
        <v>1.968</v>
      </c>
      <c r="F26" s="216"/>
      <c r="G26" s="216">
        <v>1.968</v>
      </c>
      <c r="H26" s="217"/>
    </row>
    <row r="27" spans="3:8" ht="12.75" customHeight="1">
      <c r="C27" s="209">
        <v>18</v>
      </c>
      <c r="D27" s="215" t="s">
        <v>305</v>
      </c>
      <c r="E27" s="211">
        <f t="shared" si="0"/>
        <v>185</v>
      </c>
      <c r="F27" s="216"/>
      <c r="G27" s="216">
        <v>10</v>
      </c>
      <c r="H27" s="217">
        <v>175</v>
      </c>
    </row>
    <row r="28" spans="3:8" ht="12.75">
      <c r="C28" s="209">
        <v>19</v>
      </c>
      <c r="D28" s="215" t="s">
        <v>315</v>
      </c>
      <c r="E28" s="211">
        <f t="shared" si="0"/>
        <v>18.1</v>
      </c>
      <c r="F28" s="216"/>
      <c r="G28" s="216"/>
      <c r="H28" s="217">
        <v>18.1</v>
      </c>
    </row>
    <row r="29" spans="3:8" ht="12.75">
      <c r="C29" s="209">
        <v>20</v>
      </c>
      <c r="D29" s="210" t="s">
        <v>52</v>
      </c>
      <c r="E29" s="211">
        <f t="shared" si="0"/>
        <v>35</v>
      </c>
      <c r="F29" s="213">
        <v>33.3</v>
      </c>
      <c r="G29" s="213"/>
      <c r="H29" s="214">
        <v>1.7</v>
      </c>
    </row>
    <row r="30" spans="3:8" ht="12.75">
      <c r="C30" s="209">
        <v>21</v>
      </c>
      <c r="D30" s="210" t="s">
        <v>53</v>
      </c>
      <c r="E30" s="211">
        <f t="shared" si="0"/>
        <v>72.954</v>
      </c>
      <c r="F30" s="213">
        <v>72.954</v>
      </c>
      <c r="G30" s="213"/>
      <c r="H30" s="214"/>
    </row>
    <row r="31" spans="3:8" ht="12.75">
      <c r="C31" s="209">
        <v>22</v>
      </c>
      <c r="D31" s="215" t="s">
        <v>54</v>
      </c>
      <c r="E31" s="211">
        <f t="shared" si="0"/>
        <v>17.5</v>
      </c>
      <c r="F31" s="216">
        <v>15.95</v>
      </c>
      <c r="G31" s="216"/>
      <c r="H31" s="217">
        <v>1.55</v>
      </c>
    </row>
    <row r="32" spans="3:8" ht="12.75">
      <c r="C32" s="209">
        <v>23</v>
      </c>
      <c r="D32" s="215" t="s">
        <v>56</v>
      </c>
      <c r="E32" s="211">
        <f t="shared" si="0"/>
        <v>66</v>
      </c>
      <c r="F32" s="216">
        <v>42</v>
      </c>
      <c r="G32" s="216"/>
      <c r="H32" s="217">
        <v>24</v>
      </c>
    </row>
    <row r="33" spans="3:8" ht="12.75">
      <c r="C33" s="209">
        <v>24</v>
      </c>
      <c r="D33" s="215" t="s">
        <v>162</v>
      </c>
      <c r="E33" s="211">
        <f t="shared" si="0"/>
        <v>11.7</v>
      </c>
      <c r="F33" s="216">
        <v>11</v>
      </c>
      <c r="G33" s="216"/>
      <c r="H33" s="217">
        <v>0.7</v>
      </c>
    </row>
    <row r="34" spans="3:8" ht="12.75">
      <c r="C34" s="209">
        <v>25</v>
      </c>
      <c r="D34" s="215" t="s">
        <v>163</v>
      </c>
      <c r="E34" s="211">
        <f t="shared" si="0"/>
        <v>9.8</v>
      </c>
      <c r="F34" s="216">
        <v>8.8</v>
      </c>
      <c r="G34" s="216"/>
      <c r="H34" s="217">
        <v>1</v>
      </c>
    </row>
    <row r="35" spans="3:8" ht="12.75">
      <c r="C35" s="209">
        <v>26</v>
      </c>
      <c r="D35" s="215" t="s">
        <v>57</v>
      </c>
      <c r="E35" s="211">
        <f t="shared" si="0"/>
        <v>69.60000000000001</v>
      </c>
      <c r="F35" s="216">
        <v>69.456</v>
      </c>
      <c r="G35" s="216">
        <v>0.144</v>
      </c>
      <c r="H35" s="217"/>
    </row>
    <row r="36" spans="3:8" ht="12.75">
      <c r="C36" s="209">
        <v>27</v>
      </c>
      <c r="D36" s="215" t="s">
        <v>58</v>
      </c>
      <c r="E36" s="211">
        <f t="shared" si="0"/>
        <v>16.5</v>
      </c>
      <c r="F36" s="216"/>
      <c r="G36" s="216">
        <v>3</v>
      </c>
      <c r="H36" s="217">
        <v>13.5</v>
      </c>
    </row>
    <row r="37" spans="3:8" ht="12.75">
      <c r="C37" s="209">
        <v>28</v>
      </c>
      <c r="D37" s="218" t="s">
        <v>316</v>
      </c>
      <c r="E37" s="211">
        <f t="shared" si="0"/>
        <v>6</v>
      </c>
      <c r="F37" s="216">
        <v>4.5</v>
      </c>
      <c r="G37" s="216"/>
      <c r="H37" s="217">
        <v>1.5</v>
      </c>
    </row>
    <row r="38" spans="3:8" ht="12.75">
      <c r="C38" s="209">
        <v>29</v>
      </c>
      <c r="D38" s="218" t="s">
        <v>317</v>
      </c>
      <c r="E38" s="211">
        <f t="shared" si="0"/>
        <v>2.5</v>
      </c>
      <c r="F38" s="216">
        <v>1.85</v>
      </c>
      <c r="G38" s="216">
        <v>0.15</v>
      </c>
      <c r="H38" s="217">
        <v>0.5</v>
      </c>
    </row>
    <row r="39" spans="3:8" ht="12.75">
      <c r="C39" s="209">
        <v>30</v>
      </c>
      <c r="D39" s="215" t="s">
        <v>59</v>
      </c>
      <c r="E39" s="211">
        <f t="shared" si="0"/>
        <v>0.5</v>
      </c>
      <c r="F39" s="216"/>
      <c r="G39" s="216"/>
      <c r="H39" s="217">
        <v>0.5</v>
      </c>
    </row>
    <row r="40" spans="3:8" ht="15.75" customHeight="1">
      <c r="C40" s="209">
        <v>31</v>
      </c>
      <c r="D40" s="215" t="s">
        <v>60</v>
      </c>
      <c r="E40" s="211">
        <f t="shared" si="0"/>
        <v>74</v>
      </c>
      <c r="F40" s="216"/>
      <c r="G40" s="216"/>
      <c r="H40" s="217">
        <v>74</v>
      </c>
    </row>
    <row r="41" spans="3:8" ht="12.75">
      <c r="C41" s="209">
        <v>32</v>
      </c>
      <c r="D41" s="215" t="s">
        <v>318</v>
      </c>
      <c r="E41" s="211">
        <f t="shared" si="0"/>
        <v>5</v>
      </c>
      <c r="F41" s="216">
        <v>1</v>
      </c>
      <c r="G41" s="216"/>
      <c r="H41" s="217">
        <v>4</v>
      </c>
    </row>
    <row r="42" spans="3:8" ht="12.75">
      <c r="C42" s="209">
        <v>33</v>
      </c>
      <c r="D42" s="215" t="s">
        <v>61</v>
      </c>
      <c r="E42" s="211">
        <f t="shared" si="0"/>
        <v>37.980000000000004</v>
      </c>
      <c r="F42" s="216"/>
      <c r="G42" s="216">
        <v>0.2</v>
      </c>
      <c r="H42" s="217">
        <v>37.78</v>
      </c>
    </row>
    <row r="43" spans="3:8" ht="12.75">
      <c r="C43" s="209">
        <v>34</v>
      </c>
      <c r="D43" s="215" t="s">
        <v>62</v>
      </c>
      <c r="E43" s="211">
        <f t="shared" si="0"/>
        <v>17</v>
      </c>
      <c r="F43" s="216"/>
      <c r="G43" s="216"/>
      <c r="H43" s="217">
        <v>17</v>
      </c>
    </row>
    <row r="44" spans="3:8" ht="12.75">
      <c r="C44" s="209">
        <v>35</v>
      </c>
      <c r="D44" s="218" t="s">
        <v>319</v>
      </c>
      <c r="E44" s="211">
        <f t="shared" si="0"/>
        <v>6</v>
      </c>
      <c r="F44" s="216">
        <v>6</v>
      </c>
      <c r="G44" s="216"/>
      <c r="H44" s="217"/>
    </row>
    <row r="45" spans="3:8" ht="12.75">
      <c r="C45" s="209">
        <v>36</v>
      </c>
      <c r="D45" s="215" t="s">
        <v>300</v>
      </c>
      <c r="E45" s="211">
        <f t="shared" si="0"/>
        <v>7</v>
      </c>
      <c r="F45" s="216"/>
      <c r="G45" s="216">
        <v>0.3</v>
      </c>
      <c r="H45" s="217">
        <v>6.7</v>
      </c>
    </row>
    <row r="46" spans="3:8" ht="12.75">
      <c r="C46" s="209">
        <v>37</v>
      </c>
      <c r="D46" s="215" t="s">
        <v>63</v>
      </c>
      <c r="E46" s="211">
        <f t="shared" si="0"/>
        <v>14.6</v>
      </c>
      <c r="F46" s="216"/>
      <c r="G46" s="216"/>
      <c r="H46" s="217">
        <v>14.6</v>
      </c>
    </row>
    <row r="47" spans="3:8" ht="12.75">
      <c r="C47" s="209">
        <v>38</v>
      </c>
      <c r="D47" s="218" t="s">
        <v>320</v>
      </c>
      <c r="E47" s="211">
        <f t="shared" si="0"/>
        <v>8.526</v>
      </c>
      <c r="F47" s="216">
        <v>8.526</v>
      </c>
      <c r="G47" s="216"/>
      <c r="H47" s="217"/>
    </row>
    <row r="48" spans="3:8" ht="12.75">
      <c r="C48" s="209">
        <v>39</v>
      </c>
      <c r="D48" s="218" t="s">
        <v>321</v>
      </c>
      <c r="E48" s="211">
        <f t="shared" si="0"/>
        <v>2.457</v>
      </c>
      <c r="F48" s="216">
        <v>2.457</v>
      </c>
      <c r="G48" s="216"/>
      <c r="H48" s="217"/>
    </row>
    <row r="49" spans="3:8" ht="12.75">
      <c r="C49" s="209">
        <v>40</v>
      </c>
      <c r="D49" s="215" t="s">
        <v>64</v>
      </c>
      <c r="E49" s="211">
        <f t="shared" si="0"/>
        <v>25</v>
      </c>
      <c r="F49" s="216"/>
      <c r="G49" s="216"/>
      <c r="H49" s="217">
        <v>25</v>
      </c>
    </row>
    <row r="50" spans="3:8" ht="12.75">
      <c r="C50" s="209">
        <v>41</v>
      </c>
      <c r="D50" s="218" t="s">
        <v>322</v>
      </c>
      <c r="E50" s="211">
        <f t="shared" si="0"/>
        <v>1.5</v>
      </c>
      <c r="F50" s="216">
        <v>1.5</v>
      </c>
      <c r="G50" s="216"/>
      <c r="H50" s="217"/>
    </row>
    <row r="51" spans="3:8" ht="12.75">
      <c r="C51" s="209">
        <v>42</v>
      </c>
      <c r="D51" s="215" t="s">
        <v>65</v>
      </c>
      <c r="E51" s="211">
        <f t="shared" si="0"/>
        <v>25.93</v>
      </c>
      <c r="F51" s="216"/>
      <c r="G51" s="216"/>
      <c r="H51" s="217">
        <v>25.93</v>
      </c>
    </row>
    <row r="52" spans="3:8" ht="12.75">
      <c r="C52" s="209">
        <v>43</v>
      </c>
      <c r="D52" s="215" t="s">
        <v>80</v>
      </c>
      <c r="E52" s="211">
        <f t="shared" si="0"/>
        <v>6.5</v>
      </c>
      <c r="F52" s="216"/>
      <c r="G52" s="216"/>
      <c r="H52" s="217">
        <v>6.5</v>
      </c>
    </row>
    <row r="53" spans="3:8" ht="12.75">
      <c r="C53" s="209">
        <v>44</v>
      </c>
      <c r="D53" s="215" t="s">
        <v>66</v>
      </c>
      <c r="E53" s="211">
        <f t="shared" si="0"/>
        <v>30.5</v>
      </c>
      <c r="F53" s="216">
        <v>28</v>
      </c>
      <c r="G53" s="216"/>
      <c r="H53" s="217">
        <v>2.5</v>
      </c>
    </row>
    <row r="54" spans="3:8" ht="12.75">
      <c r="C54" s="209">
        <v>45</v>
      </c>
      <c r="D54" s="215" t="s">
        <v>67</v>
      </c>
      <c r="E54" s="211">
        <f t="shared" si="0"/>
        <v>13.5</v>
      </c>
      <c r="F54" s="216">
        <v>12</v>
      </c>
      <c r="G54" s="216"/>
      <c r="H54" s="217">
        <v>1.5</v>
      </c>
    </row>
    <row r="55" spans="3:8" ht="12.75">
      <c r="C55" s="209">
        <v>46</v>
      </c>
      <c r="D55" s="215" t="s">
        <v>68</v>
      </c>
      <c r="E55" s="211">
        <f t="shared" si="0"/>
        <v>23</v>
      </c>
      <c r="F55" s="216"/>
      <c r="G55" s="216"/>
      <c r="H55" s="217">
        <v>23</v>
      </c>
    </row>
    <row r="56" spans="3:8" ht="12.75">
      <c r="C56" s="209">
        <v>47</v>
      </c>
      <c r="D56" s="215" t="s">
        <v>69</v>
      </c>
      <c r="E56" s="211">
        <f t="shared" si="0"/>
        <v>1</v>
      </c>
      <c r="F56" s="216"/>
      <c r="G56" s="216"/>
      <c r="H56" s="217">
        <v>1</v>
      </c>
    </row>
    <row r="57" spans="3:8" ht="12.75">
      <c r="C57" s="209">
        <v>48</v>
      </c>
      <c r="D57" s="219" t="s">
        <v>357</v>
      </c>
      <c r="E57" s="220">
        <f t="shared" si="0"/>
        <v>18.653</v>
      </c>
      <c r="F57" s="221">
        <v>14.653</v>
      </c>
      <c r="G57" s="221"/>
      <c r="H57" s="222">
        <v>4</v>
      </c>
    </row>
    <row r="58" spans="3:8" ht="13.5" thickBot="1">
      <c r="C58" s="223">
        <v>49</v>
      </c>
      <c r="D58" s="224" t="s">
        <v>323</v>
      </c>
      <c r="E58" s="225">
        <f t="shared" si="0"/>
        <v>10.200000000000001</v>
      </c>
      <c r="F58" s="226">
        <v>3.2</v>
      </c>
      <c r="G58" s="226">
        <v>0.1</v>
      </c>
      <c r="H58" s="227">
        <v>6.9</v>
      </c>
    </row>
    <row r="59" spans="3:8" ht="13.5" thickBot="1">
      <c r="C59" s="228">
        <v>50</v>
      </c>
      <c r="D59" s="229" t="s">
        <v>87</v>
      </c>
      <c r="E59" s="230">
        <f t="shared" si="0"/>
        <v>1411.198</v>
      </c>
      <c r="F59" s="231">
        <f>SUM(F10:F58)</f>
        <v>429.646</v>
      </c>
      <c r="G59" s="231">
        <f>SUM(G10:G58)</f>
        <v>92.16600000000003</v>
      </c>
      <c r="H59" s="232">
        <f>SUM(H10:H58)</f>
        <v>889.3860000000001</v>
      </c>
    </row>
    <row r="60" ht="14.25">
      <c r="C60" s="7"/>
    </row>
    <row r="61" ht="15">
      <c r="C61" s="8"/>
    </row>
  </sheetData>
  <sheetProtection/>
  <mergeCells count="9">
    <mergeCell ref="E1:H1"/>
    <mergeCell ref="E2:H2"/>
    <mergeCell ref="C4:H4"/>
    <mergeCell ref="D7:D9"/>
    <mergeCell ref="E8:E9"/>
    <mergeCell ref="F8:H8"/>
    <mergeCell ref="E7:H7"/>
    <mergeCell ref="C7:C9"/>
    <mergeCell ref="C5:H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Z172"/>
  <sheetViews>
    <sheetView zoomScalePageLayoutView="0" workbookViewId="0" topLeftCell="C4">
      <pane xSplit="2" ySplit="7" topLeftCell="E11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AA8" sqref="AA8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38.140625" style="0" customWidth="1"/>
    <col min="5" max="6" width="11.421875" style="0" customWidth="1"/>
    <col min="7" max="7" width="10.00390625" style="0" customWidth="1"/>
    <col min="8" max="8" width="9.140625" style="0" customWidth="1"/>
    <col min="9" max="9" width="9.8515625" style="0" customWidth="1"/>
    <col min="10" max="10" width="11.00390625" style="0" customWidth="1"/>
    <col min="11" max="11" width="9.7109375" style="0" customWidth="1"/>
    <col min="12" max="12" width="5.28125" style="0" customWidth="1"/>
    <col min="13" max="13" width="10.421875" style="0" customWidth="1"/>
    <col min="14" max="14" width="10.7109375" style="0" customWidth="1"/>
    <col min="15" max="15" width="8.28125" style="0" customWidth="1"/>
    <col min="16" max="16" width="9.42187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57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5.140625" style="0" customWidth="1"/>
  </cols>
  <sheetData>
    <row r="1" ht="15.75" hidden="1">
      <c r="H1" s="2"/>
    </row>
    <row r="2" spans="8:12" ht="15.75" hidden="1">
      <c r="H2" s="1027"/>
      <c r="I2" s="1028"/>
      <c r="J2" s="1028"/>
      <c r="K2" s="1028"/>
      <c r="L2" s="1028"/>
    </row>
    <row r="3" ht="15.75" hidden="1">
      <c r="H3" s="1"/>
    </row>
    <row r="4" spans="4:22" ht="12.75"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573" t="s">
        <v>70</v>
      </c>
      <c r="S4" s="573"/>
      <c r="T4" s="573"/>
      <c r="U4" s="573"/>
      <c r="V4" s="573"/>
    </row>
    <row r="5" spans="3:24" ht="12.75">
      <c r="C5" s="14" t="s">
        <v>89</v>
      </c>
      <c r="D5" s="1029" t="s">
        <v>353</v>
      </c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574" t="s">
        <v>667</v>
      </c>
      <c r="S5" s="575"/>
      <c r="T5" s="575"/>
      <c r="U5" s="575"/>
      <c r="V5" s="575"/>
      <c r="W5" s="4"/>
      <c r="X5" s="4"/>
    </row>
    <row r="6" spans="4:22" ht="12.75">
      <c r="D6" s="239"/>
      <c r="E6" s="1031" t="s">
        <v>90</v>
      </c>
      <c r="F6" s="1031"/>
      <c r="G6" s="1031"/>
      <c r="H6" s="1031"/>
      <c r="I6" s="1031"/>
      <c r="J6" s="1031"/>
      <c r="K6" s="1031"/>
      <c r="L6" s="239"/>
      <c r="M6" s="239"/>
      <c r="N6" s="239"/>
      <c r="O6" s="239"/>
      <c r="P6" s="239"/>
      <c r="Q6" s="239"/>
      <c r="R6" s="573" t="s">
        <v>91</v>
      </c>
      <c r="S6" s="573"/>
      <c r="T6" s="573"/>
      <c r="U6" s="573"/>
      <c r="V6" s="573"/>
    </row>
    <row r="7" spans="4:22" ht="13.5" thickBot="1"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 t="s">
        <v>92</v>
      </c>
      <c r="V7" s="239"/>
    </row>
    <row r="8" spans="3:24" ht="12.75">
      <c r="C8" s="1037" t="s">
        <v>0</v>
      </c>
      <c r="D8" s="1040" t="s">
        <v>93</v>
      </c>
      <c r="E8" s="1043" t="s">
        <v>94</v>
      </c>
      <c r="F8" s="1046" t="s">
        <v>95</v>
      </c>
      <c r="G8" s="1047"/>
      <c r="H8" s="1047"/>
      <c r="I8" s="1043" t="s">
        <v>96</v>
      </c>
      <c r="J8" s="1046" t="s">
        <v>95</v>
      </c>
      <c r="K8" s="1047"/>
      <c r="L8" s="1050"/>
      <c r="M8" s="1032" t="s">
        <v>281</v>
      </c>
      <c r="N8" s="1046" t="s">
        <v>95</v>
      </c>
      <c r="O8" s="1047"/>
      <c r="P8" s="1047"/>
      <c r="Q8" s="1043" t="s">
        <v>297</v>
      </c>
      <c r="R8" s="1046" t="s">
        <v>95</v>
      </c>
      <c r="S8" s="1047"/>
      <c r="T8" s="1050"/>
      <c r="U8" s="1043" t="s">
        <v>98</v>
      </c>
      <c r="V8" s="1046" t="s">
        <v>95</v>
      </c>
      <c r="W8" s="1047"/>
      <c r="X8" s="1050"/>
    </row>
    <row r="9" spans="3:24" ht="12.75">
      <c r="C9" s="1038"/>
      <c r="D9" s="1041"/>
      <c r="E9" s="1044"/>
      <c r="F9" s="1048" t="s">
        <v>99</v>
      </c>
      <c r="G9" s="1049"/>
      <c r="H9" s="1035" t="s">
        <v>100</v>
      </c>
      <c r="I9" s="1044"/>
      <c r="J9" s="1048" t="s">
        <v>99</v>
      </c>
      <c r="K9" s="1049"/>
      <c r="L9" s="1025" t="s">
        <v>100</v>
      </c>
      <c r="M9" s="1033"/>
      <c r="N9" s="1048" t="s">
        <v>99</v>
      </c>
      <c r="O9" s="1049"/>
      <c r="P9" s="1035" t="s">
        <v>100</v>
      </c>
      <c r="Q9" s="1044"/>
      <c r="R9" s="1048" t="s">
        <v>99</v>
      </c>
      <c r="S9" s="1049"/>
      <c r="T9" s="1025" t="s">
        <v>100</v>
      </c>
      <c r="U9" s="1044"/>
      <c r="V9" s="1048" t="s">
        <v>99</v>
      </c>
      <c r="W9" s="1049"/>
      <c r="X9" s="1025" t="s">
        <v>100</v>
      </c>
    </row>
    <row r="10" spans="3:24" ht="51.75" thickBot="1">
      <c r="C10" s="1039"/>
      <c r="D10" s="1042"/>
      <c r="E10" s="1045"/>
      <c r="F10" s="15" t="s">
        <v>94</v>
      </c>
      <c r="G10" s="15" t="s">
        <v>101</v>
      </c>
      <c r="H10" s="1036"/>
      <c r="I10" s="1045"/>
      <c r="J10" s="15" t="s">
        <v>94</v>
      </c>
      <c r="K10" s="15" t="s">
        <v>101</v>
      </c>
      <c r="L10" s="1026"/>
      <c r="M10" s="1034"/>
      <c r="N10" s="15" t="s">
        <v>94</v>
      </c>
      <c r="O10" s="15" t="s">
        <v>101</v>
      </c>
      <c r="P10" s="1036"/>
      <c r="Q10" s="1045"/>
      <c r="R10" s="15" t="s">
        <v>94</v>
      </c>
      <c r="S10" s="15" t="s">
        <v>101</v>
      </c>
      <c r="T10" s="1026"/>
      <c r="U10" s="1045"/>
      <c r="V10" s="15" t="s">
        <v>94</v>
      </c>
      <c r="W10" s="15" t="s">
        <v>101</v>
      </c>
      <c r="X10" s="1026"/>
    </row>
    <row r="11" spans="3:24" ht="15">
      <c r="C11" s="410">
        <v>1</v>
      </c>
      <c r="D11" s="411" t="s">
        <v>102</v>
      </c>
      <c r="E11" s="412">
        <f aca="true" t="shared" si="0" ref="E11:H16">I11+M11+Q11+U11</f>
        <v>148.115</v>
      </c>
      <c r="F11" s="412">
        <f t="shared" si="0"/>
        <v>148.115</v>
      </c>
      <c r="G11" s="412">
        <f t="shared" si="0"/>
        <v>86.85</v>
      </c>
      <c r="H11" s="413"/>
      <c r="I11" s="414">
        <f>I13+I12</f>
        <v>148.115</v>
      </c>
      <c r="J11" s="415">
        <f>J13+J12</f>
        <v>148.115</v>
      </c>
      <c r="K11" s="415">
        <f>K13+K12</f>
        <v>86.85</v>
      </c>
      <c r="L11" s="416"/>
      <c r="M11" s="417"/>
      <c r="N11" s="418"/>
      <c r="O11" s="418"/>
      <c r="P11" s="413"/>
      <c r="Q11" s="391"/>
      <c r="R11" s="392"/>
      <c r="S11" s="392"/>
      <c r="T11" s="440"/>
      <c r="U11" s="391"/>
      <c r="V11" s="392"/>
      <c r="W11" s="392"/>
      <c r="X11" s="440"/>
    </row>
    <row r="12" spans="3:24" ht="17.25" customHeight="1">
      <c r="C12" s="419">
        <v>2</v>
      </c>
      <c r="D12" s="420" t="s">
        <v>103</v>
      </c>
      <c r="E12" s="421">
        <f t="shared" si="0"/>
        <v>89.248</v>
      </c>
      <c r="F12" s="421">
        <f t="shared" si="0"/>
        <v>89.248</v>
      </c>
      <c r="G12" s="421">
        <f t="shared" si="0"/>
        <v>80.515</v>
      </c>
      <c r="H12" s="422"/>
      <c r="I12" s="423">
        <f>J12+L12</f>
        <v>89.248</v>
      </c>
      <c r="J12" s="424">
        <f>87.748+1.5</f>
        <v>89.248</v>
      </c>
      <c r="K12" s="424">
        <f>79.037+1.478</f>
        <v>80.515</v>
      </c>
      <c r="L12" s="425"/>
      <c r="M12" s="426"/>
      <c r="N12" s="427"/>
      <c r="O12" s="427"/>
      <c r="P12" s="422"/>
      <c r="Q12" s="396"/>
      <c r="R12" s="397"/>
      <c r="S12" s="397"/>
      <c r="T12" s="395"/>
      <c r="U12" s="396"/>
      <c r="V12" s="397"/>
      <c r="W12" s="397"/>
      <c r="X12" s="395"/>
    </row>
    <row r="13" spans="3:24" ht="13.5" customHeight="1">
      <c r="C13" s="419">
        <v>3</v>
      </c>
      <c r="D13" s="576" t="s">
        <v>104</v>
      </c>
      <c r="E13" s="421">
        <f t="shared" si="0"/>
        <v>58.867</v>
      </c>
      <c r="F13" s="421">
        <f t="shared" si="0"/>
        <v>58.867</v>
      </c>
      <c r="G13" s="429">
        <f t="shared" si="0"/>
        <v>6.335</v>
      </c>
      <c r="H13" s="422"/>
      <c r="I13" s="423">
        <f>J13+L13</f>
        <v>58.867</v>
      </c>
      <c r="J13" s="430">
        <v>58.867</v>
      </c>
      <c r="K13" s="424">
        <v>6.335</v>
      </c>
      <c r="L13" s="425"/>
      <c r="M13" s="426"/>
      <c r="N13" s="427"/>
      <c r="O13" s="427"/>
      <c r="P13" s="422"/>
      <c r="Q13" s="396"/>
      <c r="R13" s="397"/>
      <c r="S13" s="397"/>
      <c r="T13" s="395"/>
      <c r="U13" s="396"/>
      <c r="V13" s="397"/>
      <c r="W13" s="397"/>
      <c r="X13" s="395"/>
    </row>
    <row r="14" spans="3:24" s="197" customFormat="1" ht="15.75" customHeight="1">
      <c r="C14" s="419">
        <v>4</v>
      </c>
      <c r="D14" s="577" t="s">
        <v>105</v>
      </c>
      <c r="E14" s="578">
        <f t="shared" si="0"/>
        <v>2443.538</v>
      </c>
      <c r="F14" s="579">
        <f t="shared" si="0"/>
        <v>2433.538</v>
      </c>
      <c r="G14" s="580">
        <f t="shared" si="0"/>
        <v>2112.4700000000003</v>
      </c>
      <c r="H14" s="581">
        <f t="shared" si="0"/>
        <v>10</v>
      </c>
      <c r="I14" s="582">
        <f>SUM(I15:I20)</f>
        <v>2012.496</v>
      </c>
      <c r="J14" s="583">
        <f>SUM(J15:J20)</f>
        <v>2002.496</v>
      </c>
      <c r="K14" s="583">
        <f>SUM(K15:K20)</f>
        <v>1714.3310000000001</v>
      </c>
      <c r="L14" s="584">
        <f>SUM(L15:L20)</f>
        <v>10</v>
      </c>
      <c r="M14" s="582">
        <f>SUM(M15:M19)</f>
        <v>431.042</v>
      </c>
      <c r="N14" s="580">
        <f>SUM(N15:N19)</f>
        <v>431.042</v>
      </c>
      <c r="O14" s="580">
        <f>SUM(O15:O19)</f>
        <v>398.139</v>
      </c>
      <c r="P14" s="581"/>
      <c r="Q14" s="585"/>
      <c r="R14" s="586"/>
      <c r="S14" s="586"/>
      <c r="T14" s="587"/>
      <c r="U14" s="585"/>
      <c r="V14" s="586"/>
      <c r="W14" s="586"/>
      <c r="X14" s="587"/>
    </row>
    <row r="15" spans="3:24" ht="15">
      <c r="C15" s="432">
        <v>5</v>
      </c>
      <c r="D15" s="433" t="s">
        <v>71</v>
      </c>
      <c r="E15" s="434">
        <f aca="true" t="shared" si="1" ref="E15:F39">I15+M15+Q15+U15</f>
        <v>2178.338</v>
      </c>
      <c r="F15" s="435">
        <f aca="true" t="shared" si="2" ref="F15:F21">J15+N15+R15+V15</f>
        <v>2168.338</v>
      </c>
      <c r="G15" s="436">
        <f t="shared" si="0"/>
        <v>1979.163</v>
      </c>
      <c r="H15" s="436">
        <f t="shared" si="0"/>
        <v>10</v>
      </c>
      <c r="I15" s="437">
        <f>J15+L15</f>
        <v>1883.496</v>
      </c>
      <c r="J15" s="438">
        <v>1873.496</v>
      </c>
      <c r="K15" s="438">
        <f>1795.958-77.327-4.3</f>
        <v>1714.3310000000001</v>
      </c>
      <c r="L15" s="565">
        <v>10</v>
      </c>
      <c r="M15" s="437">
        <f>N15+P15</f>
        <v>294.842</v>
      </c>
      <c r="N15" s="436">
        <v>294.842</v>
      </c>
      <c r="O15" s="436">
        <v>264.832</v>
      </c>
      <c r="P15" s="439"/>
      <c r="Q15" s="442"/>
      <c r="R15" s="443"/>
      <c r="S15" s="443"/>
      <c r="T15" s="444"/>
      <c r="U15" s="442"/>
      <c r="V15" s="443"/>
      <c r="W15" s="443"/>
      <c r="X15" s="444"/>
    </row>
    <row r="16" spans="3:24" ht="30">
      <c r="C16" s="445">
        <v>6</v>
      </c>
      <c r="D16" s="588" t="s">
        <v>289</v>
      </c>
      <c r="E16" s="393">
        <f t="shared" si="1"/>
        <v>36</v>
      </c>
      <c r="F16" s="404">
        <f t="shared" si="2"/>
        <v>36</v>
      </c>
      <c r="G16" s="398"/>
      <c r="H16" s="409">
        <f t="shared" si="0"/>
        <v>0</v>
      </c>
      <c r="I16" s="394">
        <f>J16+L16</f>
        <v>36</v>
      </c>
      <c r="J16" s="398">
        <v>36</v>
      </c>
      <c r="K16" s="398"/>
      <c r="L16" s="560"/>
      <c r="M16" s="394"/>
      <c r="N16" s="398"/>
      <c r="O16" s="398"/>
      <c r="P16" s="447"/>
      <c r="Q16" s="394"/>
      <c r="R16" s="398"/>
      <c r="S16" s="398"/>
      <c r="T16" s="446"/>
      <c r="U16" s="394"/>
      <c r="V16" s="398"/>
      <c r="W16" s="398"/>
      <c r="X16" s="446"/>
    </row>
    <row r="17" spans="3:24" s="9" customFormat="1" ht="15">
      <c r="C17" s="448">
        <v>7</v>
      </c>
      <c r="D17" s="433" t="s">
        <v>106</v>
      </c>
      <c r="E17" s="403">
        <f t="shared" si="1"/>
        <v>80</v>
      </c>
      <c r="F17" s="404">
        <f t="shared" si="2"/>
        <v>80</v>
      </c>
      <c r="G17" s="405"/>
      <c r="H17" s="449"/>
      <c r="I17" s="406">
        <f>J17+L17</f>
        <v>80</v>
      </c>
      <c r="J17" s="405">
        <v>80</v>
      </c>
      <c r="K17" s="405"/>
      <c r="L17" s="563"/>
      <c r="M17" s="406"/>
      <c r="N17" s="405"/>
      <c r="O17" s="405"/>
      <c r="P17" s="449"/>
      <c r="Q17" s="406"/>
      <c r="R17" s="405"/>
      <c r="S17" s="405"/>
      <c r="T17" s="408"/>
      <c r="U17" s="406"/>
      <c r="V17" s="405"/>
      <c r="W17" s="405"/>
      <c r="X17" s="408"/>
    </row>
    <row r="18" spans="3:24" ht="15">
      <c r="C18" s="450">
        <v>8</v>
      </c>
      <c r="D18" s="433" t="s">
        <v>107</v>
      </c>
      <c r="E18" s="451">
        <f t="shared" si="1"/>
        <v>1</v>
      </c>
      <c r="F18" s="452">
        <f t="shared" si="2"/>
        <v>1</v>
      </c>
      <c r="G18" s="443"/>
      <c r="H18" s="409"/>
      <c r="I18" s="442">
        <f>J18+L18</f>
        <v>1</v>
      </c>
      <c r="J18" s="443">
        <v>1</v>
      </c>
      <c r="K18" s="443"/>
      <c r="L18" s="564"/>
      <c r="M18" s="442"/>
      <c r="N18" s="443"/>
      <c r="O18" s="443"/>
      <c r="P18" s="409"/>
      <c r="Q18" s="442"/>
      <c r="R18" s="443"/>
      <c r="S18" s="443"/>
      <c r="T18" s="444"/>
      <c r="U18" s="442"/>
      <c r="V18" s="443"/>
      <c r="W18" s="443"/>
      <c r="X18" s="444"/>
    </row>
    <row r="19" spans="3:24" ht="28.5" customHeight="1">
      <c r="C19" s="450">
        <v>9</v>
      </c>
      <c r="D19" s="589" t="s">
        <v>108</v>
      </c>
      <c r="E19" s="451">
        <f t="shared" si="1"/>
        <v>136.2</v>
      </c>
      <c r="F19" s="452">
        <f t="shared" si="2"/>
        <v>136.2</v>
      </c>
      <c r="G19" s="443">
        <f>K19+O19+S19+W19</f>
        <v>133.307</v>
      </c>
      <c r="H19" s="409"/>
      <c r="I19" s="442"/>
      <c r="J19" s="443"/>
      <c r="K19" s="443"/>
      <c r="L19" s="564"/>
      <c r="M19" s="442">
        <f>N19+P19</f>
        <v>136.2</v>
      </c>
      <c r="N19" s="443">
        <v>136.2</v>
      </c>
      <c r="O19" s="398">
        <v>133.307</v>
      </c>
      <c r="P19" s="409"/>
      <c r="Q19" s="442"/>
      <c r="R19" s="443"/>
      <c r="S19" s="443"/>
      <c r="T19" s="444"/>
      <c r="U19" s="442"/>
      <c r="V19" s="443"/>
      <c r="W19" s="443"/>
      <c r="X19" s="444"/>
    </row>
    <row r="20" spans="3:24" ht="15.75" customHeight="1">
      <c r="C20" s="450">
        <v>10</v>
      </c>
      <c r="D20" s="589" t="s">
        <v>358</v>
      </c>
      <c r="E20" s="451">
        <f t="shared" si="1"/>
        <v>12</v>
      </c>
      <c r="F20" s="452">
        <f t="shared" si="2"/>
        <v>12</v>
      </c>
      <c r="G20" s="443"/>
      <c r="H20" s="409"/>
      <c r="I20" s="442">
        <f>J20+L20</f>
        <v>12</v>
      </c>
      <c r="J20" s="443">
        <v>12</v>
      </c>
      <c r="K20" s="443"/>
      <c r="L20" s="564"/>
      <c r="M20" s="442"/>
      <c r="N20" s="443"/>
      <c r="O20" s="398"/>
      <c r="P20" s="409"/>
      <c r="Q20" s="442"/>
      <c r="R20" s="443"/>
      <c r="S20" s="443"/>
      <c r="T20" s="444"/>
      <c r="U20" s="442"/>
      <c r="V20" s="443"/>
      <c r="W20" s="443"/>
      <c r="X20" s="444"/>
    </row>
    <row r="21" spans="3:24" ht="15" customHeight="1">
      <c r="C21" s="450">
        <v>11</v>
      </c>
      <c r="D21" s="590" t="s">
        <v>109</v>
      </c>
      <c r="E21" s="453">
        <f t="shared" si="1"/>
        <v>81.846</v>
      </c>
      <c r="F21" s="454">
        <f t="shared" si="2"/>
        <v>81.846</v>
      </c>
      <c r="G21" s="455">
        <f>K21+O21+S21+W21</f>
        <v>79.354</v>
      </c>
      <c r="H21" s="456"/>
      <c r="I21" s="457">
        <f aca="true" t="shared" si="3" ref="I21:I27">J21+L21</f>
        <v>81.846</v>
      </c>
      <c r="J21" s="455">
        <f>82.046-0.2</f>
        <v>81.846</v>
      </c>
      <c r="K21" s="399">
        <f>79.454-0.1</f>
        <v>79.354</v>
      </c>
      <c r="L21" s="566"/>
      <c r="M21" s="442"/>
      <c r="N21" s="443"/>
      <c r="O21" s="443"/>
      <c r="P21" s="409"/>
      <c r="Q21" s="442"/>
      <c r="R21" s="443"/>
      <c r="S21" s="443"/>
      <c r="T21" s="444"/>
      <c r="U21" s="442"/>
      <c r="V21" s="443"/>
      <c r="W21" s="443"/>
      <c r="X21" s="444"/>
    </row>
    <row r="22" spans="3:24" ht="29.25" customHeight="1">
      <c r="C22" s="459">
        <v>12</v>
      </c>
      <c r="D22" s="591" t="s">
        <v>110</v>
      </c>
      <c r="E22" s="453">
        <f t="shared" si="1"/>
        <v>2964.5999999999995</v>
      </c>
      <c r="F22" s="454">
        <f t="shared" si="1"/>
        <v>2934.5999999999995</v>
      </c>
      <c r="G22" s="454"/>
      <c r="H22" s="456">
        <f>SUM(H23:H36)</f>
        <v>30</v>
      </c>
      <c r="I22" s="457">
        <f>J22+L22</f>
        <v>2326.2999999999997</v>
      </c>
      <c r="J22" s="455">
        <f>SUM(J23:J39)</f>
        <v>2296.2999999999997</v>
      </c>
      <c r="K22" s="455"/>
      <c r="L22" s="566">
        <f>SUM(L23:L36)</f>
        <v>30</v>
      </c>
      <c r="M22" s="457">
        <f>N22+P22</f>
        <v>638.3</v>
      </c>
      <c r="N22" s="455">
        <f>SUM(N23:N34)</f>
        <v>638.3</v>
      </c>
      <c r="O22" s="455"/>
      <c r="P22" s="456"/>
      <c r="Q22" s="457"/>
      <c r="R22" s="455"/>
      <c r="S22" s="455"/>
      <c r="T22" s="458"/>
      <c r="U22" s="457"/>
      <c r="V22" s="455"/>
      <c r="W22" s="443"/>
      <c r="X22" s="444"/>
    </row>
    <row r="23" spans="3:24" ht="15">
      <c r="C23" s="450">
        <v>13</v>
      </c>
      <c r="D23" s="576" t="s">
        <v>111</v>
      </c>
      <c r="E23" s="451">
        <f t="shared" si="1"/>
        <v>1589.6</v>
      </c>
      <c r="F23" s="452">
        <f t="shared" si="1"/>
        <v>1589.6</v>
      </c>
      <c r="G23" s="443"/>
      <c r="H23" s="409"/>
      <c r="I23" s="442">
        <f t="shared" si="3"/>
        <v>1589.6</v>
      </c>
      <c r="J23" s="443">
        <v>1589.6</v>
      </c>
      <c r="K23" s="443"/>
      <c r="L23" s="444"/>
      <c r="M23" s="442"/>
      <c r="N23" s="443"/>
      <c r="O23" s="443"/>
      <c r="P23" s="409"/>
      <c r="Q23" s="442"/>
      <c r="R23" s="443"/>
      <c r="S23" s="443"/>
      <c r="T23" s="444"/>
      <c r="U23" s="442"/>
      <c r="V23" s="443"/>
      <c r="W23" s="443"/>
      <c r="X23" s="444"/>
    </row>
    <row r="24" spans="3:24" ht="15">
      <c r="C24" s="450">
        <v>14</v>
      </c>
      <c r="D24" s="576" t="s">
        <v>112</v>
      </c>
      <c r="E24" s="451">
        <f t="shared" si="1"/>
        <v>30</v>
      </c>
      <c r="F24" s="452">
        <f t="shared" si="1"/>
        <v>30</v>
      </c>
      <c r="G24" s="443"/>
      <c r="H24" s="409"/>
      <c r="I24" s="442">
        <f t="shared" si="3"/>
        <v>30</v>
      </c>
      <c r="J24" s="443">
        <v>30</v>
      </c>
      <c r="K24" s="443"/>
      <c r="L24" s="444"/>
      <c r="M24" s="442"/>
      <c r="N24" s="443"/>
      <c r="O24" s="443"/>
      <c r="P24" s="409"/>
      <c r="Q24" s="442"/>
      <c r="R24" s="443"/>
      <c r="S24" s="443"/>
      <c r="T24" s="444"/>
      <c r="U24" s="442"/>
      <c r="V24" s="443"/>
      <c r="W24" s="443"/>
      <c r="X24" s="444"/>
    </row>
    <row r="25" spans="3:24" ht="15">
      <c r="C25" s="450">
        <v>15</v>
      </c>
      <c r="D25" s="576" t="s">
        <v>113</v>
      </c>
      <c r="E25" s="451">
        <f t="shared" si="1"/>
        <v>55</v>
      </c>
      <c r="F25" s="452">
        <f t="shared" si="1"/>
        <v>55</v>
      </c>
      <c r="G25" s="443"/>
      <c r="H25" s="409"/>
      <c r="I25" s="442">
        <f t="shared" si="3"/>
        <v>55</v>
      </c>
      <c r="J25" s="443">
        <v>55</v>
      </c>
      <c r="K25" s="443"/>
      <c r="L25" s="444"/>
      <c r="M25" s="442"/>
      <c r="N25" s="443"/>
      <c r="O25" s="443"/>
      <c r="P25" s="409"/>
      <c r="Q25" s="442"/>
      <c r="R25" s="443"/>
      <c r="S25" s="443"/>
      <c r="T25" s="444"/>
      <c r="U25" s="442"/>
      <c r="V25" s="443"/>
      <c r="W25" s="443"/>
      <c r="X25" s="444"/>
    </row>
    <row r="26" spans="3:24" ht="15.75" customHeight="1">
      <c r="C26" s="450">
        <v>16</v>
      </c>
      <c r="D26" s="576" t="s">
        <v>114</v>
      </c>
      <c r="E26" s="451">
        <f t="shared" si="1"/>
        <v>5</v>
      </c>
      <c r="F26" s="452">
        <f t="shared" si="1"/>
        <v>5</v>
      </c>
      <c r="G26" s="443"/>
      <c r="H26" s="409"/>
      <c r="I26" s="442">
        <f t="shared" si="3"/>
        <v>5</v>
      </c>
      <c r="J26" s="443">
        <v>5</v>
      </c>
      <c r="K26" s="443"/>
      <c r="L26" s="444"/>
      <c r="M26" s="442"/>
      <c r="N26" s="443"/>
      <c r="O26" s="443"/>
      <c r="P26" s="409"/>
      <c r="Q26" s="442"/>
      <c r="R26" s="443"/>
      <c r="S26" s="443"/>
      <c r="T26" s="444"/>
      <c r="U26" s="442"/>
      <c r="V26" s="443"/>
      <c r="W26" s="443"/>
      <c r="X26" s="444"/>
    </row>
    <row r="27" spans="3:24" ht="27" customHeight="1">
      <c r="C27" s="459">
        <v>17</v>
      </c>
      <c r="D27" s="576" t="s">
        <v>602</v>
      </c>
      <c r="E27" s="451">
        <f t="shared" si="1"/>
        <v>300</v>
      </c>
      <c r="F27" s="452">
        <f t="shared" si="1"/>
        <v>300</v>
      </c>
      <c r="G27" s="443"/>
      <c r="H27" s="409"/>
      <c r="I27" s="442">
        <f t="shared" si="3"/>
        <v>300</v>
      </c>
      <c r="J27" s="443">
        <v>300</v>
      </c>
      <c r="K27" s="443"/>
      <c r="L27" s="444"/>
      <c r="M27" s="442"/>
      <c r="N27" s="443"/>
      <c r="O27" s="443"/>
      <c r="P27" s="409"/>
      <c r="Q27" s="442"/>
      <c r="R27" s="443"/>
      <c r="S27" s="443"/>
      <c r="T27" s="444"/>
      <c r="U27" s="442"/>
      <c r="V27" s="443"/>
      <c r="W27" s="443"/>
      <c r="X27" s="444"/>
    </row>
    <row r="28" spans="3:24" ht="15">
      <c r="C28" s="459">
        <v>18</v>
      </c>
      <c r="D28" s="576" t="s">
        <v>33</v>
      </c>
      <c r="E28" s="451">
        <f t="shared" si="1"/>
        <v>376</v>
      </c>
      <c r="F28" s="452">
        <f t="shared" si="1"/>
        <v>376</v>
      </c>
      <c r="G28" s="443"/>
      <c r="H28" s="409"/>
      <c r="I28" s="442"/>
      <c r="J28" s="443"/>
      <c r="K28" s="443"/>
      <c r="L28" s="444"/>
      <c r="M28" s="442">
        <f>N28+P28</f>
        <v>376</v>
      </c>
      <c r="N28" s="443">
        <v>376</v>
      </c>
      <c r="O28" s="443"/>
      <c r="P28" s="409"/>
      <c r="Q28" s="442"/>
      <c r="R28" s="443"/>
      <c r="S28" s="443"/>
      <c r="T28" s="444"/>
      <c r="U28" s="442"/>
      <c r="V28" s="443"/>
      <c r="W28" s="443"/>
      <c r="X28" s="444"/>
    </row>
    <row r="29" spans="3:24" ht="28.5" customHeight="1">
      <c r="C29" s="459">
        <v>19</v>
      </c>
      <c r="D29" s="576" t="s">
        <v>115</v>
      </c>
      <c r="E29" s="451">
        <f t="shared" si="1"/>
        <v>5</v>
      </c>
      <c r="F29" s="452">
        <f t="shared" si="1"/>
        <v>5</v>
      </c>
      <c r="G29" s="443"/>
      <c r="H29" s="409"/>
      <c r="I29" s="442"/>
      <c r="J29" s="443"/>
      <c r="K29" s="443"/>
      <c r="L29" s="444"/>
      <c r="M29" s="442">
        <f>N29+P29</f>
        <v>5</v>
      </c>
      <c r="N29" s="443">
        <v>5</v>
      </c>
      <c r="O29" s="443"/>
      <c r="P29" s="409"/>
      <c r="Q29" s="442"/>
      <c r="R29" s="443"/>
      <c r="S29" s="443"/>
      <c r="T29" s="444"/>
      <c r="U29" s="442"/>
      <c r="V29" s="443"/>
      <c r="W29" s="443"/>
      <c r="X29" s="444"/>
    </row>
    <row r="30" spans="3:24" ht="28.5" customHeight="1">
      <c r="C30" s="459">
        <v>20</v>
      </c>
      <c r="D30" s="589" t="s">
        <v>533</v>
      </c>
      <c r="E30" s="451">
        <f t="shared" si="1"/>
        <v>2</v>
      </c>
      <c r="F30" s="452">
        <f t="shared" si="1"/>
        <v>2</v>
      </c>
      <c r="G30" s="443"/>
      <c r="H30" s="409"/>
      <c r="I30" s="442">
        <f>J30+L30</f>
        <v>2</v>
      </c>
      <c r="J30" s="443">
        <v>2</v>
      </c>
      <c r="K30" s="443"/>
      <c r="L30" s="444"/>
      <c r="M30" s="442"/>
      <c r="N30" s="443"/>
      <c r="O30" s="443"/>
      <c r="P30" s="409"/>
      <c r="Q30" s="442"/>
      <c r="R30" s="443"/>
      <c r="S30" s="443"/>
      <c r="T30" s="444"/>
      <c r="U30" s="442"/>
      <c r="V30" s="443"/>
      <c r="W30" s="443"/>
      <c r="X30" s="444"/>
    </row>
    <row r="31" spans="3:24" ht="16.5" customHeight="1">
      <c r="C31" s="459">
        <v>21</v>
      </c>
      <c r="D31" s="576" t="s">
        <v>116</v>
      </c>
      <c r="E31" s="451">
        <f t="shared" si="1"/>
        <v>257.3</v>
      </c>
      <c r="F31" s="452">
        <f t="shared" si="1"/>
        <v>257.3</v>
      </c>
      <c r="G31" s="443"/>
      <c r="H31" s="409"/>
      <c r="I31" s="442"/>
      <c r="J31" s="443"/>
      <c r="K31" s="443"/>
      <c r="L31" s="444"/>
      <c r="M31" s="442">
        <f>N31+P31</f>
        <v>257.3</v>
      </c>
      <c r="N31" s="443">
        <v>257.3</v>
      </c>
      <c r="O31" s="443"/>
      <c r="P31" s="409"/>
      <c r="Q31" s="442"/>
      <c r="R31" s="443"/>
      <c r="S31" s="443"/>
      <c r="T31" s="444"/>
      <c r="U31" s="442"/>
      <c r="V31" s="443"/>
      <c r="W31" s="443"/>
      <c r="X31" s="444"/>
    </row>
    <row r="32" spans="3:24" ht="15">
      <c r="C32" s="459">
        <v>22</v>
      </c>
      <c r="D32" s="576" t="s">
        <v>117</v>
      </c>
      <c r="E32" s="451">
        <f t="shared" si="1"/>
        <v>247.2</v>
      </c>
      <c r="F32" s="452">
        <f t="shared" si="1"/>
        <v>247.2</v>
      </c>
      <c r="G32" s="443"/>
      <c r="H32" s="409"/>
      <c r="I32" s="442">
        <f>J32+L32</f>
        <v>247.2</v>
      </c>
      <c r="J32" s="443">
        <f>270-37.8+15</f>
        <v>247.2</v>
      </c>
      <c r="K32" s="443"/>
      <c r="L32" s="444"/>
      <c r="M32" s="442"/>
      <c r="N32" s="443"/>
      <c r="O32" s="443"/>
      <c r="P32" s="409"/>
      <c r="Q32" s="442"/>
      <c r="R32" s="443"/>
      <c r="S32" s="443"/>
      <c r="T32" s="444"/>
      <c r="U32" s="442"/>
      <c r="V32" s="443"/>
      <c r="W32" s="443"/>
      <c r="X32" s="444"/>
    </row>
    <row r="33" spans="3:24" ht="43.5" customHeight="1">
      <c r="C33" s="459">
        <v>23</v>
      </c>
      <c r="D33" s="592" t="s">
        <v>118</v>
      </c>
      <c r="E33" s="451">
        <f t="shared" si="1"/>
        <v>17</v>
      </c>
      <c r="F33" s="452">
        <f t="shared" si="1"/>
        <v>17</v>
      </c>
      <c r="G33" s="443"/>
      <c r="H33" s="409"/>
      <c r="I33" s="442">
        <f>J33+L33</f>
        <v>17</v>
      </c>
      <c r="J33" s="443">
        <v>17</v>
      </c>
      <c r="K33" s="443"/>
      <c r="L33" s="444"/>
      <c r="M33" s="442"/>
      <c r="N33" s="443"/>
      <c r="O33" s="443"/>
      <c r="P33" s="409"/>
      <c r="Q33" s="442"/>
      <c r="R33" s="443"/>
      <c r="S33" s="443"/>
      <c r="T33" s="444"/>
      <c r="U33" s="442"/>
      <c r="V33" s="443"/>
      <c r="W33" s="443"/>
      <c r="X33" s="444"/>
    </row>
    <row r="34" spans="3:24" ht="60" customHeight="1">
      <c r="C34" s="460">
        <v>24</v>
      </c>
      <c r="D34" s="588" t="s">
        <v>348</v>
      </c>
      <c r="E34" s="393">
        <f t="shared" si="1"/>
        <v>30</v>
      </c>
      <c r="F34" s="461"/>
      <c r="G34" s="398"/>
      <c r="H34" s="447">
        <f>L34++P34+T34+X34</f>
        <v>30</v>
      </c>
      <c r="I34" s="394">
        <f aca="true" t="shared" si="4" ref="I34:I46">J34+L34</f>
        <v>30</v>
      </c>
      <c r="J34" s="398"/>
      <c r="K34" s="398"/>
      <c r="L34" s="560">
        <v>30</v>
      </c>
      <c r="M34" s="394"/>
      <c r="N34" s="443"/>
      <c r="O34" s="443"/>
      <c r="P34" s="409"/>
      <c r="Q34" s="442"/>
      <c r="R34" s="443"/>
      <c r="S34" s="443"/>
      <c r="T34" s="444"/>
      <c r="U34" s="442"/>
      <c r="V34" s="443"/>
      <c r="W34" s="443"/>
      <c r="X34" s="444"/>
    </row>
    <row r="35" spans="3:24" ht="29.25" customHeight="1">
      <c r="C35" s="459">
        <v>25</v>
      </c>
      <c r="D35" s="576" t="s">
        <v>119</v>
      </c>
      <c r="E35" s="451">
        <f t="shared" si="1"/>
        <v>6.1</v>
      </c>
      <c r="F35" s="452">
        <f t="shared" si="1"/>
        <v>6.1</v>
      </c>
      <c r="G35" s="443"/>
      <c r="H35" s="447"/>
      <c r="I35" s="442">
        <f t="shared" si="4"/>
        <v>6.1</v>
      </c>
      <c r="J35" s="443">
        <v>6.1</v>
      </c>
      <c r="K35" s="443"/>
      <c r="L35" s="444"/>
      <c r="M35" s="442"/>
      <c r="N35" s="443"/>
      <c r="O35" s="443"/>
      <c r="P35" s="409"/>
      <c r="Q35" s="442"/>
      <c r="R35" s="443"/>
      <c r="S35" s="443"/>
      <c r="T35" s="444"/>
      <c r="U35" s="442"/>
      <c r="V35" s="443"/>
      <c r="W35" s="443"/>
      <c r="X35" s="444"/>
    </row>
    <row r="36" spans="3:24" ht="30">
      <c r="C36" s="459">
        <v>26</v>
      </c>
      <c r="D36" s="576" t="s">
        <v>283</v>
      </c>
      <c r="E36" s="451">
        <f t="shared" si="1"/>
        <v>20</v>
      </c>
      <c r="F36" s="462">
        <f t="shared" si="1"/>
        <v>20</v>
      </c>
      <c r="G36" s="462"/>
      <c r="H36" s="447"/>
      <c r="I36" s="442">
        <f t="shared" si="4"/>
        <v>20</v>
      </c>
      <c r="J36" s="443">
        <v>20</v>
      </c>
      <c r="K36" s="443"/>
      <c r="L36" s="444"/>
      <c r="M36" s="442"/>
      <c r="N36" s="443"/>
      <c r="O36" s="443"/>
      <c r="P36" s="409"/>
      <c r="Q36" s="442"/>
      <c r="R36" s="443"/>
      <c r="S36" s="443"/>
      <c r="T36" s="444"/>
      <c r="U36" s="442"/>
      <c r="V36" s="443"/>
      <c r="W36" s="443"/>
      <c r="X36" s="444"/>
    </row>
    <row r="37" spans="3:24" ht="15">
      <c r="C37" s="459">
        <v>27</v>
      </c>
      <c r="D37" s="576" t="s">
        <v>301</v>
      </c>
      <c r="E37" s="451">
        <f t="shared" si="1"/>
        <v>18</v>
      </c>
      <c r="F37" s="462">
        <f t="shared" si="1"/>
        <v>18</v>
      </c>
      <c r="G37" s="462"/>
      <c r="H37" s="447"/>
      <c r="I37" s="442">
        <f t="shared" si="4"/>
        <v>18</v>
      </c>
      <c r="J37" s="443">
        <v>18</v>
      </c>
      <c r="K37" s="443"/>
      <c r="L37" s="444"/>
      <c r="M37" s="442"/>
      <c r="N37" s="443"/>
      <c r="O37" s="443"/>
      <c r="P37" s="409"/>
      <c r="Q37" s="442"/>
      <c r="R37" s="443"/>
      <c r="S37" s="443"/>
      <c r="T37" s="444"/>
      <c r="U37" s="442"/>
      <c r="V37" s="443"/>
      <c r="W37" s="443"/>
      <c r="X37" s="444"/>
    </row>
    <row r="38" spans="3:24" s="177" customFormat="1" ht="33.75" customHeight="1">
      <c r="C38" s="459">
        <v>28</v>
      </c>
      <c r="D38" s="592" t="s">
        <v>302</v>
      </c>
      <c r="E38" s="463">
        <f t="shared" si="1"/>
        <v>6.1</v>
      </c>
      <c r="F38" s="464">
        <f t="shared" si="1"/>
        <v>6.1</v>
      </c>
      <c r="G38" s="464"/>
      <c r="H38" s="447"/>
      <c r="I38" s="465">
        <f t="shared" si="4"/>
        <v>6.1</v>
      </c>
      <c r="J38" s="464">
        <v>6.1</v>
      </c>
      <c r="K38" s="464"/>
      <c r="L38" s="466"/>
      <c r="M38" s="465"/>
      <c r="N38" s="464"/>
      <c r="O38" s="464"/>
      <c r="P38" s="467"/>
      <c r="Q38" s="465"/>
      <c r="R38" s="464"/>
      <c r="S38" s="464"/>
      <c r="T38" s="466"/>
      <c r="U38" s="465"/>
      <c r="V38" s="464"/>
      <c r="W38" s="464"/>
      <c r="X38" s="466"/>
    </row>
    <row r="39" spans="3:24" s="177" customFormat="1" ht="12.75" customHeight="1">
      <c r="C39" s="459">
        <v>29</v>
      </c>
      <c r="D39" s="589" t="s">
        <v>121</v>
      </c>
      <c r="E39" s="463">
        <f t="shared" si="1"/>
        <v>0.3</v>
      </c>
      <c r="F39" s="464">
        <f t="shared" si="1"/>
        <v>0.3</v>
      </c>
      <c r="G39" s="464"/>
      <c r="H39" s="447"/>
      <c r="I39" s="465">
        <f t="shared" si="4"/>
        <v>0.3</v>
      </c>
      <c r="J39" s="464">
        <v>0.3</v>
      </c>
      <c r="K39" s="464"/>
      <c r="L39" s="466"/>
      <c r="M39" s="465"/>
      <c r="N39" s="464"/>
      <c r="O39" s="464"/>
      <c r="P39" s="467"/>
      <c r="Q39" s="465"/>
      <c r="R39" s="464"/>
      <c r="S39" s="464"/>
      <c r="T39" s="466"/>
      <c r="U39" s="465"/>
      <c r="V39" s="464"/>
      <c r="W39" s="464"/>
      <c r="X39" s="466"/>
    </row>
    <row r="40" spans="3:24" ht="18" customHeight="1">
      <c r="C40" s="459">
        <v>30</v>
      </c>
      <c r="D40" s="593" t="s">
        <v>343</v>
      </c>
      <c r="E40" s="402">
        <f aca="true" t="shared" si="5" ref="E40:G80">I40+M40+Q40+U40</f>
        <v>266.7</v>
      </c>
      <c r="F40" s="468">
        <f t="shared" si="5"/>
        <v>266.7</v>
      </c>
      <c r="G40" s="399"/>
      <c r="H40" s="447"/>
      <c r="I40" s="401">
        <f t="shared" si="4"/>
        <v>237.7</v>
      </c>
      <c r="J40" s="399">
        <f>SUM(J41:J47)</f>
        <v>237.7</v>
      </c>
      <c r="K40" s="398"/>
      <c r="L40" s="446"/>
      <c r="M40" s="401"/>
      <c r="N40" s="399"/>
      <c r="O40" s="398"/>
      <c r="P40" s="447"/>
      <c r="Q40" s="394"/>
      <c r="R40" s="398"/>
      <c r="S40" s="398"/>
      <c r="T40" s="446"/>
      <c r="U40" s="401">
        <f>SUM(U41:U47)</f>
        <v>29</v>
      </c>
      <c r="V40" s="399">
        <f>SUM(V41:V47)</f>
        <v>29</v>
      </c>
      <c r="W40" s="398"/>
      <c r="X40" s="446"/>
    </row>
    <row r="41" spans="3:24" ht="15">
      <c r="C41" s="459">
        <v>31</v>
      </c>
      <c r="D41" s="576" t="s">
        <v>126</v>
      </c>
      <c r="E41" s="393">
        <f t="shared" si="5"/>
        <v>10</v>
      </c>
      <c r="F41" s="461">
        <f t="shared" si="5"/>
        <v>10</v>
      </c>
      <c r="G41" s="398"/>
      <c r="H41" s="447"/>
      <c r="I41" s="394">
        <f t="shared" si="4"/>
        <v>10</v>
      </c>
      <c r="J41" s="398">
        <v>10</v>
      </c>
      <c r="K41" s="398"/>
      <c r="L41" s="446"/>
      <c r="M41" s="394"/>
      <c r="N41" s="398"/>
      <c r="O41" s="398"/>
      <c r="P41" s="447"/>
      <c r="Q41" s="394"/>
      <c r="R41" s="398"/>
      <c r="S41" s="398"/>
      <c r="T41" s="446"/>
      <c r="U41" s="394"/>
      <c r="V41" s="398"/>
      <c r="W41" s="398"/>
      <c r="X41" s="446"/>
    </row>
    <row r="42" spans="3:24" ht="30" customHeight="1">
      <c r="C42" s="459">
        <v>32</v>
      </c>
      <c r="D42" s="576" t="s">
        <v>668</v>
      </c>
      <c r="E42" s="393">
        <f t="shared" si="5"/>
        <v>55</v>
      </c>
      <c r="F42" s="461">
        <f t="shared" si="5"/>
        <v>55</v>
      </c>
      <c r="G42" s="398"/>
      <c r="H42" s="447"/>
      <c r="I42" s="394">
        <f t="shared" si="4"/>
        <v>55</v>
      </c>
      <c r="J42" s="398">
        <v>55</v>
      </c>
      <c r="K42" s="398"/>
      <c r="L42" s="446"/>
      <c r="M42" s="394"/>
      <c r="N42" s="398"/>
      <c r="O42" s="398"/>
      <c r="P42" s="447"/>
      <c r="Q42" s="394"/>
      <c r="R42" s="398"/>
      <c r="S42" s="398"/>
      <c r="T42" s="446"/>
      <c r="U42" s="394"/>
      <c r="V42" s="398"/>
      <c r="W42" s="398"/>
      <c r="X42" s="446"/>
    </row>
    <row r="43" spans="3:24" ht="30">
      <c r="C43" s="459">
        <v>33</v>
      </c>
      <c r="D43" s="588" t="s">
        <v>128</v>
      </c>
      <c r="E43" s="393">
        <f t="shared" si="5"/>
        <v>82.6</v>
      </c>
      <c r="F43" s="461">
        <f t="shared" si="5"/>
        <v>82.6</v>
      </c>
      <c r="G43" s="398"/>
      <c r="H43" s="447"/>
      <c r="I43" s="394">
        <f t="shared" si="4"/>
        <v>82.6</v>
      </c>
      <c r="J43" s="398">
        <f>100-17.4</f>
        <v>82.6</v>
      </c>
      <c r="K43" s="398"/>
      <c r="L43" s="446"/>
      <c r="M43" s="394"/>
      <c r="N43" s="398"/>
      <c r="O43" s="398"/>
      <c r="P43" s="447"/>
      <c r="Q43" s="394"/>
      <c r="R43" s="398"/>
      <c r="S43" s="398"/>
      <c r="T43" s="446"/>
      <c r="U43" s="394"/>
      <c r="V43" s="398"/>
      <c r="W43" s="398"/>
      <c r="X43" s="446"/>
    </row>
    <row r="44" spans="3:24" ht="15">
      <c r="C44" s="459">
        <v>34</v>
      </c>
      <c r="D44" s="576" t="s">
        <v>129</v>
      </c>
      <c r="E44" s="393">
        <f t="shared" si="5"/>
        <v>0.1</v>
      </c>
      <c r="F44" s="461">
        <f t="shared" si="5"/>
        <v>0.1</v>
      </c>
      <c r="G44" s="398"/>
      <c r="H44" s="447"/>
      <c r="I44" s="394">
        <f t="shared" si="4"/>
        <v>0.1</v>
      </c>
      <c r="J44" s="398">
        <v>0.1</v>
      </c>
      <c r="K44" s="398"/>
      <c r="L44" s="446"/>
      <c r="M44" s="394"/>
      <c r="N44" s="398"/>
      <c r="O44" s="398"/>
      <c r="P44" s="447"/>
      <c r="Q44" s="394"/>
      <c r="R44" s="398"/>
      <c r="S44" s="398"/>
      <c r="T44" s="446"/>
      <c r="U44" s="394"/>
      <c r="V44" s="398"/>
      <c r="W44" s="398"/>
      <c r="X44" s="446"/>
    </row>
    <row r="45" spans="3:24" ht="30">
      <c r="C45" s="459">
        <v>35</v>
      </c>
      <c r="D45" s="576" t="s">
        <v>359</v>
      </c>
      <c r="E45" s="393">
        <f t="shared" si="5"/>
        <v>80</v>
      </c>
      <c r="F45" s="461">
        <f t="shared" si="5"/>
        <v>80</v>
      </c>
      <c r="G45" s="398"/>
      <c r="H45" s="447"/>
      <c r="I45" s="394">
        <f t="shared" si="4"/>
        <v>80</v>
      </c>
      <c r="J45" s="398">
        <v>80</v>
      </c>
      <c r="K45" s="398"/>
      <c r="L45" s="446"/>
      <c r="M45" s="394"/>
      <c r="N45" s="398"/>
      <c r="O45" s="398"/>
      <c r="P45" s="447"/>
      <c r="Q45" s="394"/>
      <c r="R45" s="398"/>
      <c r="S45" s="398"/>
      <c r="T45" s="446"/>
      <c r="U45" s="394"/>
      <c r="V45" s="398"/>
      <c r="W45" s="398"/>
      <c r="X45" s="446"/>
    </row>
    <row r="46" spans="3:24" ht="15">
      <c r="C46" s="459">
        <v>36</v>
      </c>
      <c r="D46" s="576" t="s">
        <v>303</v>
      </c>
      <c r="E46" s="393">
        <f t="shared" si="5"/>
        <v>10</v>
      </c>
      <c r="F46" s="461">
        <f t="shared" si="5"/>
        <v>10</v>
      </c>
      <c r="G46" s="398"/>
      <c r="H46" s="447"/>
      <c r="I46" s="394">
        <f t="shared" si="4"/>
        <v>10</v>
      </c>
      <c r="J46" s="398">
        <v>10</v>
      </c>
      <c r="K46" s="398"/>
      <c r="L46" s="446"/>
      <c r="M46" s="394"/>
      <c r="N46" s="398"/>
      <c r="O46" s="398"/>
      <c r="P46" s="447"/>
      <c r="Q46" s="394"/>
      <c r="R46" s="398"/>
      <c r="S46" s="398"/>
      <c r="T46" s="446"/>
      <c r="U46" s="394"/>
      <c r="V46" s="398"/>
      <c r="W46" s="398"/>
      <c r="X46" s="446"/>
    </row>
    <row r="47" spans="3:24" ht="30">
      <c r="C47" s="459">
        <v>37</v>
      </c>
      <c r="D47" s="576" t="s">
        <v>130</v>
      </c>
      <c r="E47" s="393">
        <f t="shared" si="5"/>
        <v>29</v>
      </c>
      <c r="F47" s="461">
        <f t="shared" si="5"/>
        <v>29</v>
      </c>
      <c r="G47" s="398"/>
      <c r="H47" s="447"/>
      <c r="I47" s="394"/>
      <c r="J47" s="398"/>
      <c r="K47" s="398"/>
      <c r="L47" s="446"/>
      <c r="M47" s="394"/>
      <c r="N47" s="398"/>
      <c r="O47" s="398"/>
      <c r="P47" s="447"/>
      <c r="Q47" s="394"/>
      <c r="R47" s="398"/>
      <c r="S47" s="398"/>
      <c r="T47" s="446"/>
      <c r="U47" s="394">
        <f>V47</f>
        <v>29</v>
      </c>
      <c r="V47" s="398">
        <v>29</v>
      </c>
      <c r="W47" s="398"/>
      <c r="X47" s="446"/>
    </row>
    <row r="48" spans="3:24" ht="29.25" customHeight="1">
      <c r="C48" s="459">
        <v>38</v>
      </c>
      <c r="D48" s="593" t="s">
        <v>345</v>
      </c>
      <c r="E48" s="469">
        <f t="shared" si="5"/>
        <v>2880.3646</v>
      </c>
      <c r="F48" s="470">
        <f t="shared" si="5"/>
        <v>1501.182</v>
      </c>
      <c r="G48" s="470">
        <f t="shared" si="5"/>
        <v>4.929</v>
      </c>
      <c r="H48" s="471">
        <f>L48++P48+T48+X48</f>
        <v>1379.1826</v>
      </c>
      <c r="I48" s="472">
        <f>J48+L48</f>
        <v>797.182</v>
      </c>
      <c r="J48" s="399">
        <f>SUM(J49:J58)</f>
        <v>665.182</v>
      </c>
      <c r="K48" s="399">
        <f>SUM(K49:K58)</f>
        <v>4.929</v>
      </c>
      <c r="L48" s="562">
        <f>SUM(L49:L58)</f>
        <v>132</v>
      </c>
      <c r="M48" s="473">
        <f>SUM(M49:M58)</f>
        <v>2083.1826</v>
      </c>
      <c r="N48" s="399">
        <f>SUM(N49:N58)</f>
        <v>836</v>
      </c>
      <c r="O48" s="399"/>
      <c r="P48" s="474">
        <f>SUM(P49:P58)</f>
        <v>1247.1826</v>
      </c>
      <c r="Q48" s="394"/>
      <c r="R48" s="398"/>
      <c r="S48" s="398"/>
      <c r="T48" s="446"/>
      <c r="U48" s="394"/>
      <c r="V48" s="398"/>
      <c r="W48" s="398"/>
      <c r="X48" s="446"/>
    </row>
    <row r="49" spans="3:24" ht="27.75" customHeight="1">
      <c r="C49" s="460">
        <v>39</v>
      </c>
      <c r="D49" s="588" t="s">
        <v>131</v>
      </c>
      <c r="E49" s="393">
        <f t="shared" si="5"/>
        <v>295</v>
      </c>
      <c r="F49" s="393">
        <f t="shared" si="5"/>
        <v>275</v>
      </c>
      <c r="G49" s="393"/>
      <c r="H49" s="393">
        <f>L49+P49+T49+X49</f>
        <v>20</v>
      </c>
      <c r="I49" s="406">
        <f>J49+L49</f>
        <v>295</v>
      </c>
      <c r="J49" s="405">
        <v>275</v>
      </c>
      <c r="K49" s="405"/>
      <c r="L49" s="560">
        <v>20</v>
      </c>
      <c r="M49" s="394"/>
      <c r="N49" s="398"/>
      <c r="O49" s="398"/>
      <c r="P49" s="447"/>
      <c r="Q49" s="394"/>
      <c r="R49" s="398"/>
      <c r="S49" s="398"/>
      <c r="T49" s="446"/>
      <c r="U49" s="394"/>
      <c r="V49" s="398"/>
      <c r="W49" s="398"/>
      <c r="X49" s="446"/>
    </row>
    <row r="50" spans="3:24" ht="30">
      <c r="C50" s="460">
        <v>40</v>
      </c>
      <c r="D50" s="589" t="s">
        <v>615</v>
      </c>
      <c r="E50" s="403">
        <f t="shared" si="5"/>
        <v>19.1826</v>
      </c>
      <c r="F50" s="403"/>
      <c r="G50" s="405"/>
      <c r="H50" s="449">
        <f>L50++P50+T50+X50</f>
        <v>19.1826</v>
      </c>
      <c r="I50" s="475"/>
      <c r="J50" s="405"/>
      <c r="K50" s="405"/>
      <c r="L50" s="563"/>
      <c r="M50" s="475">
        <v>19.1826</v>
      </c>
      <c r="N50" s="405"/>
      <c r="O50" s="405"/>
      <c r="P50" s="476">
        <v>19.1826</v>
      </c>
      <c r="Q50" s="406"/>
      <c r="R50" s="405"/>
      <c r="S50" s="405"/>
      <c r="T50" s="408"/>
      <c r="U50" s="406"/>
      <c r="V50" s="405"/>
      <c r="W50" s="405"/>
      <c r="X50" s="408"/>
    </row>
    <row r="51" spans="3:24" ht="27.75" customHeight="1">
      <c r="C51" s="460">
        <v>41</v>
      </c>
      <c r="D51" s="589" t="s">
        <v>620</v>
      </c>
      <c r="E51" s="403">
        <f t="shared" si="5"/>
        <v>93</v>
      </c>
      <c r="F51" s="403"/>
      <c r="G51" s="405"/>
      <c r="H51" s="449">
        <f>L51++P51+T51+X51</f>
        <v>93</v>
      </c>
      <c r="I51" s="406"/>
      <c r="J51" s="405"/>
      <c r="K51" s="405"/>
      <c r="L51" s="563"/>
      <c r="M51" s="406">
        <v>93</v>
      </c>
      <c r="N51" s="405"/>
      <c r="O51" s="405"/>
      <c r="P51" s="449">
        <v>93</v>
      </c>
      <c r="Q51" s="406"/>
      <c r="R51" s="405"/>
      <c r="S51" s="405"/>
      <c r="T51" s="408"/>
      <c r="U51" s="406"/>
      <c r="V51" s="405"/>
      <c r="W51" s="405"/>
      <c r="X51" s="408"/>
    </row>
    <row r="52" spans="3:24" ht="15">
      <c r="C52" s="460">
        <v>42</v>
      </c>
      <c r="D52" s="589" t="s">
        <v>630</v>
      </c>
      <c r="E52" s="403">
        <f t="shared" si="5"/>
        <v>1955</v>
      </c>
      <c r="F52" s="403">
        <f t="shared" si="5"/>
        <v>820</v>
      </c>
      <c r="G52" s="403"/>
      <c r="H52" s="403">
        <f>L52+P52+T52+X52</f>
        <v>1135</v>
      </c>
      <c r="I52" s="406"/>
      <c r="J52" s="405"/>
      <c r="K52" s="405"/>
      <c r="L52" s="563"/>
      <c r="M52" s="477">
        <f>N52+P52</f>
        <v>1955</v>
      </c>
      <c r="N52" s="478">
        <v>820</v>
      </c>
      <c r="O52" s="407"/>
      <c r="P52" s="479">
        <v>1135</v>
      </c>
      <c r="Q52" s="406"/>
      <c r="R52" s="405"/>
      <c r="S52" s="405"/>
      <c r="T52" s="408"/>
      <c r="U52" s="406"/>
      <c r="V52" s="405"/>
      <c r="W52" s="405"/>
      <c r="X52" s="408"/>
    </row>
    <row r="53" spans="3:24" ht="24.75" customHeight="1">
      <c r="C53" s="459">
        <v>43</v>
      </c>
      <c r="D53" s="589" t="s">
        <v>132</v>
      </c>
      <c r="E53" s="393">
        <f t="shared" si="5"/>
        <v>156.8</v>
      </c>
      <c r="F53" s="461">
        <f t="shared" si="5"/>
        <v>156.8</v>
      </c>
      <c r="G53" s="398"/>
      <c r="H53" s="447"/>
      <c r="I53" s="394">
        <f>J53+L53</f>
        <v>156.8</v>
      </c>
      <c r="J53" s="398">
        <f>150-23.2+30</f>
        <v>156.8</v>
      </c>
      <c r="K53" s="398"/>
      <c r="L53" s="560"/>
      <c r="M53" s="394"/>
      <c r="N53" s="398"/>
      <c r="O53" s="398"/>
      <c r="P53" s="447"/>
      <c r="Q53" s="394"/>
      <c r="R53" s="398"/>
      <c r="S53" s="398"/>
      <c r="T53" s="446"/>
      <c r="U53" s="394"/>
      <c r="V53" s="398"/>
      <c r="W53" s="398"/>
      <c r="X53" s="446"/>
    </row>
    <row r="54" spans="3:24" ht="15">
      <c r="C54" s="459">
        <v>44</v>
      </c>
      <c r="D54" s="576" t="s">
        <v>294</v>
      </c>
      <c r="E54" s="451">
        <f t="shared" si="5"/>
        <v>16</v>
      </c>
      <c r="F54" s="462">
        <f t="shared" si="5"/>
        <v>16</v>
      </c>
      <c r="G54" s="443"/>
      <c r="H54" s="409"/>
      <c r="I54" s="442"/>
      <c r="J54" s="443"/>
      <c r="K54" s="443"/>
      <c r="L54" s="564"/>
      <c r="M54" s="442">
        <f>N54+P54</f>
        <v>16</v>
      </c>
      <c r="N54" s="443">
        <v>16</v>
      </c>
      <c r="O54" s="443"/>
      <c r="P54" s="409"/>
      <c r="Q54" s="442"/>
      <c r="R54" s="443"/>
      <c r="S54" s="443"/>
      <c r="T54" s="444"/>
      <c r="U54" s="442"/>
      <c r="V54" s="443"/>
      <c r="W54" s="443"/>
      <c r="X54" s="444"/>
    </row>
    <row r="55" spans="3:24" ht="15">
      <c r="C55" s="459">
        <v>45</v>
      </c>
      <c r="D55" s="576" t="s">
        <v>285</v>
      </c>
      <c r="E55" s="451">
        <f t="shared" si="5"/>
        <v>50</v>
      </c>
      <c r="F55" s="462">
        <f t="shared" si="5"/>
        <v>50</v>
      </c>
      <c r="G55" s="443"/>
      <c r="H55" s="409"/>
      <c r="I55" s="442">
        <f aca="true" t="shared" si="6" ref="I55:I74">J55+L55</f>
        <v>50</v>
      </c>
      <c r="J55" s="443">
        <v>50</v>
      </c>
      <c r="K55" s="443"/>
      <c r="L55" s="564"/>
      <c r="M55" s="442"/>
      <c r="N55" s="443"/>
      <c r="O55" s="443"/>
      <c r="P55" s="409"/>
      <c r="Q55" s="442"/>
      <c r="R55" s="443"/>
      <c r="S55" s="443"/>
      <c r="T55" s="444"/>
      <c r="U55" s="442"/>
      <c r="V55" s="443"/>
      <c r="W55" s="443"/>
      <c r="X55" s="444"/>
    </row>
    <row r="56" spans="3:24" ht="15">
      <c r="C56" s="459">
        <v>46</v>
      </c>
      <c r="D56" s="576" t="s">
        <v>133</v>
      </c>
      <c r="E56" s="451">
        <f t="shared" si="5"/>
        <v>5</v>
      </c>
      <c r="F56" s="462">
        <f t="shared" si="5"/>
        <v>5</v>
      </c>
      <c r="G56" s="462">
        <f t="shared" si="5"/>
        <v>4.929</v>
      </c>
      <c r="H56" s="409"/>
      <c r="I56" s="442">
        <f t="shared" si="6"/>
        <v>5</v>
      </c>
      <c r="J56" s="443">
        <v>5</v>
      </c>
      <c r="K56" s="398">
        <v>4.929</v>
      </c>
      <c r="L56" s="564"/>
      <c r="M56" s="442"/>
      <c r="N56" s="443"/>
      <c r="O56" s="443"/>
      <c r="P56" s="409"/>
      <c r="Q56" s="442"/>
      <c r="R56" s="443"/>
      <c r="S56" s="443"/>
      <c r="T56" s="444"/>
      <c r="U56" s="442"/>
      <c r="V56" s="443"/>
      <c r="W56" s="443"/>
      <c r="X56" s="444"/>
    </row>
    <row r="57" spans="3:26" ht="30">
      <c r="C57" s="459">
        <v>47</v>
      </c>
      <c r="D57" s="576" t="s">
        <v>627</v>
      </c>
      <c r="E57" s="451">
        <f t="shared" si="5"/>
        <v>248.382</v>
      </c>
      <c r="F57" s="462">
        <f t="shared" si="5"/>
        <v>178.382</v>
      </c>
      <c r="G57" s="462"/>
      <c r="H57" s="462">
        <f>L57+P57+T57+X57</f>
        <v>70</v>
      </c>
      <c r="I57" s="442">
        <f t="shared" si="6"/>
        <v>248.382</v>
      </c>
      <c r="J57" s="398">
        <f>130+48.382</f>
        <v>178.382</v>
      </c>
      <c r="K57" s="398"/>
      <c r="L57" s="564">
        <v>70</v>
      </c>
      <c r="M57" s="442"/>
      <c r="N57" s="443"/>
      <c r="O57" s="443"/>
      <c r="P57" s="409"/>
      <c r="Q57" s="442"/>
      <c r="R57" s="443"/>
      <c r="S57" s="443"/>
      <c r="T57" s="444"/>
      <c r="U57" s="442"/>
      <c r="V57" s="443"/>
      <c r="W57" s="443"/>
      <c r="X57" s="444"/>
      <c r="Z57" s="10"/>
    </row>
    <row r="58" spans="3:24" ht="27.75" customHeight="1">
      <c r="C58" s="459">
        <v>48</v>
      </c>
      <c r="D58" s="589" t="s">
        <v>295</v>
      </c>
      <c r="E58" s="451">
        <f t="shared" si="5"/>
        <v>42</v>
      </c>
      <c r="F58" s="462"/>
      <c r="G58" s="462"/>
      <c r="H58" s="462">
        <f>L58+P58+T58+X58</f>
        <v>42</v>
      </c>
      <c r="I58" s="442">
        <f t="shared" si="6"/>
        <v>42</v>
      </c>
      <c r="J58" s="443"/>
      <c r="K58" s="398"/>
      <c r="L58" s="564">
        <v>42</v>
      </c>
      <c r="M58" s="442"/>
      <c r="N58" s="443"/>
      <c r="O58" s="443"/>
      <c r="P58" s="409"/>
      <c r="Q58" s="442"/>
      <c r="R58" s="443"/>
      <c r="S58" s="443"/>
      <c r="T58" s="444"/>
      <c r="U58" s="442"/>
      <c r="V58" s="443"/>
      <c r="W58" s="443"/>
      <c r="X58" s="444"/>
    </row>
    <row r="59" spans="3:24" ht="26.25" customHeight="1">
      <c r="C59" s="459">
        <v>49</v>
      </c>
      <c r="D59" s="593" t="s">
        <v>344</v>
      </c>
      <c r="E59" s="453">
        <f t="shared" si="5"/>
        <v>125</v>
      </c>
      <c r="F59" s="480">
        <f t="shared" si="5"/>
        <v>125</v>
      </c>
      <c r="G59" s="455"/>
      <c r="H59" s="456"/>
      <c r="I59" s="457">
        <f t="shared" si="6"/>
        <v>125</v>
      </c>
      <c r="J59" s="455">
        <f>SUM(J60:J62)</f>
        <v>125</v>
      </c>
      <c r="K59" s="443"/>
      <c r="L59" s="444"/>
      <c r="M59" s="442"/>
      <c r="N59" s="443"/>
      <c r="O59" s="443"/>
      <c r="P59" s="409"/>
      <c r="Q59" s="442"/>
      <c r="R59" s="443"/>
      <c r="S59" s="443"/>
      <c r="T59" s="444"/>
      <c r="U59" s="442"/>
      <c r="V59" s="443"/>
      <c r="W59" s="443"/>
      <c r="X59" s="444"/>
    </row>
    <row r="60" spans="3:24" ht="30" customHeight="1">
      <c r="C60" s="459">
        <v>50</v>
      </c>
      <c r="D60" s="576" t="s">
        <v>134</v>
      </c>
      <c r="E60" s="451">
        <f t="shared" si="5"/>
        <v>40</v>
      </c>
      <c r="F60" s="462">
        <f t="shared" si="5"/>
        <v>40</v>
      </c>
      <c r="G60" s="443"/>
      <c r="H60" s="409"/>
      <c r="I60" s="442">
        <f t="shared" si="6"/>
        <v>40</v>
      </c>
      <c r="J60" s="443">
        <v>40</v>
      </c>
      <c r="K60" s="443"/>
      <c r="L60" s="444"/>
      <c r="M60" s="442"/>
      <c r="N60" s="443"/>
      <c r="O60" s="443"/>
      <c r="P60" s="409"/>
      <c r="Q60" s="442"/>
      <c r="R60" s="443"/>
      <c r="S60" s="443"/>
      <c r="T60" s="444"/>
      <c r="U60" s="442"/>
      <c r="V60" s="443"/>
      <c r="W60" s="443"/>
      <c r="X60" s="444"/>
    </row>
    <row r="61" spans="3:24" ht="30.75" customHeight="1">
      <c r="C61" s="459">
        <v>51</v>
      </c>
      <c r="D61" s="576" t="s">
        <v>135</v>
      </c>
      <c r="E61" s="451">
        <f t="shared" si="5"/>
        <v>15</v>
      </c>
      <c r="F61" s="462">
        <f t="shared" si="5"/>
        <v>15</v>
      </c>
      <c r="G61" s="443"/>
      <c r="H61" s="409"/>
      <c r="I61" s="442">
        <f t="shared" si="6"/>
        <v>15</v>
      </c>
      <c r="J61" s="443">
        <v>15</v>
      </c>
      <c r="K61" s="443"/>
      <c r="L61" s="444"/>
      <c r="M61" s="442"/>
      <c r="N61" s="443"/>
      <c r="O61" s="443"/>
      <c r="P61" s="409"/>
      <c r="Q61" s="442"/>
      <c r="R61" s="443"/>
      <c r="S61" s="443"/>
      <c r="T61" s="444"/>
      <c r="U61" s="442"/>
      <c r="V61" s="443"/>
      <c r="W61" s="443"/>
      <c r="X61" s="444"/>
    </row>
    <row r="62" spans="3:24" ht="30">
      <c r="C62" s="459">
        <v>52</v>
      </c>
      <c r="D62" s="576" t="s">
        <v>136</v>
      </c>
      <c r="E62" s="451">
        <f t="shared" si="5"/>
        <v>70</v>
      </c>
      <c r="F62" s="462">
        <f t="shared" si="5"/>
        <v>70</v>
      </c>
      <c r="G62" s="443"/>
      <c r="H62" s="409"/>
      <c r="I62" s="442">
        <f t="shared" si="6"/>
        <v>70</v>
      </c>
      <c r="J62" s="443">
        <v>70</v>
      </c>
      <c r="K62" s="443"/>
      <c r="L62" s="444"/>
      <c r="M62" s="442"/>
      <c r="N62" s="443"/>
      <c r="O62" s="443"/>
      <c r="P62" s="409"/>
      <c r="Q62" s="442"/>
      <c r="R62" s="443"/>
      <c r="S62" s="443"/>
      <c r="T62" s="444"/>
      <c r="U62" s="442"/>
      <c r="V62" s="443"/>
      <c r="W62" s="443"/>
      <c r="X62" s="444"/>
    </row>
    <row r="63" spans="3:24" ht="12.75" customHeight="1">
      <c r="C63" s="459">
        <v>53</v>
      </c>
      <c r="D63" s="593" t="s">
        <v>137</v>
      </c>
      <c r="E63" s="453">
        <f t="shared" si="5"/>
        <v>757.8</v>
      </c>
      <c r="F63" s="480">
        <f t="shared" si="5"/>
        <v>757.8</v>
      </c>
      <c r="G63" s="455"/>
      <c r="H63" s="456"/>
      <c r="I63" s="457">
        <f t="shared" si="6"/>
        <v>757.8</v>
      </c>
      <c r="J63" s="455">
        <f>SUM(J64:J72)</f>
        <v>757.8</v>
      </c>
      <c r="K63" s="443"/>
      <c r="L63" s="444"/>
      <c r="M63" s="442"/>
      <c r="N63" s="443"/>
      <c r="O63" s="443"/>
      <c r="P63" s="409"/>
      <c r="Q63" s="442"/>
      <c r="R63" s="443"/>
      <c r="S63" s="443"/>
      <c r="T63" s="444"/>
      <c r="U63" s="457"/>
      <c r="V63" s="455"/>
      <c r="W63" s="443"/>
      <c r="X63" s="444"/>
    </row>
    <row r="64" spans="3:24" ht="18" customHeight="1">
      <c r="C64" s="459">
        <v>54</v>
      </c>
      <c r="D64" s="576" t="s">
        <v>138</v>
      </c>
      <c r="E64" s="451">
        <f t="shared" si="5"/>
        <v>1.4</v>
      </c>
      <c r="F64" s="462">
        <f t="shared" si="5"/>
        <v>1.4</v>
      </c>
      <c r="G64" s="443"/>
      <c r="H64" s="409"/>
      <c r="I64" s="442">
        <f t="shared" si="6"/>
        <v>1.4</v>
      </c>
      <c r="J64" s="443">
        <v>1.4</v>
      </c>
      <c r="K64" s="443"/>
      <c r="L64" s="444"/>
      <c r="M64" s="442"/>
      <c r="N64" s="443"/>
      <c r="O64" s="443"/>
      <c r="P64" s="409"/>
      <c r="Q64" s="442"/>
      <c r="R64" s="443"/>
      <c r="S64" s="443"/>
      <c r="T64" s="444"/>
      <c r="U64" s="442"/>
      <c r="V64" s="443"/>
      <c r="W64" s="443"/>
      <c r="X64" s="444"/>
    </row>
    <row r="65" spans="3:24" ht="14.25" customHeight="1">
      <c r="C65" s="459">
        <v>55</v>
      </c>
      <c r="D65" s="576" t="s">
        <v>139</v>
      </c>
      <c r="E65" s="451">
        <f t="shared" si="5"/>
        <v>1.4</v>
      </c>
      <c r="F65" s="462">
        <f t="shared" si="5"/>
        <v>1.4</v>
      </c>
      <c r="G65" s="443"/>
      <c r="H65" s="409"/>
      <c r="I65" s="442">
        <f t="shared" si="6"/>
        <v>1.4</v>
      </c>
      <c r="J65" s="443">
        <v>1.4</v>
      </c>
      <c r="K65" s="443"/>
      <c r="L65" s="444"/>
      <c r="M65" s="442"/>
      <c r="N65" s="443"/>
      <c r="O65" s="443"/>
      <c r="P65" s="409"/>
      <c r="Q65" s="442"/>
      <c r="R65" s="443"/>
      <c r="S65" s="443"/>
      <c r="T65" s="444"/>
      <c r="U65" s="442"/>
      <c r="V65" s="443"/>
      <c r="W65" s="443"/>
      <c r="X65" s="444"/>
    </row>
    <row r="66" spans="3:24" ht="30">
      <c r="C66" s="459">
        <v>56</v>
      </c>
      <c r="D66" s="576" t="s">
        <v>368</v>
      </c>
      <c r="E66" s="451">
        <f t="shared" si="5"/>
        <v>6</v>
      </c>
      <c r="F66" s="462">
        <f t="shared" si="5"/>
        <v>6</v>
      </c>
      <c r="G66" s="443"/>
      <c r="H66" s="409"/>
      <c r="I66" s="442">
        <f t="shared" si="6"/>
        <v>6</v>
      </c>
      <c r="J66" s="443">
        <v>6</v>
      </c>
      <c r="K66" s="443"/>
      <c r="L66" s="444"/>
      <c r="M66" s="442"/>
      <c r="N66" s="443"/>
      <c r="O66" s="443"/>
      <c r="P66" s="409"/>
      <c r="Q66" s="442"/>
      <c r="R66" s="443"/>
      <c r="S66" s="443"/>
      <c r="T66" s="444"/>
      <c r="U66" s="442"/>
      <c r="V66" s="443"/>
      <c r="W66" s="443"/>
      <c r="X66" s="444"/>
    </row>
    <row r="67" spans="3:24" ht="63.75" customHeight="1">
      <c r="C67" s="459">
        <v>57</v>
      </c>
      <c r="D67" s="592" t="s">
        <v>369</v>
      </c>
      <c r="E67" s="451">
        <f t="shared" si="5"/>
        <v>4</v>
      </c>
      <c r="F67" s="462">
        <f t="shared" si="5"/>
        <v>4</v>
      </c>
      <c r="G67" s="443"/>
      <c r="H67" s="409"/>
      <c r="I67" s="442">
        <f t="shared" si="6"/>
        <v>4</v>
      </c>
      <c r="J67" s="443">
        <v>4</v>
      </c>
      <c r="K67" s="443"/>
      <c r="L67" s="444"/>
      <c r="M67" s="442"/>
      <c r="N67" s="443"/>
      <c r="O67" s="443"/>
      <c r="P67" s="409"/>
      <c r="Q67" s="442"/>
      <c r="R67" s="443"/>
      <c r="S67" s="443"/>
      <c r="T67" s="444"/>
      <c r="U67" s="442"/>
      <c r="V67" s="443"/>
      <c r="W67" s="443"/>
      <c r="X67" s="444"/>
    </row>
    <row r="68" spans="3:24" ht="45.75" customHeight="1">
      <c r="C68" s="459">
        <v>58</v>
      </c>
      <c r="D68" s="592" t="s">
        <v>657</v>
      </c>
      <c r="E68" s="451">
        <f t="shared" si="5"/>
        <v>10</v>
      </c>
      <c r="F68" s="462">
        <f t="shared" si="5"/>
        <v>10</v>
      </c>
      <c r="G68" s="443"/>
      <c r="H68" s="409"/>
      <c r="I68" s="442">
        <f t="shared" si="6"/>
        <v>10</v>
      </c>
      <c r="J68" s="443">
        <v>10</v>
      </c>
      <c r="K68" s="443"/>
      <c r="L68" s="444"/>
      <c r="M68" s="442"/>
      <c r="N68" s="443"/>
      <c r="O68" s="443"/>
      <c r="P68" s="409"/>
      <c r="Q68" s="442"/>
      <c r="R68" s="443"/>
      <c r="S68" s="443"/>
      <c r="T68" s="444"/>
      <c r="U68" s="442"/>
      <c r="V68" s="443"/>
      <c r="W68" s="443"/>
      <c r="X68" s="444"/>
    </row>
    <row r="69" spans="3:24" ht="12.75" customHeight="1">
      <c r="C69" s="459">
        <v>59</v>
      </c>
      <c r="D69" s="592" t="s">
        <v>360</v>
      </c>
      <c r="E69" s="451">
        <f t="shared" si="5"/>
        <v>15</v>
      </c>
      <c r="F69" s="462">
        <f t="shared" si="5"/>
        <v>15</v>
      </c>
      <c r="G69" s="443"/>
      <c r="H69" s="409"/>
      <c r="I69" s="442">
        <f t="shared" si="6"/>
        <v>15</v>
      </c>
      <c r="J69" s="443">
        <v>15</v>
      </c>
      <c r="K69" s="443"/>
      <c r="L69" s="444"/>
      <c r="M69" s="442"/>
      <c r="N69" s="443"/>
      <c r="O69" s="443"/>
      <c r="P69" s="409"/>
      <c r="Q69" s="442"/>
      <c r="R69" s="443"/>
      <c r="S69" s="443"/>
      <c r="T69" s="444"/>
      <c r="U69" s="442"/>
      <c r="V69" s="443"/>
      <c r="W69" s="443"/>
      <c r="X69" s="444"/>
    </row>
    <row r="70" spans="3:24" ht="15">
      <c r="C70" s="459">
        <v>60</v>
      </c>
      <c r="D70" s="576" t="s">
        <v>286</v>
      </c>
      <c r="E70" s="451">
        <f t="shared" si="5"/>
        <v>10</v>
      </c>
      <c r="F70" s="462">
        <f t="shared" si="5"/>
        <v>10</v>
      </c>
      <c r="G70" s="443"/>
      <c r="H70" s="409"/>
      <c r="I70" s="442">
        <f t="shared" si="6"/>
        <v>10</v>
      </c>
      <c r="J70" s="443">
        <v>10</v>
      </c>
      <c r="K70" s="443"/>
      <c r="L70" s="444"/>
      <c r="M70" s="442"/>
      <c r="N70" s="443"/>
      <c r="O70" s="443"/>
      <c r="P70" s="409"/>
      <c r="Q70" s="442"/>
      <c r="R70" s="443"/>
      <c r="S70" s="443"/>
      <c r="T70" s="444"/>
      <c r="U70" s="442"/>
      <c r="V70" s="443"/>
      <c r="W70" s="443"/>
      <c r="X70" s="444"/>
    </row>
    <row r="71" spans="3:24" ht="15">
      <c r="C71" s="459">
        <v>61</v>
      </c>
      <c r="D71" s="576" t="s">
        <v>287</v>
      </c>
      <c r="E71" s="451">
        <f t="shared" si="5"/>
        <v>585</v>
      </c>
      <c r="F71" s="462">
        <f t="shared" si="5"/>
        <v>585</v>
      </c>
      <c r="G71" s="443"/>
      <c r="H71" s="409"/>
      <c r="I71" s="442">
        <f t="shared" si="6"/>
        <v>585</v>
      </c>
      <c r="J71" s="443">
        <v>585</v>
      </c>
      <c r="K71" s="443"/>
      <c r="L71" s="444"/>
      <c r="M71" s="442"/>
      <c r="N71" s="443"/>
      <c r="O71" s="443"/>
      <c r="P71" s="409"/>
      <c r="Q71" s="442"/>
      <c r="R71" s="443"/>
      <c r="S71" s="443"/>
      <c r="T71" s="444"/>
      <c r="U71" s="442"/>
      <c r="V71" s="443"/>
      <c r="W71" s="443"/>
      <c r="X71" s="444"/>
    </row>
    <row r="72" spans="3:24" ht="30">
      <c r="C72" s="459">
        <v>62</v>
      </c>
      <c r="D72" s="588" t="s">
        <v>140</v>
      </c>
      <c r="E72" s="451">
        <f t="shared" si="5"/>
        <v>125</v>
      </c>
      <c r="F72" s="462">
        <f t="shared" si="5"/>
        <v>125</v>
      </c>
      <c r="G72" s="443"/>
      <c r="H72" s="409"/>
      <c r="I72" s="442">
        <f t="shared" si="6"/>
        <v>125</v>
      </c>
      <c r="J72" s="398">
        <v>125</v>
      </c>
      <c r="K72" s="443"/>
      <c r="L72" s="444"/>
      <c r="M72" s="442"/>
      <c r="N72" s="443"/>
      <c r="O72" s="443"/>
      <c r="P72" s="409"/>
      <c r="Q72" s="442"/>
      <c r="R72" s="443"/>
      <c r="S72" s="443"/>
      <c r="T72" s="444"/>
      <c r="U72" s="442"/>
      <c r="V72" s="443"/>
      <c r="W72" s="443"/>
      <c r="X72" s="444"/>
    </row>
    <row r="73" spans="3:24" ht="14.25">
      <c r="C73" s="459">
        <v>63</v>
      </c>
      <c r="D73" s="577" t="s">
        <v>638</v>
      </c>
      <c r="E73" s="453">
        <f t="shared" si="5"/>
        <v>173.2</v>
      </c>
      <c r="F73" s="480">
        <f t="shared" si="5"/>
        <v>173.2</v>
      </c>
      <c r="G73" s="455"/>
      <c r="H73" s="456"/>
      <c r="I73" s="457">
        <f t="shared" si="6"/>
        <v>173.2</v>
      </c>
      <c r="J73" s="399">
        <f>J74+J75</f>
        <v>173.2</v>
      </c>
      <c r="K73" s="443"/>
      <c r="L73" s="444"/>
      <c r="M73" s="442"/>
      <c r="N73" s="443"/>
      <c r="O73" s="443"/>
      <c r="P73" s="409"/>
      <c r="Q73" s="442"/>
      <c r="R73" s="443"/>
      <c r="S73" s="443"/>
      <c r="T73" s="444"/>
      <c r="U73" s="442"/>
      <c r="V73" s="443"/>
      <c r="W73" s="443"/>
      <c r="X73" s="444"/>
    </row>
    <row r="74" spans="3:24" ht="15">
      <c r="C74" s="459">
        <v>64</v>
      </c>
      <c r="D74" s="588" t="s">
        <v>647</v>
      </c>
      <c r="E74" s="451">
        <f t="shared" si="5"/>
        <v>23.2</v>
      </c>
      <c r="F74" s="462">
        <f t="shared" si="5"/>
        <v>23.2</v>
      </c>
      <c r="G74" s="443"/>
      <c r="H74" s="409"/>
      <c r="I74" s="442">
        <f t="shared" si="6"/>
        <v>23.2</v>
      </c>
      <c r="J74" s="398">
        <v>23.2</v>
      </c>
      <c r="K74" s="443"/>
      <c r="L74" s="444"/>
      <c r="M74" s="442"/>
      <c r="N74" s="443"/>
      <c r="O74" s="443"/>
      <c r="P74" s="409"/>
      <c r="Q74" s="442"/>
      <c r="R74" s="443"/>
      <c r="S74" s="443"/>
      <c r="T74" s="444"/>
      <c r="U74" s="442"/>
      <c r="V74" s="443"/>
      <c r="W74" s="443"/>
      <c r="X74" s="444"/>
    </row>
    <row r="75" spans="3:24" ht="15">
      <c r="C75" s="459">
        <v>65</v>
      </c>
      <c r="D75" s="588" t="s">
        <v>648</v>
      </c>
      <c r="E75" s="451">
        <f t="shared" si="5"/>
        <v>150</v>
      </c>
      <c r="F75" s="462">
        <f t="shared" si="5"/>
        <v>150</v>
      </c>
      <c r="G75" s="443"/>
      <c r="H75" s="409"/>
      <c r="I75" s="442">
        <v>150</v>
      </c>
      <c r="J75" s="398">
        <v>150</v>
      </c>
      <c r="K75" s="443"/>
      <c r="L75" s="444"/>
      <c r="M75" s="442"/>
      <c r="N75" s="443"/>
      <c r="O75" s="443"/>
      <c r="P75" s="409"/>
      <c r="Q75" s="442"/>
      <c r="R75" s="443"/>
      <c r="S75" s="443"/>
      <c r="T75" s="444"/>
      <c r="U75" s="442"/>
      <c r="V75" s="443"/>
      <c r="W75" s="443"/>
      <c r="X75" s="444"/>
    </row>
    <row r="76" spans="3:24" ht="14.25">
      <c r="C76" s="459">
        <v>66</v>
      </c>
      <c r="D76" s="590" t="s">
        <v>141</v>
      </c>
      <c r="E76" s="453">
        <f t="shared" si="5"/>
        <v>369</v>
      </c>
      <c r="F76" s="480">
        <f t="shared" si="5"/>
        <v>369</v>
      </c>
      <c r="G76" s="480"/>
      <c r="H76" s="481"/>
      <c r="I76" s="457">
        <f>J76+L76</f>
        <v>82</v>
      </c>
      <c r="J76" s="455">
        <f>J77+J79+J78</f>
        <v>82</v>
      </c>
      <c r="K76" s="455"/>
      <c r="L76" s="458"/>
      <c r="M76" s="457">
        <f>M77+M79</f>
        <v>287</v>
      </c>
      <c r="N76" s="455">
        <f>N77+N79</f>
        <v>287</v>
      </c>
      <c r="O76" s="443"/>
      <c r="P76" s="409"/>
      <c r="Q76" s="442"/>
      <c r="R76" s="443"/>
      <c r="S76" s="443"/>
      <c r="T76" s="444"/>
      <c r="U76" s="442"/>
      <c r="V76" s="443"/>
      <c r="W76" s="443"/>
      <c r="X76" s="444"/>
    </row>
    <row r="77" spans="3:24" ht="15">
      <c r="C77" s="459">
        <v>67</v>
      </c>
      <c r="D77" s="589" t="s">
        <v>291</v>
      </c>
      <c r="E77" s="451">
        <f t="shared" si="5"/>
        <v>287</v>
      </c>
      <c r="F77" s="462">
        <f t="shared" si="5"/>
        <v>287</v>
      </c>
      <c r="G77" s="443"/>
      <c r="H77" s="409"/>
      <c r="I77" s="442"/>
      <c r="J77" s="443"/>
      <c r="K77" s="443"/>
      <c r="L77" s="444"/>
      <c r="M77" s="442">
        <f>N77+P77</f>
        <v>287</v>
      </c>
      <c r="N77" s="443">
        <v>287</v>
      </c>
      <c r="O77" s="443"/>
      <c r="P77" s="409"/>
      <c r="Q77" s="442"/>
      <c r="R77" s="443"/>
      <c r="S77" s="443"/>
      <c r="T77" s="444"/>
      <c r="U77" s="442"/>
      <c r="V77" s="443"/>
      <c r="W77" s="443"/>
      <c r="X77" s="444"/>
    </row>
    <row r="78" spans="3:24" ht="45">
      <c r="C78" s="460">
        <v>68</v>
      </c>
      <c r="D78" s="588" t="s">
        <v>304</v>
      </c>
      <c r="E78" s="393">
        <f t="shared" si="5"/>
        <v>12</v>
      </c>
      <c r="F78" s="461">
        <f t="shared" si="5"/>
        <v>12</v>
      </c>
      <c r="G78" s="398"/>
      <c r="H78" s="447"/>
      <c r="I78" s="394">
        <f aca="true" t="shared" si="7" ref="I78:I83">J78+L78</f>
        <v>12</v>
      </c>
      <c r="J78" s="398">
        <v>12</v>
      </c>
      <c r="K78" s="398"/>
      <c r="L78" s="446"/>
      <c r="M78" s="394"/>
      <c r="N78" s="398"/>
      <c r="O78" s="398"/>
      <c r="P78" s="447"/>
      <c r="Q78" s="394"/>
      <c r="R78" s="398"/>
      <c r="S78" s="398"/>
      <c r="T78" s="446"/>
      <c r="U78" s="394"/>
      <c r="V78" s="398"/>
      <c r="W78" s="398"/>
      <c r="X78" s="446"/>
    </row>
    <row r="79" spans="3:25" ht="15">
      <c r="C79" s="460">
        <v>69</v>
      </c>
      <c r="D79" s="588" t="s">
        <v>290</v>
      </c>
      <c r="E79" s="451">
        <f t="shared" si="5"/>
        <v>70</v>
      </c>
      <c r="F79" s="462">
        <f t="shared" si="5"/>
        <v>70</v>
      </c>
      <c r="G79" s="443"/>
      <c r="H79" s="409"/>
      <c r="I79" s="406">
        <f t="shared" si="7"/>
        <v>70</v>
      </c>
      <c r="J79" s="405">
        <v>70</v>
      </c>
      <c r="K79" s="405"/>
      <c r="L79" s="408"/>
      <c r="M79" s="406"/>
      <c r="N79" s="405"/>
      <c r="O79" s="405"/>
      <c r="P79" s="449"/>
      <c r="Q79" s="406"/>
      <c r="R79" s="405"/>
      <c r="S79" s="405"/>
      <c r="T79" s="408"/>
      <c r="U79" s="406"/>
      <c r="V79" s="405"/>
      <c r="W79" s="405"/>
      <c r="X79" s="408"/>
      <c r="Y79" s="9"/>
    </row>
    <row r="80" spans="3:25" ht="28.5">
      <c r="C80" s="459">
        <v>70</v>
      </c>
      <c r="D80" s="593" t="s">
        <v>346</v>
      </c>
      <c r="E80" s="482">
        <f t="shared" si="5"/>
        <v>910.18002</v>
      </c>
      <c r="F80" s="483">
        <f t="shared" si="5"/>
        <v>910.18002</v>
      </c>
      <c r="G80" s="455">
        <f>K80+O80+S80+W80</f>
        <v>209.823</v>
      </c>
      <c r="H80" s="456"/>
      <c r="I80" s="484">
        <f t="shared" si="7"/>
        <v>844.409</v>
      </c>
      <c r="J80" s="485">
        <f>SUM(J81:J106)-J100</f>
        <v>844.409</v>
      </c>
      <c r="K80" s="485">
        <f>SUM(K81:K95)</f>
        <v>187.707</v>
      </c>
      <c r="L80" s="408"/>
      <c r="M80" s="486">
        <f>N80+P80</f>
        <v>50.64802</v>
      </c>
      <c r="N80" s="487">
        <f>SUM(N81:N95)</f>
        <v>50.64802</v>
      </c>
      <c r="O80" s="485">
        <f>SUM(O81:O95)</f>
        <v>7.227</v>
      </c>
      <c r="P80" s="449"/>
      <c r="Q80" s="484">
        <f>+R80+T80</f>
        <v>15.123</v>
      </c>
      <c r="R80" s="485">
        <f>+R84+R85+R94+R95</f>
        <v>15.123</v>
      </c>
      <c r="S80" s="485">
        <f>+S84+S85+S94+S95</f>
        <v>14.889</v>
      </c>
      <c r="T80" s="408"/>
      <c r="U80" s="406"/>
      <c r="V80" s="405"/>
      <c r="W80" s="405"/>
      <c r="X80" s="408"/>
      <c r="Y80" s="9"/>
    </row>
    <row r="81" spans="3:25" ht="15" customHeight="1">
      <c r="C81" s="459">
        <v>71</v>
      </c>
      <c r="D81" s="576" t="s">
        <v>142</v>
      </c>
      <c r="E81" s="451">
        <f aca="true" t="shared" si="8" ref="E81:G117">I81+M81+Q81+U81</f>
        <v>20</v>
      </c>
      <c r="F81" s="462">
        <f t="shared" si="8"/>
        <v>20</v>
      </c>
      <c r="G81" s="443"/>
      <c r="H81" s="409"/>
      <c r="I81" s="406">
        <f t="shared" si="7"/>
        <v>20</v>
      </c>
      <c r="J81" s="405">
        <v>20</v>
      </c>
      <c r="K81" s="405"/>
      <c r="L81" s="408"/>
      <c r="M81" s="406"/>
      <c r="N81" s="405"/>
      <c r="O81" s="405"/>
      <c r="P81" s="449"/>
      <c r="Q81" s="406"/>
      <c r="R81" s="405"/>
      <c r="S81" s="405"/>
      <c r="T81" s="408"/>
      <c r="U81" s="406"/>
      <c r="V81" s="405"/>
      <c r="W81" s="405"/>
      <c r="X81" s="408"/>
      <c r="Y81" s="9"/>
    </row>
    <row r="82" spans="3:25" ht="30">
      <c r="C82" s="459">
        <v>72</v>
      </c>
      <c r="D82" s="576" t="s">
        <v>598</v>
      </c>
      <c r="E82" s="451">
        <f t="shared" si="8"/>
        <v>1</v>
      </c>
      <c r="F82" s="462">
        <f t="shared" si="8"/>
        <v>1</v>
      </c>
      <c r="G82" s="443"/>
      <c r="H82" s="409"/>
      <c r="I82" s="406">
        <f t="shared" si="7"/>
        <v>1</v>
      </c>
      <c r="J82" s="405">
        <v>1</v>
      </c>
      <c r="K82" s="405"/>
      <c r="L82" s="408"/>
      <c r="M82" s="406"/>
      <c r="N82" s="405"/>
      <c r="O82" s="405"/>
      <c r="P82" s="449"/>
      <c r="Q82" s="406"/>
      <c r="R82" s="405"/>
      <c r="S82" s="405"/>
      <c r="T82" s="408"/>
      <c r="U82" s="406"/>
      <c r="V82" s="405"/>
      <c r="W82" s="405"/>
      <c r="X82" s="408"/>
      <c r="Y82" s="9"/>
    </row>
    <row r="83" spans="3:25" ht="30">
      <c r="C83" s="459">
        <v>73</v>
      </c>
      <c r="D83" s="576" t="s">
        <v>143</v>
      </c>
      <c r="E83" s="451">
        <f t="shared" si="8"/>
        <v>365.216</v>
      </c>
      <c r="F83" s="462">
        <f t="shared" si="8"/>
        <v>365.216</v>
      </c>
      <c r="G83" s="443"/>
      <c r="H83" s="409"/>
      <c r="I83" s="406">
        <f t="shared" si="7"/>
        <v>365.216</v>
      </c>
      <c r="J83" s="398">
        <v>365.216</v>
      </c>
      <c r="K83" s="405"/>
      <c r="L83" s="408"/>
      <c r="M83" s="406"/>
      <c r="N83" s="405"/>
      <c r="O83" s="405"/>
      <c r="P83" s="449"/>
      <c r="Q83" s="406"/>
      <c r="R83" s="405"/>
      <c r="S83" s="405"/>
      <c r="T83" s="408"/>
      <c r="U83" s="406"/>
      <c r="V83" s="405"/>
      <c r="W83" s="405"/>
      <c r="X83" s="408"/>
      <c r="Y83" s="9"/>
    </row>
    <row r="84" spans="3:25" ht="14.25" customHeight="1">
      <c r="C84" s="459">
        <v>74</v>
      </c>
      <c r="D84" s="576" t="s">
        <v>144</v>
      </c>
      <c r="E84" s="451">
        <f t="shared" si="8"/>
        <v>9.123</v>
      </c>
      <c r="F84" s="462">
        <f t="shared" si="8"/>
        <v>9.123</v>
      </c>
      <c r="G84" s="443">
        <f>K84+O84+S84+W84</f>
        <v>8.993</v>
      </c>
      <c r="H84" s="409"/>
      <c r="I84" s="406"/>
      <c r="J84" s="405"/>
      <c r="K84" s="405"/>
      <c r="L84" s="408"/>
      <c r="M84" s="406"/>
      <c r="N84" s="405"/>
      <c r="O84" s="405"/>
      <c r="P84" s="449"/>
      <c r="Q84" s="406">
        <f>+R84</f>
        <v>9.123</v>
      </c>
      <c r="R84" s="405">
        <v>9.123</v>
      </c>
      <c r="S84" s="405">
        <v>8.993</v>
      </c>
      <c r="T84" s="408"/>
      <c r="U84" s="406"/>
      <c r="V84" s="405"/>
      <c r="W84" s="405"/>
      <c r="X84" s="408"/>
      <c r="Y84" s="9"/>
    </row>
    <row r="85" spans="3:25" ht="15">
      <c r="C85" s="459">
        <v>75</v>
      </c>
      <c r="D85" s="594" t="s">
        <v>145</v>
      </c>
      <c r="E85" s="488">
        <f>I85+M85+Q85+U85</f>
        <v>48.36302</v>
      </c>
      <c r="F85" s="489">
        <f>J85+N85+R85+V85</f>
        <v>48.36302</v>
      </c>
      <c r="G85" s="443">
        <f>K85+O85+S85+W85</f>
        <v>5.549</v>
      </c>
      <c r="H85" s="409"/>
      <c r="I85" s="406"/>
      <c r="J85" s="405"/>
      <c r="K85" s="405"/>
      <c r="L85" s="408"/>
      <c r="M85" s="490">
        <f>N85+P85</f>
        <v>48.36302</v>
      </c>
      <c r="N85" s="491">
        <v>48.36302</v>
      </c>
      <c r="O85" s="405">
        <v>5.549</v>
      </c>
      <c r="P85" s="449"/>
      <c r="Q85" s="406"/>
      <c r="R85" s="405"/>
      <c r="S85" s="405"/>
      <c r="T85" s="408"/>
      <c r="U85" s="406"/>
      <c r="V85" s="405"/>
      <c r="W85" s="405"/>
      <c r="X85" s="408"/>
      <c r="Y85" s="9"/>
    </row>
    <row r="86" spans="3:25" ht="30">
      <c r="C86" s="459">
        <v>76</v>
      </c>
      <c r="D86" s="576" t="s">
        <v>146</v>
      </c>
      <c r="E86" s="451">
        <f>I86+M86+Q86+U86</f>
        <v>2</v>
      </c>
      <c r="F86" s="462">
        <f>J86+N86+R86+V86</f>
        <v>2</v>
      </c>
      <c r="G86" s="443"/>
      <c r="H86" s="409"/>
      <c r="I86" s="406">
        <f>J86+L86</f>
        <v>2</v>
      </c>
      <c r="J86" s="405">
        <v>2</v>
      </c>
      <c r="K86" s="405"/>
      <c r="L86" s="408"/>
      <c r="M86" s="406"/>
      <c r="N86" s="405"/>
      <c r="O86" s="405"/>
      <c r="P86" s="449"/>
      <c r="Q86" s="406"/>
      <c r="R86" s="405"/>
      <c r="S86" s="405"/>
      <c r="T86" s="408"/>
      <c r="U86" s="406"/>
      <c r="V86" s="405"/>
      <c r="W86" s="405"/>
      <c r="X86" s="408"/>
      <c r="Y86" s="9"/>
    </row>
    <row r="87" spans="3:25" ht="15">
      <c r="C87" s="459">
        <v>77</v>
      </c>
      <c r="D87" s="428" t="s">
        <v>147</v>
      </c>
      <c r="E87" s="451">
        <f t="shared" si="8"/>
        <v>4.7</v>
      </c>
      <c r="F87" s="462">
        <f t="shared" si="8"/>
        <v>4.7</v>
      </c>
      <c r="G87" s="443"/>
      <c r="H87" s="409"/>
      <c r="I87" s="406">
        <f aca="true" t="shared" si="9" ref="I87:I120">J87+L87</f>
        <v>4.7</v>
      </c>
      <c r="J87" s="405">
        <v>4.7</v>
      </c>
      <c r="K87" s="405"/>
      <c r="L87" s="408"/>
      <c r="M87" s="406"/>
      <c r="N87" s="405"/>
      <c r="O87" s="405"/>
      <c r="P87" s="449"/>
      <c r="Q87" s="406"/>
      <c r="R87" s="405"/>
      <c r="S87" s="405"/>
      <c r="T87" s="408"/>
      <c r="U87" s="406"/>
      <c r="V87" s="405"/>
      <c r="W87" s="405"/>
      <c r="X87" s="408"/>
      <c r="Y87" s="9"/>
    </row>
    <row r="88" spans="3:25" ht="27" customHeight="1">
      <c r="C88" s="459">
        <v>78</v>
      </c>
      <c r="D88" s="576" t="s">
        <v>148</v>
      </c>
      <c r="E88" s="451">
        <f t="shared" si="8"/>
        <v>13</v>
      </c>
      <c r="F88" s="462">
        <f t="shared" si="8"/>
        <v>13</v>
      </c>
      <c r="G88" s="443"/>
      <c r="H88" s="409"/>
      <c r="I88" s="406">
        <f t="shared" si="9"/>
        <v>13</v>
      </c>
      <c r="J88" s="405">
        <v>13</v>
      </c>
      <c r="K88" s="405"/>
      <c r="L88" s="408"/>
      <c r="M88" s="406"/>
      <c r="N88" s="405"/>
      <c r="O88" s="405"/>
      <c r="P88" s="449"/>
      <c r="Q88" s="406"/>
      <c r="R88" s="405"/>
      <c r="S88" s="405"/>
      <c r="T88" s="408"/>
      <c r="U88" s="406"/>
      <c r="V88" s="405"/>
      <c r="W88" s="405"/>
      <c r="X88" s="408"/>
      <c r="Y88" s="9"/>
    </row>
    <row r="89" spans="3:25" ht="30">
      <c r="C89" s="459">
        <v>79</v>
      </c>
      <c r="D89" s="576" t="s">
        <v>361</v>
      </c>
      <c r="E89" s="451">
        <f t="shared" si="8"/>
        <v>20</v>
      </c>
      <c r="F89" s="462">
        <f t="shared" si="8"/>
        <v>20</v>
      </c>
      <c r="G89" s="443"/>
      <c r="H89" s="409"/>
      <c r="I89" s="406">
        <f t="shared" si="9"/>
        <v>20</v>
      </c>
      <c r="J89" s="405">
        <v>20</v>
      </c>
      <c r="K89" s="405"/>
      <c r="L89" s="408"/>
      <c r="M89" s="406"/>
      <c r="N89" s="405"/>
      <c r="O89" s="405"/>
      <c r="P89" s="449"/>
      <c r="Q89" s="406"/>
      <c r="R89" s="405"/>
      <c r="S89" s="405"/>
      <c r="T89" s="408"/>
      <c r="U89" s="406"/>
      <c r="V89" s="405"/>
      <c r="W89" s="405"/>
      <c r="X89" s="408"/>
      <c r="Y89" s="9"/>
    </row>
    <row r="90" spans="3:25" ht="15">
      <c r="C90" s="459">
        <v>80</v>
      </c>
      <c r="D90" s="576" t="s">
        <v>362</v>
      </c>
      <c r="E90" s="451">
        <f t="shared" si="8"/>
        <v>30</v>
      </c>
      <c r="F90" s="462">
        <f t="shared" si="8"/>
        <v>30</v>
      </c>
      <c r="G90" s="443"/>
      <c r="H90" s="409"/>
      <c r="I90" s="406">
        <f t="shared" si="9"/>
        <v>30</v>
      </c>
      <c r="J90" s="405">
        <v>30</v>
      </c>
      <c r="K90" s="405"/>
      <c r="L90" s="408"/>
      <c r="M90" s="406"/>
      <c r="N90" s="405"/>
      <c r="O90" s="405"/>
      <c r="P90" s="449"/>
      <c r="Q90" s="406"/>
      <c r="R90" s="405"/>
      <c r="S90" s="405"/>
      <c r="T90" s="408"/>
      <c r="U90" s="406"/>
      <c r="V90" s="405"/>
      <c r="W90" s="405"/>
      <c r="X90" s="408"/>
      <c r="Y90" s="9"/>
    </row>
    <row r="91" spans="3:25" ht="18" customHeight="1">
      <c r="C91" s="459">
        <v>81</v>
      </c>
      <c r="D91" s="576" t="s">
        <v>363</v>
      </c>
      <c r="E91" s="451">
        <f t="shared" si="8"/>
        <v>20</v>
      </c>
      <c r="F91" s="462">
        <f t="shared" si="8"/>
        <v>20</v>
      </c>
      <c r="G91" s="443"/>
      <c r="H91" s="409"/>
      <c r="I91" s="406">
        <f t="shared" si="9"/>
        <v>20</v>
      </c>
      <c r="J91" s="405">
        <v>20</v>
      </c>
      <c r="K91" s="405"/>
      <c r="L91" s="408"/>
      <c r="M91" s="406"/>
      <c r="N91" s="405"/>
      <c r="O91" s="405"/>
      <c r="P91" s="449"/>
      <c r="Q91" s="406"/>
      <c r="R91" s="405"/>
      <c r="S91" s="405"/>
      <c r="T91" s="408"/>
      <c r="U91" s="406"/>
      <c r="V91" s="405"/>
      <c r="W91" s="405"/>
      <c r="X91" s="408"/>
      <c r="Y91" s="9"/>
    </row>
    <row r="92" spans="3:25" ht="26.25" customHeight="1">
      <c r="C92" s="459">
        <v>82</v>
      </c>
      <c r="D92" s="576" t="s">
        <v>364</v>
      </c>
      <c r="E92" s="451">
        <f t="shared" si="8"/>
        <v>20</v>
      </c>
      <c r="F92" s="462">
        <f t="shared" si="8"/>
        <v>20</v>
      </c>
      <c r="G92" s="443"/>
      <c r="H92" s="409"/>
      <c r="I92" s="406">
        <f t="shared" si="9"/>
        <v>20</v>
      </c>
      <c r="J92" s="405">
        <v>20</v>
      </c>
      <c r="K92" s="405"/>
      <c r="L92" s="408"/>
      <c r="M92" s="406"/>
      <c r="N92" s="405"/>
      <c r="O92" s="405"/>
      <c r="P92" s="449"/>
      <c r="Q92" s="406"/>
      <c r="R92" s="405"/>
      <c r="S92" s="405"/>
      <c r="T92" s="408"/>
      <c r="U92" s="406"/>
      <c r="V92" s="405"/>
      <c r="W92" s="405"/>
      <c r="X92" s="408"/>
      <c r="Y92" s="9"/>
    </row>
    <row r="93" spans="3:25" ht="15">
      <c r="C93" s="459">
        <v>83</v>
      </c>
      <c r="D93" s="428" t="s">
        <v>149</v>
      </c>
      <c r="E93" s="451">
        <f t="shared" si="8"/>
        <v>3.3</v>
      </c>
      <c r="F93" s="462">
        <f t="shared" si="8"/>
        <v>3.3</v>
      </c>
      <c r="G93" s="443"/>
      <c r="H93" s="409"/>
      <c r="I93" s="406">
        <f t="shared" si="9"/>
        <v>3.3</v>
      </c>
      <c r="J93" s="405">
        <v>3.3</v>
      </c>
      <c r="K93" s="405"/>
      <c r="L93" s="408"/>
      <c r="M93" s="406"/>
      <c r="N93" s="405"/>
      <c r="O93" s="405"/>
      <c r="P93" s="449"/>
      <c r="Q93" s="406"/>
      <c r="R93" s="405"/>
      <c r="S93" s="405"/>
      <c r="T93" s="408"/>
      <c r="U93" s="406"/>
      <c r="V93" s="405"/>
      <c r="W93" s="405"/>
      <c r="X93" s="408"/>
      <c r="Y93" s="9"/>
    </row>
    <row r="94" spans="3:25" ht="15">
      <c r="C94" s="459">
        <v>84</v>
      </c>
      <c r="D94" s="428" t="s">
        <v>150</v>
      </c>
      <c r="E94" s="451">
        <f t="shared" si="8"/>
        <v>184.82999999999998</v>
      </c>
      <c r="F94" s="462">
        <f t="shared" si="8"/>
        <v>184.82999999999998</v>
      </c>
      <c r="G94" s="462">
        <f t="shared" si="8"/>
        <v>173.96599999999998</v>
      </c>
      <c r="H94" s="409"/>
      <c r="I94" s="406">
        <f t="shared" si="9"/>
        <v>176.545</v>
      </c>
      <c r="J94" s="405">
        <v>176.545</v>
      </c>
      <c r="K94" s="405">
        <v>166.392</v>
      </c>
      <c r="L94" s="408"/>
      <c r="M94" s="442">
        <f>N94+P94</f>
        <v>2.285</v>
      </c>
      <c r="N94" s="405">
        <v>2.285</v>
      </c>
      <c r="O94" s="405">
        <v>1.678</v>
      </c>
      <c r="P94" s="449"/>
      <c r="Q94" s="406">
        <f>+R94</f>
        <v>6</v>
      </c>
      <c r="R94" s="405">
        <v>6</v>
      </c>
      <c r="S94" s="405">
        <v>5.896</v>
      </c>
      <c r="T94" s="408"/>
      <c r="U94" s="406"/>
      <c r="V94" s="405"/>
      <c r="W94" s="405"/>
      <c r="X94" s="408"/>
      <c r="Y94" s="9"/>
    </row>
    <row r="95" spans="3:25" ht="15">
      <c r="C95" s="459">
        <v>85</v>
      </c>
      <c r="D95" s="428" t="s">
        <v>151</v>
      </c>
      <c r="E95" s="451">
        <f t="shared" si="8"/>
        <v>26.648</v>
      </c>
      <c r="F95" s="462">
        <f t="shared" si="8"/>
        <v>26.648</v>
      </c>
      <c r="G95" s="462">
        <f t="shared" si="8"/>
        <v>21.315</v>
      </c>
      <c r="H95" s="409"/>
      <c r="I95" s="406">
        <f t="shared" si="9"/>
        <v>26.648</v>
      </c>
      <c r="J95" s="405">
        <v>26.648</v>
      </c>
      <c r="K95" s="405">
        <v>21.315</v>
      </c>
      <c r="L95" s="408"/>
      <c r="M95" s="406"/>
      <c r="N95" s="405"/>
      <c r="O95" s="405"/>
      <c r="P95" s="449"/>
      <c r="Q95" s="406"/>
      <c r="R95" s="405"/>
      <c r="S95" s="405"/>
      <c r="T95" s="408"/>
      <c r="U95" s="406"/>
      <c r="V95" s="405"/>
      <c r="W95" s="405"/>
      <c r="X95" s="408"/>
      <c r="Y95" s="9"/>
    </row>
    <row r="96" spans="3:25" ht="43.5" customHeight="1">
      <c r="C96" s="459">
        <v>86</v>
      </c>
      <c r="D96" s="592" t="s">
        <v>365</v>
      </c>
      <c r="E96" s="451">
        <f t="shared" si="8"/>
        <v>2.5</v>
      </c>
      <c r="F96" s="462">
        <f t="shared" si="8"/>
        <v>2.5</v>
      </c>
      <c r="G96" s="462"/>
      <c r="H96" s="409"/>
      <c r="I96" s="406">
        <f t="shared" si="9"/>
        <v>2.5</v>
      </c>
      <c r="J96" s="405">
        <v>2.5</v>
      </c>
      <c r="K96" s="405"/>
      <c r="L96" s="408"/>
      <c r="M96" s="406"/>
      <c r="N96" s="405"/>
      <c r="O96" s="405"/>
      <c r="P96" s="449"/>
      <c r="Q96" s="406"/>
      <c r="R96" s="405"/>
      <c r="S96" s="405"/>
      <c r="T96" s="408"/>
      <c r="U96" s="406"/>
      <c r="V96" s="405"/>
      <c r="W96" s="405"/>
      <c r="X96" s="408"/>
      <c r="Y96" s="9"/>
    </row>
    <row r="97" spans="3:25" ht="15">
      <c r="C97" s="459">
        <v>87</v>
      </c>
      <c r="D97" s="576" t="s">
        <v>122</v>
      </c>
      <c r="E97" s="451">
        <f t="shared" si="8"/>
        <v>25</v>
      </c>
      <c r="F97" s="462">
        <f t="shared" si="8"/>
        <v>25</v>
      </c>
      <c r="G97" s="462"/>
      <c r="H97" s="409"/>
      <c r="I97" s="406">
        <f t="shared" si="9"/>
        <v>25</v>
      </c>
      <c r="J97" s="405">
        <v>25</v>
      </c>
      <c r="K97" s="405"/>
      <c r="L97" s="408"/>
      <c r="M97" s="406"/>
      <c r="N97" s="405"/>
      <c r="O97" s="405"/>
      <c r="P97" s="449"/>
      <c r="Q97" s="406"/>
      <c r="R97" s="405"/>
      <c r="S97" s="405"/>
      <c r="T97" s="408"/>
      <c r="U97" s="406"/>
      <c r="V97" s="405"/>
      <c r="W97" s="405"/>
      <c r="X97" s="408"/>
      <c r="Y97" s="9"/>
    </row>
    <row r="98" spans="3:25" ht="15">
      <c r="C98" s="459">
        <v>88</v>
      </c>
      <c r="D98" s="576" t="s">
        <v>123</v>
      </c>
      <c r="E98" s="451">
        <f t="shared" si="8"/>
        <v>58</v>
      </c>
      <c r="F98" s="462">
        <f t="shared" si="8"/>
        <v>58</v>
      </c>
      <c r="G98" s="462"/>
      <c r="H98" s="409"/>
      <c r="I98" s="406">
        <f t="shared" si="9"/>
        <v>58</v>
      </c>
      <c r="J98" s="405">
        <v>58</v>
      </c>
      <c r="K98" s="405"/>
      <c r="L98" s="408"/>
      <c r="M98" s="406"/>
      <c r="N98" s="405"/>
      <c r="O98" s="405"/>
      <c r="P98" s="449"/>
      <c r="Q98" s="406"/>
      <c r="R98" s="405"/>
      <c r="S98" s="405"/>
      <c r="T98" s="408"/>
      <c r="U98" s="406"/>
      <c r="V98" s="405"/>
      <c r="W98" s="405"/>
      <c r="X98" s="408"/>
      <c r="Y98" s="9"/>
    </row>
    <row r="99" spans="3:25" ht="30">
      <c r="C99" s="459">
        <v>89</v>
      </c>
      <c r="D99" s="589" t="s">
        <v>124</v>
      </c>
      <c r="E99" s="451">
        <f t="shared" si="8"/>
        <v>8</v>
      </c>
      <c r="F99" s="462">
        <f t="shared" si="8"/>
        <v>8</v>
      </c>
      <c r="G99" s="462"/>
      <c r="H99" s="409"/>
      <c r="I99" s="406">
        <f t="shared" si="9"/>
        <v>8</v>
      </c>
      <c r="J99" s="405">
        <v>8</v>
      </c>
      <c r="K99" s="405"/>
      <c r="L99" s="408"/>
      <c r="M99" s="406"/>
      <c r="N99" s="405"/>
      <c r="O99" s="405"/>
      <c r="P99" s="449"/>
      <c r="Q99" s="406"/>
      <c r="R99" s="405"/>
      <c r="S99" s="405"/>
      <c r="T99" s="408"/>
      <c r="U99" s="406"/>
      <c r="V99" s="405"/>
      <c r="W99" s="405"/>
      <c r="X99" s="408"/>
      <c r="Y99" s="9"/>
    </row>
    <row r="100" spans="3:25" ht="30">
      <c r="C100" s="459">
        <v>90</v>
      </c>
      <c r="D100" s="576" t="s">
        <v>367</v>
      </c>
      <c r="E100" s="451">
        <f t="shared" si="8"/>
        <v>4</v>
      </c>
      <c r="F100" s="462">
        <f t="shared" si="8"/>
        <v>4</v>
      </c>
      <c r="G100" s="462"/>
      <c r="H100" s="409"/>
      <c r="I100" s="406">
        <f t="shared" si="9"/>
        <v>4</v>
      </c>
      <c r="J100" s="398">
        <v>4</v>
      </c>
      <c r="K100" s="405"/>
      <c r="L100" s="408"/>
      <c r="M100" s="406"/>
      <c r="N100" s="405"/>
      <c r="O100" s="405"/>
      <c r="P100" s="449"/>
      <c r="Q100" s="406"/>
      <c r="R100" s="405"/>
      <c r="S100" s="405"/>
      <c r="T100" s="408"/>
      <c r="U100" s="406"/>
      <c r="V100" s="405"/>
      <c r="W100" s="405"/>
      <c r="X100" s="408"/>
      <c r="Y100" s="9"/>
    </row>
    <row r="101" spans="3:25" ht="30">
      <c r="C101" s="460">
        <v>91</v>
      </c>
      <c r="D101" s="588" t="s">
        <v>296</v>
      </c>
      <c r="E101" s="393">
        <f t="shared" si="8"/>
        <v>17</v>
      </c>
      <c r="F101" s="461">
        <f t="shared" si="8"/>
        <v>17</v>
      </c>
      <c r="G101" s="461"/>
      <c r="H101" s="447"/>
      <c r="I101" s="394">
        <f t="shared" si="9"/>
        <v>17</v>
      </c>
      <c r="J101" s="398">
        <v>17</v>
      </c>
      <c r="K101" s="398"/>
      <c r="L101" s="446"/>
      <c r="M101" s="394"/>
      <c r="N101" s="398"/>
      <c r="O101" s="398"/>
      <c r="P101" s="447"/>
      <c r="Q101" s="394"/>
      <c r="R101" s="405"/>
      <c r="S101" s="405"/>
      <c r="T101" s="408"/>
      <c r="U101" s="406"/>
      <c r="V101" s="405"/>
      <c r="W101" s="405"/>
      <c r="X101" s="408"/>
      <c r="Y101" s="9"/>
    </row>
    <row r="102" spans="3:25" ht="15">
      <c r="C102" s="460">
        <v>92</v>
      </c>
      <c r="D102" s="588" t="s">
        <v>125</v>
      </c>
      <c r="E102" s="393">
        <f t="shared" si="8"/>
        <v>19</v>
      </c>
      <c r="F102" s="461">
        <f t="shared" si="8"/>
        <v>19</v>
      </c>
      <c r="G102" s="461"/>
      <c r="H102" s="447"/>
      <c r="I102" s="394">
        <f t="shared" si="9"/>
        <v>19</v>
      </c>
      <c r="J102" s="398">
        <v>19</v>
      </c>
      <c r="K102" s="398"/>
      <c r="L102" s="446"/>
      <c r="M102" s="394"/>
      <c r="N102" s="398"/>
      <c r="O102" s="398"/>
      <c r="P102" s="447"/>
      <c r="Q102" s="394"/>
      <c r="R102" s="405"/>
      <c r="S102" s="405"/>
      <c r="T102" s="408"/>
      <c r="U102" s="406"/>
      <c r="V102" s="405"/>
      <c r="W102" s="405"/>
      <c r="X102" s="408"/>
      <c r="Y102" s="9"/>
    </row>
    <row r="103" spans="3:25" ht="15">
      <c r="C103" s="460">
        <v>93</v>
      </c>
      <c r="D103" s="588" t="s">
        <v>366</v>
      </c>
      <c r="E103" s="393">
        <f t="shared" si="8"/>
        <v>3</v>
      </c>
      <c r="F103" s="461">
        <f t="shared" si="8"/>
        <v>3</v>
      </c>
      <c r="G103" s="461"/>
      <c r="H103" s="447"/>
      <c r="I103" s="394">
        <f t="shared" si="9"/>
        <v>3</v>
      </c>
      <c r="J103" s="398">
        <v>3</v>
      </c>
      <c r="K103" s="398"/>
      <c r="L103" s="446"/>
      <c r="M103" s="394"/>
      <c r="N103" s="398"/>
      <c r="O103" s="398"/>
      <c r="P103" s="447"/>
      <c r="Q103" s="394"/>
      <c r="R103" s="405"/>
      <c r="S103" s="405"/>
      <c r="T103" s="408"/>
      <c r="U103" s="406"/>
      <c r="V103" s="405"/>
      <c r="W103" s="405"/>
      <c r="X103" s="408"/>
      <c r="Y103" s="9"/>
    </row>
    <row r="104" spans="3:25" ht="15">
      <c r="C104" s="460">
        <v>94</v>
      </c>
      <c r="D104" s="588" t="s">
        <v>292</v>
      </c>
      <c r="E104" s="393">
        <f t="shared" si="8"/>
        <v>1</v>
      </c>
      <c r="F104" s="461">
        <f t="shared" si="8"/>
        <v>1</v>
      </c>
      <c r="G104" s="461"/>
      <c r="H104" s="447"/>
      <c r="I104" s="394">
        <f t="shared" si="9"/>
        <v>1</v>
      </c>
      <c r="J104" s="398">
        <v>1</v>
      </c>
      <c r="K104" s="398"/>
      <c r="L104" s="446"/>
      <c r="M104" s="394"/>
      <c r="N104" s="398"/>
      <c r="O104" s="398"/>
      <c r="P104" s="447"/>
      <c r="Q104" s="394"/>
      <c r="R104" s="405"/>
      <c r="S104" s="405"/>
      <c r="T104" s="408"/>
      <c r="U104" s="406"/>
      <c r="V104" s="405"/>
      <c r="W104" s="405"/>
      <c r="X104" s="408"/>
      <c r="Y104" s="9"/>
    </row>
    <row r="105" spans="3:25" ht="30">
      <c r="C105" s="460">
        <v>95</v>
      </c>
      <c r="D105" s="588" t="s">
        <v>293</v>
      </c>
      <c r="E105" s="393">
        <f t="shared" si="8"/>
        <v>7</v>
      </c>
      <c r="F105" s="461">
        <f t="shared" si="8"/>
        <v>7</v>
      </c>
      <c r="G105" s="461"/>
      <c r="H105" s="447"/>
      <c r="I105" s="394">
        <f t="shared" si="9"/>
        <v>7</v>
      </c>
      <c r="J105" s="398">
        <v>7</v>
      </c>
      <c r="K105" s="398"/>
      <c r="L105" s="446"/>
      <c r="M105" s="394"/>
      <c r="N105" s="398"/>
      <c r="O105" s="398"/>
      <c r="P105" s="447"/>
      <c r="Q105" s="394"/>
      <c r="R105" s="405"/>
      <c r="S105" s="405"/>
      <c r="T105" s="408"/>
      <c r="U105" s="406"/>
      <c r="V105" s="405"/>
      <c r="W105" s="405"/>
      <c r="X105" s="408"/>
      <c r="Y105" s="9"/>
    </row>
    <row r="106" spans="3:25" ht="15">
      <c r="C106" s="460">
        <v>96</v>
      </c>
      <c r="D106" s="588" t="s">
        <v>284</v>
      </c>
      <c r="E106" s="393">
        <f t="shared" si="8"/>
        <v>1.5</v>
      </c>
      <c r="F106" s="461">
        <f t="shared" si="8"/>
        <v>1.5</v>
      </c>
      <c r="G106" s="461"/>
      <c r="H106" s="447"/>
      <c r="I106" s="394">
        <f t="shared" si="9"/>
        <v>1.5</v>
      </c>
      <c r="J106" s="398">
        <v>1.5</v>
      </c>
      <c r="K106" s="398"/>
      <c r="L106" s="446"/>
      <c r="M106" s="394"/>
      <c r="N106" s="398"/>
      <c r="O106" s="398"/>
      <c r="P106" s="447"/>
      <c r="Q106" s="394"/>
      <c r="R106" s="405"/>
      <c r="S106" s="405"/>
      <c r="T106" s="408"/>
      <c r="U106" s="406"/>
      <c r="V106" s="405"/>
      <c r="W106" s="405"/>
      <c r="X106" s="563"/>
      <c r="Y106" s="9"/>
    </row>
    <row r="107" spans="3:25" ht="14.25">
      <c r="C107" s="460">
        <v>97</v>
      </c>
      <c r="D107" s="431" t="s">
        <v>32</v>
      </c>
      <c r="E107" s="402">
        <f t="shared" si="8"/>
        <v>1087.096</v>
      </c>
      <c r="F107" s="468">
        <f t="shared" si="8"/>
        <v>1007.096</v>
      </c>
      <c r="G107" s="399">
        <f>K107+O107+S107+W107</f>
        <v>942.157</v>
      </c>
      <c r="H107" s="400">
        <f>L107+P107+T107+X107</f>
        <v>80</v>
      </c>
      <c r="I107" s="401">
        <f>J107+L107</f>
        <v>126.896</v>
      </c>
      <c r="J107" s="399">
        <v>46.896</v>
      </c>
      <c r="K107" s="399">
        <v>46.225</v>
      </c>
      <c r="L107" s="561">
        <v>80</v>
      </c>
      <c r="M107" s="401">
        <f>N107+P107</f>
        <v>960.2</v>
      </c>
      <c r="N107" s="399">
        <v>960.2</v>
      </c>
      <c r="O107" s="399">
        <v>895.932</v>
      </c>
      <c r="P107" s="400"/>
      <c r="Q107" s="401"/>
      <c r="R107" s="485"/>
      <c r="S107" s="485"/>
      <c r="T107" s="492"/>
      <c r="U107" s="484"/>
      <c r="V107" s="485"/>
      <c r="W107" s="485"/>
      <c r="X107" s="559"/>
      <c r="Y107" s="9"/>
    </row>
    <row r="108" spans="3:25" ht="15">
      <c r="C108" s="460">
        <v>98</v>
      </c>
      <c r="D108" s="595" t="s">
        <v>306</v>
      </c>
      <c r="E108" s="393">
        <f t="shared" si="8"/>
        <v>80</v>
      </c>
      <c r="F108" s="461"/>
      <c r="G108" s="398"/>
      <c r="H108" s="447">
        <f>L108+P108+T108+X108</f>
        <v>80</v>
      </c>
      <c r="I108" s="394">
        <f>J108+L108</f>
        <v>80</v>
      </c>
      <c r="J108" s="398"/>
      <c r="K108" s="399"/>
      <c r="L108" s="560">
        <v>80</v>
      </c>
      <c r="M108" s="401"/>
      <c r="N108" s="399"/>
      <c r="O108" s="399"/>
      <c r="P108" s="400"/>
      <c r="Q108" s="401"/>
      <c r="R108" s="485"/>
      <c r="S108" s="485"/>
      <c r="T108" s="492"/>
      <c r="U108" s="484"/>
      <c r="V108" s="485"/>
      <c r="W108" s="485"/>
      <c r="X108" s="559"/>
      <c r="Y108" s="9"/>
    </row>
    <row r="109" spans="3:24" s="9" customFormat="1" ht="14.25">
      <c r="C109" s="460">
        <v>99</v>
      </c>
      <c r="D109" s="431" t="s">
        <v>37</v>
      </c>
      <c r="E109" s="402">
        <f t="shared" si="8"/>
        <v>429.14799999999997</v>
      </c>
      <c r="F109" s="468">
        <f t="shared" si="8"/>
        <v>419.14799999999997</v>
      </c>
      <c r="G109" s="399">
        <f>K109+O109+S109+W109</f>
        <v>342.118</v>
      </c>
      <c r="H109" s="400">
        <f>L109+P109+T109+X109</f>
        <v>10</v>
      </c>
      <c r="I109" s="401">
        <f t="shared" si="9"/>
        <v>369.14799999999997</v>
      </c>
      <c r="J109" s="399">
        <f>371.948-2.8</f>
        <v>369.14799999999997</v>
      </c>
      <c r="K109" s="399">
        <v>334.384</v>
      </c>
      <c r="L109" s="441"/>
      <c r="M109" s="401"/>
      <c r="N109" s="399"/>
      <c r="O109" s="399"/>
      <c r="P109" s="400"/>
      <c r="Q109" s="401"/>
      <c r="R109" s="485"/>
      <c r="S109" s="485"/>
      <c r="T109" s="492"/>
      <c r="U109" s="484">
        <f aca="true" t="shared" si="10" ref="U109:U132">V109+X109</f>
        <v>60</v>
      </c>
      <c r="V109" s="485">
        <v>50</v>
      </c>
      <c r="W109" s="485">
        <v>7.734</v>
      </c>
      <c r="X109" s="559">
        <v>10</v>
      </c>
    </row>
    <row r="110" spans="3:25" ht="30">
      <c r="C110" s="460">
        <v>100</v>
      </c>
      <c r="D110" s="596" t="s">
        <v>152</v>
      </c>
      <c r="E110" s="393">
        <f t="shared" si="8"/>
        <v>3</v>
      </c>
      <c r="F110" s="461">
        <f t="shared" si="8"/>
        <v>3</v>
      </c>
      <c r="G110" s="398"/>
      <c r="H110" s="447"/>
      <c r="I110" s="394">
        <f t="shared" si="9"/>
        <v>3</v>
      </c>
      <c r="J110" s="398">
        <v>3</v>
      </c>
      <c r="K110" s="399"/>
      <c r="L110" s="441"/>
      <c r="M110" s="401"/>
      <c r="N110" s="399"/>
      <c r="O110" s="399"/>
      <c r="P110" s="400"/>
      <c r="Q110" s="401"/>
      <c r="R110" s="485"/>
      <c r="S110" s="485"/>
      <c r="T110" s="492"/>
      <c r="U110" s="484"/>
      <c r="V110" s="485"/>
      <c r="W110" s="485"/>
      <c r="X110" s="559"/>
      <c r="Y110" s="9"/>
    </row>
    <row r="111" spans="3:25" ht="14.25">
      <c r="C111" s="460">
        <v>101</v>
      </c>
      <c r="D111" s="431" t="s">
        <v>38</v>
      </c>
      <c r="E111" s="402">
        <f t="shared" si="8"/>
        <v>561.614</v>
      </c>
      <c r="F111" s="468">
        <f t="shared" si="8"/>
        <v>549.514</v>
      </c>
      <c r="G111" s="399">
        <f>K111+O111+S111+W111</f>
        <v>429.442</v>
      </c>
      <c r="H111" s="400">
        <f>L111++P111+T111+X111</f>
        <v>12.1</v>
      </c>
      <c r="I111" s="401">
        <f t="shared" si="9"/>
        <v>501.814</v>
      </c>
      <c r="J111" s="399">
        <f>508.714-6.9</f>
        <v>501.814</v>
      </c>
      <c r="K111" s="399">
        <v>429.442</v>
      </c>
      <c r="L111" s="441"/>
      <c r="M111" s="394"/>
      <c r="N111" s="398"/>
      <c r="O111" s="398"/>
      <c r="P111" s="447"/>
      <c r="Q111" s="401"/>
      <c r="R111" s="405"/>
      <c r="S111" s="405"/>
      <c r="T111" s="408"/>
      <c r="U111" s="484">
        <f t="shared" si="10"/>
        <v>59.800000000000004</v>
      </c>
      <c r="V111" s="485">
        <v>47.7</v>
      </c>
      <c r="W111" s="485"/>
      <c r="X111" s="559">
        <v>12.1</v>
      </c>
      <c r="Y111" s="9"/>
    </row>
    <row r="112" spans="3:25" ht="15">
      <c r="C112" s="460">
        <v>102</v>
      </c>
      <c r="D112" s="597" t="s">
        <v>153</v>
      </c>
      <c r="E112" s="393">
        <f t="shared" si="8"/>
        <v>3</v>
      </c>
      <c r="F112" s="461">
        <f t="shared" si="8"/>
        <v>3</v>
      </c>
      <c r="G112" s="398"/>
      <c r="H112" s="447"/>
      <c r="I112" s="394">
        <f t="shared" si="9"/>
        <v>3</v>
      </c>
      <c r="J112" s="398">
        <v>3</v>
      </c>
      <c r="K112" s="399"/>
      <c r="L112" s="441"/>
      <c r="M112" s="394"/>
      <c r="N112" s="398"/>
      <c r="O112" s="398"/>
      <c r="P112" s="447"/>
      <c r="Q112" s="401"/>
      <c r="R112" s="405"/>
      <c r="S112" s="405"/>
      <c r="T112" s="408"/>
      <c r="U112" s="484"/>
      <c r="V112" s="485"/>
      <c r="W112" s="485"/>
      <c r="X112" s="559"/>
      <c r="Y112" s="9"/>
    </row>
    <row r="113" spans="3:25" ht="15">
      <c r="C113" s="460">
        <v>103</v>
      </c>
      <c r="D113" s="597" t="s">
        <v>288</v>
      </c>
      <c r="E113" s="393">
        <f t="shared" si="8"/>
        <v>8</v>
      </c>
      <c r="F113" s="461">
        <f t="shared" si="8"/>
        <v>8</v>
      </c>
      <c r="G113" s="398"/>
      <c r="H113" s="447"/>
      <c r="I113" s="394">
        <f t="shared" si="9"/>
        <v>8</v>
      </c>
      <c r="J113" s="398">
        <v>8</v>
      </c>
      <c r="K113" s="399"/>
      <c r="L113" s="441"/>
      <c r="M113" s="394"/>
      <c r="N113" s="398"/>
      <c r="O113" s="398"/>
      <c r="P113" s="447"/>
      <c r="Q113" s="401"/>
      <c r="R113" s="405"/>
      <c r="S113" s="405"/>
      <c r="T113" s="408"/>
      <c r="U113" s="484"/>
      <c r="V113" s="485"/>
      <c r="W113" s="485"/>
      <c r="X113" s="559"/>
      <c r="Y113" s="9"/>
    </row>
    <row r="114" spans="3:25" ht="40.5" customHeight="1">
      <c r="C114" s="460">
        <v>104</v>
      </c>
      <c r="D114" s="598" t="s">
        <v>624</v>
      </c>
      <c r="E114" s="393">
        <f t="shared" si="8"/>
        <v>2.5</v>
      </c>
      <c r="F114" s="461">
        <f t="shared" si="8"/>
        <v>2.5</v>
      </c>
      <c r="G114" s="398"/>
      <c r="H114" s="447"/>
      <c r="I114" s="394">
        <f t="shared" si="9"/>
        <v>2.5</v>
      </c>
      <c r="J114" s="398">
        <v>2.5</v>
      </c>
      <c r="K114" s="399"/>
      <c r="L114" s="441"/>
      <c r="M114" s="394"/>
      <c r="N114" s="398"/>
      <c r="O114" s="398"/>
      <c r="P114" s="447"/>
      <c r="Q114" s="401"/>
      <c r="R114" s="405"/>
      <c r="S114" s="405"/>
      <c r="T114" s="408"/>
      <c r="U114" s="484"/>
      <c r="V114" s="485"/>
      <c r="W114" s="485"/>
      <c r="X114" s="559"/>
      <c r="Y114" s="9"/>
    </row>
    <row r="115" spans="3:25" ht="14.25">
      <c r="C115" s="460">
        <v>105</v>
      </c>
      <c r="D115" s="599" t="s">
        <v>84</v>
      </c>
      <c r="E115" s="402">
        <f t="shared" si="8"/>
        <v>797.0469999999999</v>
      </c>
      <c r="F115" s="468">
        <f t="shared" si="8"/>
        <v>797.0469999999999</v>
      </c>
      <c r="G115" s="399">
        <f>K115+O115+S115+W115</f>
        <v>718.71</v>
      </c>
      <c r="H115" s="400"/>
      <c r="I115" s="401">
        <f t="shared" si="9"/>
        <v>793.247</v>
      </c>
      <c r="J115" s="399">
        <f>794.747-1.5</f>
        <v>793.247</v>
      </c>
      <c r="K115" s="399">
        <v>718.71</v>
      </c>
      <c r="L115" s="441"/>
      <c r="M115" s="394"/>
      <c r="N115" s="398"/>
      <c r="O115" s="398"/>
      <c r="P115" s="447"/>
      <c r="Q115" s="401"/>
      <c r="R115" s="485"/>
      <c r="S115" s="485"/>
      <c r="T115" s="408"/>
      <c r="U115" s="484">
        <f t="shared" si="10"/>
        <v>3.8</v>
      </c>
      <c r="V115" s="485">
        <v>3.8</v>
      </c>
      <c r="W115" s="485"/>
      <c r="X115" s="559"/>
      <c r="Y115" s="9"/>
    </row>
    <row r="116" spans="3:25" ht="14.25">
      <c r="C116" s="460">
        <v>106</v>
      </c>
      <c r="D116" s="600" t="s">
        <v>155</v>
      </c>
      <c r="E116" s="493">
        <f t="shared" si="8"/>
        <v>408.83900000000006</v>
      </c>
      <c r="F116" s="494">
        <f t="shared" si="8"/>
        <v>403.83900000000006</v>
      </c>
      <c r="G116" s="485">
        <f>K116+O116+S116+W116</f>
        <v>313.03900000000004</v>
      </c>
      <c r="H116" s="485">
        <f>L116+P116+T116+X116</f>
        <v>5</v>
      </c>
      <c r="I116" s="484">
        <f>J116+L116</f>
        <v>371.97700000000003</v>
      </c>
      <c r="J116" s="485">
        <f>371.177-2.2</f>
        <v>368.97700000000003</v>
      </c>
      <c r="K116" s="485">
        <f>296.432-0.8</f>
        <v>295.632</v>
      </c>
      <c r="L116" s="559">
        <v>3</v>
      </c>
      <c r="M116" s="495">
        <f>N116+P116</f>
        <v>2.362</v>
      </c>
      <c r="N116" s="485">
        <v>2.362</v>
      </c>
      <c r="O116" s="485"/>
      <c r="P116" s="449"/>
      <c r="Q116" s="484">
        <f>+R116</f>
        <v>13.5</v>
      </c>
      <c r="R116" s="485">
        <v>13.5</v>
      </c>
      <c r="S116" s="485">
        <v>13.307</v>
      </c>
      <c r="T116" s="408"/>
      <c r="U116" s="484">
        <f t="shared" si="10"/>
        <v>21</v>
      </c>
      <c r="V116" s="485">
        <v>19</v>
      </c>
      <c r="W116" s="485">
        <v>4.1</v>
      </c>
      <c r="X116" s="559">
        <v>2</v>
      </c>
      <c r="Y116" s="9"/>
    </row>
    <row r="117" spans="3:25" ht="30">
      <c r="C117" s="460">
        <v>107</v>
      </c>
      <c r="D117" s="601" t="s">
        <v>156</v>
      </c>
      <c r="E117" s="403">
        <f t="shared" si="8"/>
        <v>11</v>
      </c>
      <c r="F117" s="496">
        <f t="shared" si="8"/>
        <v>11</v>
      </c>
      <c r="G117" s="485"/>
      <c r="H117" s="497"/>
      <c r="I117" s="406">
        <f t="shared" si="9"/>
        <v>11</v>
      </c>
      <c r="J117" s="405">
        <v>11</v>
      </c>
      <c r="K117" s="485"/>
      <c r="L117" s="492"/>
      <c r="M117" s="406"/>
      <c r="N117" s="405"/>
      <c r="O117" s="405"/>
      <c r="P117" s="449"/>
      <c r="Q117" s="484"/>
      <c r="R117" s="405"/>
      <c r="S117" s="405"/>
      <c r="T117" s="408"/>
      <c r="U117" s="484"/>
      <c r="V117" s="485"/>
      <c r="W117" s="485"/>
      <c r="X117" s="559"/>
      <c r="Y117" s="9"/>
    </row>
    <row r="118" spans="3:25" ht="14.25">
      <c r="C118" s="460">
        <v>108</v>
      </c>
      <c r="D118" s="602" t="s">
        <v>72</v>
      </c>
      <c r="E118" s="402">
        <f>I118+M118+Q118+U118</f>
        <v>1132.375</v>
      </c>
      <c r="F118" s="468">
        <f>J118+N118+R118+V118</f>
        <v>1132.375</v>
      </c>
      <c r="G118" s="399">
        <f>K118+O118+S118+W118</f>
        <v>942.7080000000001</v>
      </c>
      <c r="H118" s="400"/>
      <c r="I118" s="484">
        <f t="shared" si="9"/>
        <v>654.875</v>
      </c>
      <c r="J118" s="485">
        <f>664.075-9.2</f>
        <v>654.875</v>
      </c>
      <c r="K118" s="485">
        <f>586.57-3.5</f>
        <v>583.07</v>
      </c>
      <c r="L118" s="492"/>
      <c r="M118" s="484">
        <f>N118+P118</f>
        <v>402.5</v>
      </c>
      <c r="N118" s="485">
        <f>319.2+83.3</f>
        <v>402.5</v>
      </c>
      <c r="O118" s="485">
        <v>314.638</v>
      </c>
      <c r="P118" s="449"/>
      <c r="Q118" s="484"/>
      <c r="R118" s="405"/>
      <c r="S118" s="405"/>
      <c r="T118" s="408"/>
      <c r="U118" s="484">
        <f t="shared" si="10"/>
        <v>75</v>
      </c>
      <c r="V118" s="485">
        <v>75</v>
      </c>
      <c r="W118" s="485">
        <v>45</v>
      </c>
      <c r="X118" s="559"/>
      <c r="Y118" s="9"/>
    </row>
    <row r="119" spans="3:25" ht="14.25">
      <c r="C119" s="459">
        <v>109</v>
      </c>
      <c r="D119" s="593" t="s">
        <v>41</v>
      </c>
      <c r="E119" s="402">
        <f aca="true" t="shared" si="11" ref="E119:H133">I119+M119+Q119+U119</f>
        <v>576.937</v>
      </c>
      <c r="F119" s="468">
        <f t="shared" si="11"/>
        <v>576.937</v>
      </c>
      <c r="G119" s="399">
        <f>K119+O119+S119+W119</f>
        <v>399.545</v>
      </c>
      <c r="H119" s="400"/>
      <c r="I119" s="484">
        <f t="shared" si="9"/>
        <v>18.337</v>
      </c>
      <c r="J119" s="485">
        <v>18.337</v>
      </c>
      <c r="K119" s="485">
        <v>13.145</v>
      </c>
      <c r="L119" s="492"/>
      <c r="M119" s="484">
        <f>N119+P119</f>
        <v>252.8</v>
      </c>
      <c r="N119" s="485">
        <v>252.8</v>
      </c>
      <c r="O119" s="485">
        <v>174.8</v>
      </c>
      <c r="P119" s="449"/>
      <c r="Q119" s="484"/>
      <c r="R119" s="405"/>
      <c r="S119" s="405"/>
      <c r="T119" s="408"/>
      <c r="U119" s="484">
        <f t="shared" si="10"/>
        <v>305.8</v>
      </c>
      <c r="V119" s="485">
        <v>305.8</v>
      </c>
      <c r="W119" s="485">
        <v>211.6</v>
      </c>
      <c r="X119" s="563"/>
      <c r="Y119" s="9"/>
    </row>
    <row r="120" spans="3:25" ht="16.5" customHeight="1">
      <c r="C120" s="459">
        <v>110</v>
      </c>
      <c r="D120" s="596" t="s">
        <v>159</v>
      </c>
      <c r="E120" s="393">
        <f t="shared" si="11"/>
        <v>304.437</v>
      </c>
      <c r="F120" s="461">
        <f t="shared" si="11"/>
        <v>304.437</v>
      </c>
      <c r="G120" s="398">
        <f>K120+O120+S120+W120</f>
        <v>251.645</v>
      </c>
      <c r="H120" s="400"/>
      <c r="I120" s="406">
        <f t="shared" si="9"/>
        <v>18.337</v>
      </c>
      <c r="J120" s="405">
        <v>18.337</v>
      </c>
      <c r="K120" s="405">
        <v>13.145</v>
      </c>
      <c r="L120" s="492"/>
      <c r="M120" s="406">
        <f>N120+P120</f>
        <v>129.6</v>
      </c>
      <c r="N120" s="405">
        <v>129.6</v>
      </c>
      <c r="O120" s="405">
        <v>107.7</v>
      </c>
      <c r="P120" s="449"/>
      <c r="Q120" s="406"/>
      <c r="R120" s="405"/>
      <c r="S120" s="405"/>
      <c r="T120" s="408"/>
      <c r="U120" s="406">
        <f t="shared" si="10"/>
        <v>156.5</v>
      </c>
      <c r="V120" s="405">
        <v>156.5</v>
      </c>
      <c r="W120" s="405">
        <v>130.8</v>
      </c>
      <c r="X120" s="559"/>
      <c r="Y120" s="9"/>
    </row>
    <row r="121" spans="3:25" ht="28.5">
      <c r="C121" s="459">
        <v>11</v>
      </c>
      <c r="D121" s="593" t="s">
        <v>79</v>
      </c>
      <c r="E121" s="402">
        <f t="shared" si="11"/>
        <v>88.71799999999999</v>
      </c>
      <c r="F121" s="468">
        <f t="shared" si="11"/>
        <v>88.71799999999999</v>
      </c>
      <c r="G121" s="399">
        <f>K121+O121+S121+W121</f>
        <v>68.483</v>
      </c>
      <c r="H121" s="400"/>
      <c r="I121" s="484">
        <f aca="true" t="shared" si="12" ref="I121:I132">J121+L121</f>
        <v>70.618</v>
      </c>
      <c r="J121" s="485">
        <f>71.018-0.4</f>
        <v>70.618</v>
      </c>
      <c r="K121" s="485">
        <v>66.483</v>
      </c>
      <c r="L121" s="492"/>
      <c r="M121" s="484"/>
      <c r="N121" s="485"/>
      <c r="O121" s="485"/>
      <c r="P121" s="449"/>
      <c r="Q121" s="406"/>
      <c r="R121" s="405"/>
      <c r="S121" s="405"/>
      <c r="T121" s="408"/>
      <c r="U121" s="484">
        <f t="shared" si="10"/>
        <v>18.1</v>
      </c>
      <c r="V121" s="485">
        <v>18.1</v>
      </c>
      <c r="W121" s="485">
        <v>2</v>
      </c>
      <c r="X121" s="559"/>
      <c r="Y121" s="9"/>
    </row>
    <row r="122" spans="3:25" ht="14.25">
      <c r="C122" s="459">
        <v>112</v>
      </c>
      <c r="D122" s="593" t="s">
        <v>305</v>
      </c>
      <c r="E122" s="402">
        <f t="shared" si="11"/>
        <v>371.72</v>
      </c>
      <c r="F122" s="468">
        <f t="shared" si="11"/>
        <v>371.72</v>
      </c>
      <c r="G122" s="399">
        <f>K122+O122+S122+W122</f>
        <v>207.47</v>
      </c>
      <c r="H122" s="400"/>
      <c r="I122" s="401">
        <f t="shared" si="12"/>
        <v>186.72</v>
      </c>
      <c r="J122" s="399">
        <f>187.32-0.6</f>
        <v>186.72</v>
      </c>
      <c r="K122" s="399">
        <v>148.924</v>
      </c>
      <c r="L122" s="492"/>
      <c r="M122" s="484"/>
      <c r="N122" s="485"/>
      <c r="O122" s="485"/>
      <c r="P122" s="449"/>
      <c r="Q122" s="406"/>
      <c r="R122" s="405"/>
      <c r="S122" s="405"/>
      <c r="T122" s="408"/>
      <c r="U122" s="484">
        <f t="shared" si="10"/>
        <v>185</v>
      </c>
      <c r="V122" s="485">
        <v>185</v>
      </c>
      <c r="W122" s="485">
        <v>58.546</v>
      </c>
      <c r="X122" s="559"/>
      <c r="Y122" s="9"/>
    </row>
    <row r="123" spans="3:25" ht="14.25">
      <c r="C123" s="459">
        <v>113</v>
      </c>
      <c r="D123" s="590" t="s">
        <v>42</v>
      </c>
      <c r="E123" s="402">
        <f t="shared" si="11"/>
        <v>242.73499999999999</v>
      </c>
      <c r="F123" s="468">
        <f t="shared" si="11"/>
        <v>242.73499999999999</v>
      </c>
      <c r="G123" s="399">
        <f t="shared" si="11"/>
        <v>143.98100000000002</v>
      </c>
      <c r="H123" s="400"/>
      <c r="I123" s="401">
        <f>+J123+L123</f>
        <v>201.935</v>
      </c>
      <c r="J123" s="399">
        <f>204.635-2.7</f>
        <v>201.935</v>
      </c>
      <c r="K123" s="399">
        <f>132.121-0.1</f>
        <v>132.02100000000002</v>
      </c>
      <c r="L123" s="492"/>
      <c r="M123" s="484">
        <f aca="true" t="shared" si="13" ref="M123:M132">N123+P123</f>
        <v>40.1</v>
      </c>
      <c r="N123" s="485">
        <v>40.1</v>
      </c>
      <c r="O123" s="485">
        <v>11.96</v>
      </c>
      <c r="P123" s="449"/>
      <c r="Q123" s="406"/>
      <c r="R123" s="405"/>
      <c r="S123" s="405"/>
      <c r="T123" s="408"/>
      <c r="U123" s="484">
        <f t="shared" si="10"/>
        <v>0.7</v>
      </c>
      <c r="V123" s="485">
        <v>0.7</v>
      </c>
      <c r="W123" s="485"/>
      <c r="X123" s="559"/>
      <c r="Y123" s="9"/>
    </row>
    <row r="124" spans="3:25" ht="14.25">
      <c r="C124" s="459">
        <v>114</v>
      </c>
      <c r="D124" s="590" t="s">
        <v>43</v>
      </c>
      <c r="E124" s="402">
        <f t="shared" si="11"/>
        <v>220.458</v>
      </c>
      <c r="F124" s="468">
        <f t="shared" si="11"/>
        <v>220.458</v>
      </c>
      <c r="G124" s="399">
        <f t="shared" si="11"/>
        <v>173.27</v>
      </c>
      <c r="H124" s="400"/>
      <c r="I124" s="401">
        <f t="shared" si="12"/>
        <v>194.44</v>
      </c>
      <c r="J124" s="399">
        <f>195.24-0.8</f>
        <v>194.44</v>
      </c>
      <c r="K124" s="399">
        <f>161.34-0.4</f>
        <v>160.94</v>
      </c>
      <c r="L124" s="492"/>
      <c r="M124" s="484">
        <f t="shared" si="13"/>
        <v>24.418</v>
      </c>
      <c r="N124" s="485">
        <v>24.418</v>
      </c>
      <c r="O124" s="485">
        <v>12.33</v>
      </c>
      <c r="P124" s="449"/>
      <c r="Q124" s="484"/>
      <c r="R124" s="485"/>
      <c r="S124" s="405"/>
      <c r="T124" s="408"/>
      <c r="U124" s="484">
        <f t="shared" si="10"/>
        <v>1.6</v>
      </c>
      <c r="V124" s="485">
        <v>1.6</v>
      </c>
      <c r="W124" s="485"/>
      <c r="X124" s="559"/>
      <c r="Y124" s="9"/>
    </row>
    <row r="125" spans="3:25" ht="14.25">
      <c r="C125" s="459">
        <v>115</v>
      </c>
      <c r="D125" s="590" t="s">
        <v>44</v>
      </c>
      <c r="E125" s="402">
        <f t="shared" si="11"/>
        <v>279.16700000000003</v>
      </c>
      <c r="F125" s="468">
        <f t="shared" si="11"/>
        <v>279.16700000000003</v>
      </c>
      <c r="G125" s="399">
        <f t="shared" si="11"/>
        <v>204.512</v>
      </c>
      <c r="H125" s="400"/>
      <c r="I125" s="401">
        <f t="shared" si="12"/>
        <v>248.001</v>
      </c>
      <c r="J125" s="399">
        <f>251.001-3</f>
        <v>248.001</v>
      </c>
      <c r="K125" s="399">
        <f>192.152-1.2</f>
        <v>190.952</v>
      </c>
      <c r="L125" s="492"/>
      <c r="M125" s="484">
        <f t="shared" si="13"/>
        <v>27.166</v>
      </c>
      <c r="N125" s="485">
        <v>27.166</v>
      </c>
      <c r="O125" s="485">
        <v>13.56</v>
      </c>
      <c r="P125" s="449"/>
      <c r="Q125" s="406"/>
      <c r="R125" s="405"/>
      <c r="S125" s="405"/>
      <c r="T125" s="408"/>
      <c r="U125" s="484">
        <f t="shared" si="10"/>
        <v>4</v>
      </c>
      <c r="V125" s="485">
        <v>4</v>
      </c>
      <c r="W125" s="485"/>
      <c r="X125" s="559"/>
      <c r="Y125" s="9"/>
    </row>
    <row r="126" spans="3:25" ht="14.25">
      <c r="C126" s="459">
        <v>116</v>
      </c>
      <c r="D126" s="590" t="s">
        <v>45</v>
      </c>
      <c r="E126" s="402">
        <f t="shared" si="11"/>
        <v>114.807</v>
      </c>
      <c r="F126" s="468">
        <f t="shared" si="11"/>
        <v>114.807</v>
      </c>
      <c r="G126" s="399">
        <f t="shared" si="11"/>
        <v>96.238</v>
      </c>
      <c r="H126" s="400"/>
      <c r="I126" s="401">
        <f t="shared" si="12"/>
        <v>109.027</v>
      </c>
      <c r="J126" s="399">
        <f>110.627-1.6</f>
        <v>109.027</v>
      </c>
      <c r="K126" s="399">
        <f>97.238-1</f>
        <v>96.238</v>
      </c>
      <c r="L126" s="492"/>
      <c r="M126" s="484">
        <f t="shared" si="13"/>
        <v>5.58</v>
      </c>
      <c r="N126" s="485">
        <v>5.58</v>
      </c>
      <c r="O126" s="485"/>
      <c r="P126" s="449"/>
      <c r="Q126" s="406"/>
      <c r="R126" s="405"/>
      <c r="S126" s="405"/>
      <c r="T126" s="408"/>
      <c r="U126" s="484">
        <f t="shared" si="10"/>
        <v>0.2</v>
      </c>
      <c r="V126" s="485">
        <v>0.2</v>
      </c>
      <c r="W126" s="485"/>
      <c r="X126" s="559"/>
      <c r="Y126" s="9"/>
    </row>
    <row r="127" spans="3:25" ht="12" customHeight="1">
      <c r="C127" s="459">
        <v>117</v>
      </c>
      <c r="D127" s="590" t="s">
        <v>46</v>
      </c>
      <c r="E127" s="402">
        <f t="shared" si="11"/>
        <v>164.403</v>
      </c>
      <c r="F127" s="468">
        <f t="shared" si="11"/>
        <v>164.403</v>
      </c>
      <c r="G127" s="399">
        <f t="shared" si="11"/>
        <v>130.797</v>
      </c>
      <c r="H127" s="400"/>
      <c r="I127" s="401">
        <f t="shared" si="12"/>
        <v>142.48499999999999</v>
      </c>
      <c r="J127" s="399">
        <f>142.885-0.4</f>
        <v>142.48499999999999</v>
      </c>
      <c r="K127" s="399">
        <v>121.797</v>
      </c>
      <c r="L127" s="492"/>
      <c r="M127" s="484">
        <f t="shared" si="13"/>
        <v>17.918</v>
      </c>
      <c r="N127" s="485">
        <v>17.918</v>
      </c>
      <c r="O127" s="485">
        <v>9</v>
      </c>
      <c r="P127" s="449"/>
      <c r="Q127" s="406"/>
      <c r="R127" s="405"/>
      <c r="S127" s="405"/>
      <c r="T127" s="408"/>
      <c r="U127" s="484">
        <f t="shared" si="10"/>
        <v>4</v>
      </c>
      <c r="V127" s="485">
        <v>4</v>
      </c>
      <c r="W127" s="485"/>
      <c r="X127" s="559"/>
      <c r="Y127" s="9"/>
    </row>
    <row r="128" spans="3:25" ht="14.25">
      <c r="C128" s="460">
        <v>118</v>
      </c>
      <c r="D128" s="603" t="s">
        <v>47</v>
      </c>
      <c r="E128" s="402">
        <f t="shared" si="11"/>
        <v>284.85699999999997</v>
      </c>
      <c r="F128" s="468">
        <f t="shared" si="11"/>
        <v>284.85699999999997</v>
      </c>
      <c r="G128" s="399">
        <f t="shared" si="11"/>
        <v>205.72299999999998</v>
      </c>
      <c r="H128" s="400"/>
      <c r="I128" s="401">
        <f t="shared" si="12"/>
        <v>261.853</v>
      </c>
      <c r="J128" s="399">
        <f>262.253-0.4</f>
        <v>261.853</v>
      </c>
      <c r="K128" s="399">
        <f>206.023-0.3</f>
        <v>205.72299999999998</v>
      </c>
      <c r="L128" s="492"/>
      <c r="M128" s="484">
        <f t="shared" si="13"/>
        <v>21.804</v>
      </c>
      <c r="N128" s="485">
        <v>21.804</v>
      </c>
      <c r="O128" s="485"/>
      <c r="P128" s="449"/>
      <c r="Q128" s="406"/>
      <c r="R128" s="405"/>
      <c r="S128" s="405"/>
      <c r="T128" s="408"/>
      <c r="U128" s="484">
        <f t="shared" si="10"/>
        <v>1.2</v>
      </c>
      <c r="V128" s="485">
        <v>1.2</v>
      </c>
      <c r="W128" s="485"/>
      <c r="X128" s="559"/>
      <c r="Y128" s="9"/>
    </row>
    <row r="129" spans="3:25" ht="14.25">
      <c r="C129" s="460">
        <v>119</v>
      </c>
      <c r="D129" s="431" t="s">
        <v>160</v>
      </c>
      <c r="E129" s="402">
        <f t="shared" si="11"/>
        <v>239.497</v>
      </c>
      <c r="F129" s="468">
        <f t="shared" si="11"/>
        <v>239.497</v>
      </c>
      <c r="G129" s="399">
        <f t="shared" si="11"/>
        <v>173.80499999999998</v>
      </c>
      <c r="H129" s="400"/>
      <c r="I129" s="401">
        <f t="shared" si="12"/>
        <v>204.733</v>
      </c>
      <c r="J129" s="399">
        <v>204.733</v>
      </c>
      <c r="K129" s="399">
        <v>160.855</v>
      </c>
      <c r="L129" s="492"/>
      <c r="M129" s="484">
        <f t="shared" si="13"/>
        <v>33.934</v>
      </c>
      <c r="N129" s="485">
        <v>33.934</v>
      </c>
      <c r="O129" s="485">
        <v>12.95</v>
      </c>
      <c r="P129" s="449"/>
      <c r="Q129" s="484"/>
      <c r="R129" s="485"/>
      <c r="S129" s="485"/>
      <c r="T129" s="408"/>
      <c r="U129" s="484">
        <f t="shared" si="10"/>
        <v>0.83</v>
      </c>
      <c r="V129" s="485">
        <v>0.83</v>
      </c>
      <c r="W129" s="485"/>
      <c r="X129" s="559"/>
      <c r="Y129" s="9"/>
    </row>
    <row r="130" spans="3:25" ht="14.25">
      <c r="C130" s="460">
        <v>120</v>
      </c>
      <c r="D130" s="431" t="s">
        <v>49</v>
      </c>
      <c r="E130" s="402">
        <f t="shared" si="11"/>
        <v>126.95299999999999</v>
      </c>
      <c r="F130" s="468">
        <f t="shared" si="11"/>
        <v>126.95299999999999</v>
      </c>
      <c r="G130" s="399">
        <f t="shared" si="11"/>
        <v>103.864</v>
      </c>
      <c r="H130" s="400"/>
      <c r="I130" s="401">
        <f t="shared" si="12"/>
        <v>109.681</v>
      </c>
      <c r="J130" s="399">
        <f>109.881-0.2</f>
        <v>109.681</v>
      </c>
      <c r="K130" s="399">
        <f>94.944-0.1</f>
        <v>94.84400000000001</v>
      </c>
      <c r="L130" s="492"/>
      <c r="M130" s="484">
        <f t="shared" si="13"/>
        <v>16.972</v>
      </c>
      <c r="N130" s="485">
        <v>16.972</v>
      </c>
      <c r="O130" s="485">
        <v>9.02</v>
      </c>
      <c r="P130" s="449"/>
      <c r="Q130" s="484"/>
      <c r="R130" s="485"/>
      <c r="S130" s="485"/>
      <c r="T130" s="408"/>
      <c r="U130" s="484">
        <f t="shared" si="10"/>
        <v>0.3</v>
      </c>
      <c r="V130" s="485">
        <v>0.3</v>
      </c>
      <c r="W130" s="485"/>
      <c r="X130" s="559"/>
      <c r="Y130" s="9"/>
    </row>
    <row r="131" spans="3:25" ht="14.25">
      <c r="C131" s="459">
        <v>121</v>
      </c>
      <c r="D131" s="590" t="s">
        <v>73</v>
      </c>
      <c r="E131" s="402">
        <f t="shared" si="11"/>
        <v>270.669</v>
      </c>
      <c r="F131" s="468">
        <f t="shared" si="11"/>
        <v>270.669</v>
      </c>
      <c r="G131" s="399">
        <f t="shared" si="11"/>
        <v>164.80800000000002</v>
      </c>
      <c r="H131" s="400"/>
      <c r="I131" s="401">
        <f t="shared" si="12"/>
        <v>217.341</v>
      </c>
      <c r="J131" s="399">
        <f>224.541-7.2</f>
        <v>217.341</v>
      </c>
      <c r="K131" s="399">
        <f>151.448-0.2</f>
        <v>151.24800000000002</v>
      </c>
      <c r="L131" s="492"/>
      <c r="M131" s="484">
        <f t="shared" si="13"/>
        <v>50.828</v>
      </c>
      <c r="N131" s="485">
        <v>50.828</v>
      </c>
      <c r="O131" s="485">
        <v>13.56</v>
      </c>
      <c r="P131" s="449"/>
      <c r="Q131" s="406"/>
      <c r="R131" s="405"/>
      <c r="S131" s="405"/>
      <c r="T131" s="408"/>
      <c r="U131" s="484">
        <f t="shared" si="10"/>
        <v>2.5</v>
      </c>
      <c r="V131" s="485">
        <v>2.5</v>
      </c>
      <c r="W131" s="485"/>
      <c r="X131" s="559"/>
      <c r="Y131" s="9"/>
    </row>
    <row r="132" spans="3:25" ht="14.25">
      <c r="C132" s="498">
        <v>122</v>
      </c>
      <c r="D132" s="590" t="s">
        <v>51</v>
      </c>
      <c r="E132" s="402">
        <f t="shared" si="11"/>
        <v>479.90700000000004</v>
      </c>
      <c r="F132" s="468">
        <f t="shared" si="11"/>
        <v>479.90700000000004</v>
      </c>
      <c r="G132" s="399">
        <f t="shared" si="11"/>
        <v>104.181</v>
      </c>
      <c r="H132" s="400"/>
      <c r="I132" s="401">
        <f t="shared" si="12"/>
        <v>414.22700000000003</v>
      </c>
      <c r="J132" s="399">
        <f>422.627-8.4</f>
        <v>414.22700000000003</v>
      </c>
      <c r="K132" s="399">
        <v>104.181</v>
      </c>
      <c r="L132" s="492"/>
      <c r="M132" s="484">
        <f t="shared" si="13"/>
        <v>63.712</v>
      </c>
      <c r="N132" s="485">
        <v>63.712</v>
      </c>
      <c r="O132" s="485"/>
      <c r="P132" s="449"/>
      <c r="Q132" s="406"/>
      <c r="R132" s="405"/>
      <c r="S132" s="405"/>
      <c r="T132" s="408"/>
      <c r="U132" s="484">
        <f t="shared" si="10"/>
        <v>1.968</v>
      </c>
      <c r="V132" s="485">
        <v>1.968</v>
      </c>
      <c r="W132" s="485"/>
      <c r="X132" s="559"/>
      <c r="Y132" s="9"/>
    </row>
    <row r="133" spans="3:25" ht="15" customHeight="1" hidden="1" thickBot="1">
      <c r="C133" s="499">
        <v>121</v>
      </c>
      <c r="D133" s="604" t="s">
        <v>674</v>
      </c>
      <c r="E133" s="500">
        <f t="shared" si="11"/>
        <v>18940.6426</v>
      </c>
      <c r="F133" s="501">
        <f>J133+N133+R133+V133</f>
        <v>17414.36</v>
      </c>
      <c r="G133" s="502">
        <f t="shared" si="11"/>
        <v>8345.154</v>
      </c>
      <c r="H133" s="502">
        <f t="shared" si="11"/>
        <v>1526.2826</v>
      </c>
      <c r="I133" s="503">
        <f>J133+L133</f>
        <v>12783.403</v>
      </c>
      <c r="J133" s="504">
        <f>+J11+J14+J21+J22+J40+J48+J59+J63+J76+J80+J107+J109+J111+J115+J116+J118+J119+SUM(J121:J132)+J73</f>
        <v>12528.403</v>
      </c>
      <c r="K133" s="504">
        <f>+K11+K14+K21+K22+K40+K48+K59+K63+K76+K80+K107+K109+K111+K115+K116+K118+K119+SUM(K121:K132)</f>
        <v>6127.985000000001</v>
      </c>
      <c r="L133" s="504">
        <f>+L11+L14+L21+L22+L40+L48+L59+L63+L76+L80+L107+L109+L111+L115+L116+L118+L119+SUM(L121:L132)</f>
        <v>255</v>
      </c>
      <c r="M133" s="505">
        <f>M14+M22+M48+M76+M107+M116+M118+M119+SUM(M123:M132)</f>
        <v>5359.8186</v>
      </c>
      <c r="N133" s="505">
        <f>N14+N22+N48+N76+N107+N116+N118+N119+SUM(N123:N132)</f>
        <v>4112.6359999999995</v>
      </c>
      <c r="O133" s="504">
        <f>O14+O22+O48+O76+O107+O116+O118+O119+SUM(O123:O132)</f>
        <v>1865.8889999999997</v>
      </c>
      <c r="P133" s="504">
        <f>P14+P22+P48+P76+P107+P116+P118+P119+SUM(P123:P132)</f>
        <v>1247.1826</v>
      </c>
      <c r="Q133" s="505">
        <f>Q11+Q14+Q21+Q22+Q40+Q48+Q59+Q63+Q76+Q80-Q94-Q95+Q107+Q109+Q111+Q115+Q116+Q118+SUM(Q121:Q132)</f>
        <v>22.622999999999998</v>
      </c>
      <c r="R133" s="506">
        <f>R11+R14+R21+R22+R40+R48+R59+R63+R76+R80-R94-R95+R107+R109+R111+R115+R116+R118+SUM(R121:R132)</f>
        <v>22.622999999999998</v>
      </c>
      <c r="S133" s="506">
        <f>S11+S14+S21+S22+S40+S48+S59+S63+S76+S80-S94-S95+S107+S109+S111+S115+S116+S118+SUM(S121:S132)</f>
        <v>22.299999999999997</v>
      </c>
      <c r="T133" s="507"/>
      <c r="U133" s="505">
        <f>U11+U14+U21+U22+U40+U48+U59+U63+U76+U80-U94-U95+U107+U109+U111+U115+U116+U118+U119+SUM(U121:U132)</f>
        <v>774.798</v>
      </c>
      <c r="V133" s="504">
        <f>V11+V14+V21+V22+V40+V48+V59+V63+V76+V80-V94-V95+V107+V109+V111+V115+V116+V118+V119+SUM(V121:V132)</f>
        <v>750.6979999999999</v>
      </c>
      <c r="W133" s="504">
        <f>W11+W14+W21+W22+W40+W48+W59+W63+W76+W80-W94-W95+W107+W109+W111+W115+W116+W118+W119+SUM(W121:W132)</f>
        <v>328.97999999999996</v>
      </c>
      <c r="X133" s="567">
        <f>X11+X14+X21+X22+X40+X48+X59+X63+X76+X80-X94-X95+X107+X109+X111+X115+X116+X118+X119+SUM(X121:X132)</f>
        <v>24.1</v>
      </c>
      <c r="Y133" s="9"/>
    </row>
    <row r="134" spans="3:25" ht="14.25">
      <c r="C134" s="508">
        <v>123</v>
      </c>
      <c r="D134" s="605" t="s">
        <v>74</v>
      </c>
      <c r="E134" s="509">
        <f aca="true" t="shared" si="14" ref="E134:G139">+I134+M134+Q134+U134</f>
        <v>459.965</v>
      </c>
      <c r="F134" s="510">
        <f t="shared" si="14"/>
        <v>459.965</v>
      </c>
      <c r="G134" s="511">
        <f t="shared" si="14"/>
        <v>390.642</v>
      </c>
      <c r="H134" s="512"/>
      <c r="I134" s="513">
        <f aca="true" t="shared" si="15" ref="I134:I139">+J134</f>
        <v>291.544</v>
      </c>
      <c r="J134" s="514">
        <v>291.544</v>
      </c>
      <c r="K134" s="514">
        <v>262.967</v>
      </c>
      <c r="L134" s="515"/>
      <c r="M134" s="513"/>
      <c r="N134" s="514"/>
      <c r="O134" s="514"/>
      <c r="P134" s="516"/>
      <c r="Q134" s="513">
        <f aca="true" t="shared" si="16" ref="Q134:Q164">+R134</f>
        <v>133.421</v>
      </c>
      <c r="R134" s="514">
        <v>133.421</v>
      </c>
      <c r="S134" s="514">
        <v>127.675</v>
      </c>
      <c r="T134" s="517"/>
      <c r="U134" s="513">
        <f aca="true" t="shared" si="17" ref="U134:U158">+V134</f>
        <v>35</v>
      </c>
      <c r="V134" s="514">
        <v>35</v>
      </c>
      <c r="W134" s="514"/>
      <c r="X134" s="568"/>
      <c r="Y134" s="9"/>
    </row>
    <row r="135" spans="3:25" ht="14.25">
      <c r="C135" s="459">
        <v>124</v>
      </c>
      <c r="D135" s="590" t="s">
        <v>75</v>
      </c>
      <c r="E135" s="453">
        <f t="shared" si="14"/>
        <v>768.38</v>
      </c>
      <c r="F135" s="480">
        <f t="shared" si="14"/>
        <v>768.38</v>
      </c>
      <c r="G135" s="455">
        <f t="shared" si="14"/>
        <v>633.443</v>
      </c>
      <c r="H135" s="456"/>
      <c r="I135" s="484">
        <f t="shared" si="15"/>
        <v>475.232</v>
      </c>
      <c r="J135" s="485">
        <v>475.232</v>
      </c>
      <c r="K135" s="485">
        <v>422.896</v>
      </c>
      <c r="L135" s="408"/>
      <c r="M135" s="495"/>
      <c r="N135" s="485"/>
      <c r="O135" s="485"/>
      <c r="P135" s="449"/>
      <c r="Q135" s="484">
        <f t="shared" si="16"/>
        <v>220.194</v>
      </c>
      <c r="R135" s="485">
        <v>220.194</v>
      </c>
      <c r="S135" s="485">
        <v>210.547</v>
      </c>
      <c r="T135" s="492"/>
      <c r="U135" s="484">
        <f t="shared" si="17"/>
        <v>72.954</v>
      </c>
      <c r="V135" s="485">
        <v>72.954</v>
      </c>
      <c r="W135" s="485"/>
      <c r="X135" s="559"/>
      <c r="Y135" s="9"/>
    </row>
    <row r="136" spans="3:25" ht="14.25">
      <c r="C136" s="459">
        <v>125</v>
      </c>
      <c r="D136" s="590" t="s">
        <v>54</v>
      </c>
      <c r="E136" s="453">
        <f t="shared" si="14"/>
        <v>317.719</v>
      </c>
      <c r="F136" s="480">
        <f t="shared" si="14"/>
        <v>317.719</v>
      </c>
      <c r="G136" s="455">
        <f t="shared" si="14"/>
        <v>259.397</v>
      </c>
      <c r="H136" s="456"/>
      <c r="I136" s="484">
        <f>+J136+L136</f>
        <v>207.326</v>
      </c>
      <c r="J136" s="485">
        <v>207.326</v>
      </c>
      <c r="K136" s="485">
        <v>170.568</v>
      </c>
      <c r="L136" s="492"/>
      <c r="M136" s="495"/>
      <c r="N136" s="485"/>
      <c r="O136" s="485"/>
      <c r="P136" s="449"/>
      <c r="Q136" s="484">
        <f t="shared" si="16"/>
        <v>92.893</v>
      </c>
      <c r="R136" s="485">
        <v>92.893</v>
      </c>
      <c r="S136" s="485">
        <v>88.829</v>
      </c>
      <c r="T136" s="492"/>
      <c r="U136" s="484">
        <f t="shared" si="17"/>
        <v>17.5</v>
      </c>
      <c r="V136" s="485">
        <v>17.5</v>
      </c>
      <c r="W136" s="485"/>
      <c r="X136" s="559"/>
      <c r="Y136" s="9"/>
    </row>
    <row r="137" spans="3:25" ht="14.25">
      <c r="C137" s="459">
        <v>126</v>
      </c>
      <c r="D137" s="590" t="s">
        <v>161</v>
      </c>
      <c r="E137" s="453">
        <f t="shared" si="14"/>
        <v>599.604</v>
      </c>
      <c r="F137" s="480">
        <f t="shared" si="14"/>
        <v>599.604</v>
      </c>
      <c r="G137" s="455">
        <f t="shared" si="14"/>
        <v>477.517</v>
      </c>
      <c r="H137" s="456"/>
      <c r="I137" s="484">
        <f t="shared" si="15"/>
        <v>270.773</v>
      </c>
      <c r="J137" s="485">
        <v>270.773</v>
      </c>
      <c r="K137" s="485">
        <v>225.93</v>
      </c>
      <c r="L137" s="408"/>
      <c r="M137" s="495"/>
      <c r="N137" s="485"/>
      <c r="O137" s="485"/>
      <c r="P137" s="449"/>
      <c r="Q137" s="484">
        <f t="shared" si="16"/>
        <v>262.831</v>
      </c>
      <c r="R137" s="485">
        <v>262.831</v>
      </c>
      <c r="S137" s="485">
        <v>251.587</v>
      </c>
      <c r="T137" s="492"/>
      <c r="U137" s="484">
        <f t="shared" si="17"/>
        <v>66</v>
      </c>
      <c r="V137" s="485">
        <v>66</v>
      </c>
      <c r="W137" s="485"/>
      <c r="X137" s="559"/>
      <c r="Y137" s="9"/>
    </row>
    <row r="138" spans="3:25" ht="14.25">
      <c r="C138" s="459">
        <v>127</v>
      </c>
      <c r="D138" s="590" t="s">
        <v>162</v>
      </c>
      <c r="E138" s="453">
        <f t="shared" si="14"/>
        <v>238.04699999999997</v>
      </c>
      <c r="F138" s="480">
        <f t="shared" si="14"/>
        <v>238.04699999999997</v>
      </c>
      <c r="G138" s="455">
        <f t="shared" si="14"/>
        <v>199.70999999999998</v>
      </c>
      <c r="H138" s="456"/>
      <c r="I138" s="484">
        <f t="shared" si="15"/>
        <v>157.105</v>
      </c>
      <c r="J138" s="485">
        <v>157.105</v>
      </c>
      <c r="K138" s="485">
        <v>133.32</v>
      </c>
      <c r="L138" s="408"/>
      <c r="M138" s="495"/>
      <c r="N138" s="485"/>
      <c r="O138" s="485"/>
      <c r="P138" s="449"/>
      <c r="Q138" s="484">
        <f t="shared" si="16"/>
        <v>69.242</v>
      </c>
      <c r="R138" s="485">
        <v>69.242</v>
      </c>
      <c r="S138" s="485">
        <v>66.39</v>
      </c>
      <c r="T138" s="492"/>
      <c r="U138" s="484">
        <f t="shared" si="17"/>
        <v>11.7</v>
      </c>
      <c r="V138" s="485">
        <v>11.7</v>
      </c>
      <c r="W138" s="485"/>
      <c r="X138" s="559"/>
      <c r="Y138" s="9"/>
    </row>
    <row r="139" spans="3:25" ht="14.25">
      <c r="C139" s="459">
        <v>128</v>
      </c>
      <c r="D139" s="590" t="s">
        <v>163</v>
      </c>
      <c r="E139" s="453">
        <f t="shared" si="14"/>
        <v>251.106</v>
      </c>
      <c r="F139" s="480">
        <f t="shared" si="14"/>
        <v>251.106</v>
      </c>
      <c r="G139" s="455">
        <f t="shared" si="14"/>
        <v>232.034</v>
      </c>
      <c r="H139" s="456"/>
      <c r="I139" s="484">
        <f t="shared" si="15"/>
        <v>122.752</v>
      </c>
      <c r="J139" s="485">
        <v>122.752</v>
      </c>
      <c r="K139" s="485">
        <v>117.417</v>
      </c>
      <c r="L139" s="408"/>
      <c r="M139" s="495"/>
      <c r="N139" s="485"/>
      <c r="O139" s="485"/>
      <c r="P139" s="449"/>
      <c r="Q139" s="484">
        <f t="shared" si="16"/>
        <v>118.554</v>
      </c>
      <c r="R139" s="485">
        <v>118.554</v>
      </c>
      <c r="S139" s="485">
        <v>114.617</v>
      </c>
      <c r="T139" s="492"/>
      <c r="U139" s="484">
        <f t="shared" si="17"/>
        <v>9.8</v>
      </c>
      <c r="V139" s="485">
        <v>9.8</v>
      </c>
      <c r="W139" s="485"/>
      <c r="X139" s="559"/>
      <c r="Y139" s="9"/>
    </row>
    <row r="140" spans="3:25" ht="14.25">
      <c r="C140" s="459">
        <v>129</v>
      </c>
      <c r="D140" s="590" t="s">
        <v>85</v>
      </c>
      <c r="E140" s="453">
        <f aca="true" t="shared" si="18" ref="E140:H149">+I140+M140+Q140+U140</f>
        <v>799.144</v>
      </c>
      <c r="F140" s="480">
        <f t="shared" si="18"/>
        <v>792.644</v>
      </c>
      <c r="G140" s="455">
        <f t="shared" si="18"/>
        <v>660.957</v>
      </c>
      <c r="H140" s="456">
        <f t="shared" si="18"/>
        <v>6.5</v>
      </c>
      <c r="I140" s="484">
        <f>+J140+L140</f>
        <v>509.961</v>
      </c>
      <c r="J140" s="485">
        <v>509.961</v>
      </c>
      <c r="K140" s="485">
        <v>451.696</v>
      </c>
      <c r="L140" s="492"/>
      <c r="M140" s="495"/>
      <c r="N140" s="485"/>
      <c r="O140" s="485"/>
      <c r="P140" s="449"/>
      <c r="Q140" s="484">
        <f t="shared" si="16"/>
        <v>219.583</v>
      </c>
      <c r="R140" s="485">
        <v>219.583</v>
      </c>
      <c r="S140" s="485">
        <v>209.261</v>
      </c>
      <c r="T140" s="492"/>
      <c r="U140" s="484">
        <f>+V140+X140</f>
        <v>69.6</v>
      </c>
      <c r="V140" s="485">
        <v>63.1</v>
      </c>
      <c r="W140" s="485"/>
      <c r="X140" s="559">
        <v>6.5</v>
      </c>
      <c r="Y140" s="9"/>
    </row>
    <row r="141" spans="3:25" ht="14.25">
      <c r="C141" s="459">
        <v>130</v>
      </c>
      <c r="D141" s="590" t="s">
        <v>58</v>
      </c>
      <c r="E141" s="453">
        <f t="shared" si="18"/>
        <v>821.54</v>
      </c>
      <c r="F141" s="480">
        <f t="shared" si="18"/>
        <v>821.54</v>
      </c>
      <c r="G141" s="455">
        <f t="shared" si="18"/>
        <v>736.6970000000001</v>
      </c>
      <c r="H141" s="456"/>
      <c r="I141" s="484">
        <f aca="true" t="shared" si="19" ref="I141:I147">+J141</f>
        <v>217.923</v>
      </c>
      <c r="J141" s="485">
        <v>217.923</v>
      </c>
      <c r="K141" s="485">
        <v>172.377</v>
      </c>
      <c r="L141" s="492"/>
      <c r="M141" s="495"/>
      <c r="N141" s="485"/>
      <c r="O141" s="485"/>
      <c r="P141" s="497"/>
      <c r="Q141" s="484">
        <f t="shared" si="16"/>
        <v>587.117</v>
      </c>
      <c r="R141" s="485">
        <v>587.117</v>
      </c>
      <c r="S141" s="485">
        <v>564.32</v>
      </c>
      <c r="T141" s="492"/>
      <c r="U141" s="484">
        <f>V141+X141</f>
        <v>16.5</v>
      </c>
      <c r="V141" s="485">
        <v>16.5</v>
      </c>
      <c r="W141" s="485"/>
      <c r="X141" s="559"/>
      <c r="Y141" s="9"/>
    </row>
    <row r="142" spans="3:25" ht="14.25">
      <c r="C142" s="459">
        <v>131</v>
      </c>
      <c r="D142" s="593" t="s">
        <v>675</v>
      </c>
      <c r="E142" s="453">
        <f t="shared" si="18"/>
        <v>89.94200000000001</v>
      </c>
      <c r="F142" s="480">
        <f t="shared" si="18"/>
        <v>89.94200000000001</v>
      </c>
      <c r="G142" s="455">
        <f t="shared" si="18"/>
        <v>79.61</v>
      </c>
      <c r="H142" s="456"/>
      <c r="I142" s="484">
        <f t="shared" si="19"/>
        <v>55.094</v>
      </c>
      <c r="J142" s="485">
        <v>55.094</v>
      </c>
      <c r="K142" s="485">
        <v>52.01</v>
      </c>
      <c r="L142" s="408"/>
      <c r="M142" s="495"/>
      <c r="N142" s="485"/>
      <c r="O142" s="485"/>
      <c r="P142" s="449"/>
      <c r="Q142" s="484">
        <f t="shared" si="16"/>
        <v>28.848</v>
      </c>
      <c r="R142" s="485">
        <v>28.848</v>
      </c>
      <c r="S142" s="485">
        <v>27.6</v>
      </c>
      <c r="T142" s="492"/>
      <c r="U142" s="484">
        <f t="shared" si="17"/>
        <v>6</v>
      </c>
      <c r="V142" s="485">
        <v>6</v>
      </c>
      <c r="W142" s="485"/>
      <c r="X142" s="559"/>
      <c r="Y142" s="9"/>
    </row>
    <row r="143" spans="3:25" ht="15" customHeight="1">
      <c r="C143" s="459">
        <v>132</v>
      </c>
      <c r="D143" s="593" t="s">
        <v>299</v>
      </c>
      <c r="E143" s="453">
        <f t="shared" si="18"/>
        <v>161.262</v>
      </c>
      <c r="F143" s="480">
        <f t="shared" si="18"/>
        <v>161.262</v>
      </c>
      <c r="G143" s="455">
        <f t="shared" si="18"/>
        <v>135.715</v>
      </c>
      <c r="H143" s="456"/>
      <c r="I143" s="484">
        <f t="shared" si="19"/>
        <v>122.236</v>
      </c>
      <c r="J143" s="485">
        <v>122.236</v>
      </c>
      <c r="K143" s="485">
        <v>100.319</v>
      </c>
      <c r="L143" s="408"/>
      <c r="M143" s="495"/>
      <c r="N143" s="485"/>
      <c r="O143" s="485"/>
      <c r="P143" s="449"/>
      <c r="Q143" s="484">
        <f t="shared" si="16"/>
        <v>36.526</v>
      </c>
      <c r="R143" s="485">
        <v>36.526</v>
      </c>
      <c r="S143" s="485">
        <v>35.396</v>
      </c>
      <c r="T143" s="492"/>
      <c r="U143" s="484">
        <f t="shared" si="17"/>
        <v>2.5</v>
      </c>
      <c r="V143" s="485">
        <v>2.5</v>
      </c>
      <c r="W143" s="485"/>
      <c r="X143" s="559"/>
      <c r="Y143" s="9"/>
    </row>
    <row r="144" spans="3:25" ht="16.5" customHeight="1">
      <c r="C144" s="459">
        <v>133</v>
      </c>
      <c r="D144" s="593" t="s">
        <v>86</v>
      </c>
      <c r="E144" s="453">
        <f t="shared" si="18"/>
        <v>290.902</v>
      </c>
      <c r="F144" s="480">
        <f t="shared" si="18"/>
        <v>290.902</v>
      </c>
      <c r="G144" s="455">
        <f t="shared" si="18"/>
        <v>278.449</v>
      </c>
      <c r="H144" s="456"/>
      <c r="I144" s="484">
        <f>+J144+L144</f>
        <v>56.898</v>
      </c>
      <c r="J144" s="485">
        <v>56.898</v>
      </c>
      <c r="K144" s="485">
        <v>52.654</v>
      </c>
      <c r="L144" s="492"/>
      <c r="M144" s="495"/>
      <c r="N144" s="485"/>
      <c r="O144" s="485"/>
      <c r="P144" s="449"/>
      <c r="Q144" s="484">
        <f t="shared" si="16"/>
        <v>233.504</v>
      </c>
      <c r="R144" s="485">
        <v>233.504</v>
      </c>
      <c r="S144" s="485">
        <v>225.795</v>
      </c>
      <c r="T144" s="492"/>
      <c r="U144" s="484">
        <f t="shared" si="17"/>
        <v>0.5</v>
      </c>
      <c r="V144" s="485">
        <v>0.5</v>
      </c>
      <c r="W144" s="485"/>
      <c r="X144" s="559"/>
      <c r="Y144" s="9"/>
    </row>
    <row r="145" spans="3:25" ht="29.25">
      <c r="C145" s="459">
        <v>134</v>
      </c>
      <c r="D145" s="606" t="s">
        <v>356</v>
      </c>
      <c r="E145" s="453">
        <f t="shared" si="18"/>
        <v>18.992</v>
      </c>
      <c r="F145" s="480">
        <f t="shared" si="18"/>
        <v>18.992</v>
      </c>
      <c r="G145" s="455">
        <f t="shared" si="18"/>
        <v>17.361</v>
      </c>
      <c r="H145" s="456"/>
      <c r="I145" s="484"/>
      <c r="J145" s="485"/>
      <c r="K145" s="485"/>
      <c r="L145" s="408"/>
      <c r="M145" s="518">
        <f>N145+P145</f>
        <v>0.8</v>
      </c>
      <c r="N145" s="485">
        <v>0.8</v>
      </c>
      <c r="O145" s="485"/>
      <c r="P145" s="449"/>
      <c r="Q145" s="484">
        <f t="shared" si="16"/>
        <v>18.192</v>
      </c>
      <c r="R145" s="485">
        <v>18.192</v>
      </c>
      <c r="S145" s="485">
        <v>17.361</v>
      </c>
      <c r="T145" s="492"/>
      <c r="U145" s="484"/>
      <c r="V145" s="485"/>
      <c r="W145" s="485"/>
      <c r="X145" s="569"/>
      <c r="Y145" s="9"/>
    </row>
    <row r="146" spans="3:25" ht="14.25">
      <c r="C146" s="459">
        <v>135</v>
      </c>
      <c r="D146" s="593" t="s">
        <v>60</v>
      </c>
      <c r="E146" s="453">
        <f t="shared" si="18"/>
        <v>1837.598</v>
      </c>
      <c r="F146" s="480">
        <f t="shared" si="18"/>
        <v>1832.598</v>
      </c>
      <c r="G146" s="455">
        <f t="shared" si="18"/>
        <v>1573.127</v>
      </c>
      <c r="H146" s="456">
        <f t="shared" si="18"/>
        <v>5</v>
      </c>
      <c r="I146" s="484">
        <f t="shared" si="19"/>
        <v>707.035</v>
      </c>
      <c r="J146" s="485">
        <v>707.035</v>
      </c>
      <c r="K146" s="485">
        <v>553.406</v>
      </c>
      <c r="L146" s="408"/>
      <c r="M146" s="495"/>
      <c r="N146" s="485"/>
      <c r="O146" s="485"/>
      <c r="P146" s="449"/>
      <c r="Q146" s="484">
        <f>R146+T146</f>
        <v>1056.563</v>
      </c>
      <c r="R146" s="485">
        <v>1056.563</v>
      </c>
      <c r="S146" s="485">
        <v>1019.721</v>
      </c>
      <c r="T146" s="492"/>
      <c r="U146" s="484">
        <f>+V146+X146</f>
        <v>74</v>
      </c>
      <c r="V146" s="485">
        <v>69</v>
      </c>
      <c r="W146" s="485"/>
      <c r="X146" s="559">
        <v>5</v>
      </c>
      <c r="Y146" s="9"/>
    </row>
    <row r="147" spans="3:25" ht="16.5" customHeight="1">
      <c r="C147" s="459">
        <v>136</v>
      </c>
      <c r="D147" s="593" t="s">
        <v>168</v>
      </c>
      <c r="E147" s="453">
        <f t="shared" si="18"/>
        <v>97.074</v>
      </c>
      <c r="F147" s="480">
        <f t="shared" si="18"/>
        <v>96.074</v>
      </c>
      <c r="G147" s="455">
        <f t="shared" si="18"/>
        <v>74.307</v>
      </c>
      <c r="H147" s="456">
        <f t="shared" si="18"/>
        <v>1</v>
      </c>
      <c r="I147" s="484">
        <f t="shared" si="19"/>
        <v>92.074</v>
      </c>
      <c r="J147" s="485">
        <v>92.074</v>
      </c>
      <c r="K147" s="485">
        <v>74.307</v>
      </c>
      <c r="L147" s="492"/>
      <c r="M147" s="495"/>
      <c r="N147" s="485"/>
      <c r="O147" s="485"/>
      <c r="P147" s="497"/>
      <c r="Q147" s="484"/>
      <c r="R147" s="485"/>
      <c r="S147" s="485"/>
      <c r="T147" s="492"/>
      <c r="U147" s="484">
        <f>+V147+X147</f>
        <v>5</v>
      </c>
      <c r="V147" s="485">
        <v>4</v>
      </c>
      <c r="W147" s="485"/>
      <c r="X147" s="559">
        <v>1</v>
      </c>
      <c r="Y147" s="9"/>
    </row>
    <row r="148" spans="3:25" ht="14.25">
      <c r="C148" s="459">
        <v>137</v>
      </c>
      <c r="D148" s="590" t="s">
        <v>169</v>
      </c>
      <c r="E148" s="453">
        <f t="shared" si="18"/>
        <v>1322.293</v>
      </c>
      <c r="F148" s="480">
        <f t="shared" si="18"/>
        <v>1317.793</v>
      </c>
      <c r="G148" s="455">
        <f t="shared" si="18"/>
        <v>1180.651</v>
      </c>
      <c r="H148" s="456">
        <f t="shared" si="18"/>
        <v>4.5</v>
      </c>
      <c r="I148" s="484">
        <f>+J148+L148</f>
        <v>370.561</v>
      </c>
      <c r="J148" s="485">
        <v>370.561</v>
      </c>
      <c r="K148" s="485">
        <v>303.6</v>
      </c>
      <c r="L148" s="492"/>
      <c r="M148" s="495"/>
      <c r="N148" s="485"/>
      <c r="O148" s="485"/>
      <c r="P148" s="449"/>
      <c r="Q148" s="484">
        <f>R148+T148</f>
        <v>913.752</v>
      </c>
      <c r="R148" s="485">
        <v>909.252</v>
      </c>
      <c r="S148" s="485">
        <v>877.051</v>
      </c>
      <c r="T148" s="492">
        <v>4.5</v>
      </c>
      <c r="U148" s="484">
        <f t="shared" si="17"/>
        <v>37.98</v>
      </c>
      <c r="V148" s="485">
        <v>37.98</v>
      </c>
      <c r="W148" s="485"/>
      <c r="X148" s="559"/>
      <c r="Y148" s="9"/>
    </row>
    <row r="149" spans="3:25" ht="14.25">
      <c r="C149" s="459">
        <v>138</v>
      </c>
      <c r="D149" s="590" t="s">
        <v>62</v>
      </c>
      <c r="E149" s="453">
        <f t="shared" si="18"/>
        <v>830.577</v>
      </c>
      <c r="F149" s="480">
        <f t="shared" si="18"/>
        <v>830.577</v>
      </c>
      <c r="G149" s="455">
        <f t="shared" si="18"/>
        <v>702.28</v>
      </c>
      <c r="H149" s="456"/>
      <c r="I149" s="484">
        <f>+J149+L149</f>
        <v>342.47</v>
      </c>
      <c r="J149" s="485">
        <v>342.47</v>
      </c>
      <c r="K149" s="485">
        <v>247.636</v>
      </c>
      <c r="L149" s="492"/>
      <c r="M149" s="495"/>
      <c r="N149" s="485"/>
      <c r="O149" s="485"/>
      <c r="P149" s="449"/>
      <c r="Q149" s="484">
        <f t="shared" si="16"/>
        <v>471.107</v>
      </c>
      <c r="R149" s="485">
        <v>471.107</v>
      </c>
      <c r="S149" s="485">
        <v>454.644</v>
      </c>
      <c r="T149" s="492"/>
      <c r="U149" s="484">
        <f>+V149+X149</f>
        <v>17</v>
      </c>
      <c r="V149" s="485">
        <v>17</v>
      </c>
      <c r="W149" s="485"/>
      <c r="X149" s="559"/>
      <c r="Y149" s="9"/>
    </row>
    <row r="150" spans="3:25" ht="14.25">
      <c r="C150" s="459">
        <v>139</v>
      </c>
      <c r="D150" s="593" t="s">
        <v>676</v>
      </c>
      <c r="E150" s="453">
        <f aca="true" t="shared" si="20" ref="E150:G151">I150+M150+Q150+U150</f>
        <v>45.287</v>
      </c>
      <c r="F150" s="480">
        <f t="shared" si="20"/>
        <v>45.287</v>
      </c>
      <c r="G150" s="455">
        <f t="shared" si="20"/>
        <v>41.58</v>
      </c>
      <c r="H150" s="456"/>
      <c r="I150" s="484">
        <f>J150+L150</f>
        <v>39.287</v>
      </c>
      <c r="J150" s="485">
        <v>39.287</v>
      </c>
      <c r="K150" s="485">
        <v>37.98</v>
      </c>
      <c r="L150" s="492"/>
      <c r="M150" s="495"/>
      <c r="N150" s="485"/>
      <c r="O150" s="485"/>
      <c r="P150" s="497"/>
      <c r="Q150" s="484"/>
      <c r="R150" s="485"/>
      <c r="S150" s="485"/>
      <c r="T150" s="492"/>
      <c r="U150" s="484">
        <f t="shared" si="17"/>
        <v>6</v>
      </c>
      <c r="V150" s="485">
        <v>6</v>
      </c>
      <c r="W150" s="485">
        <v>3.6</v>
      </c>
      <c r="X150" s="559"/>
      <c r="Y150" s="9"/>
    </row>
    <row r="151" spans="3:25" ht="14.25">
      <c r="C151" s="459">
        <v>140</v>
      </c>
      <c r="D151" s="590" t="s">
        <v>170</v>
      </c>
      <c r="E151" s="453">
        <f t="shared" si="20"/>
        <v>462.933</v>
      </c>
      <c r="F151" s="480">
        <f t="shared" si="20"/>
        <v>462.933</v>
      </c>
      <c r="G151" s="455">
        <f t="shared" si="20"/>
        <v>411.406</v>
      </c>
      <c r="H151" s="456"/>
      <c r="I151" s="484">
        <f>J151+L151</f>
        <v>206.071</v>
      </c>
      <c r="J151" s="485">
        <v>206.071</v>
      </c>
      <c r="K151" s="485">
        <v>168.46</v>
      </c>
      <c r="L151" s="492"/>
      <c r="M151" s="495"/>
      <c r="N151" s="485"/>
      <c r="O151" s="485"/>
      <c r="P151" s="449"/>
      <c r="Q151" s="484">
        <f t="shared" si="16"/>
        <v>249.862</v>
      </c>
      <c r="R151" s="485">
        <v>249.862</v>
      </c>
      <c r="S151" s="485">
        <v>242.946</v>
      </c>
      <c r="T151" s="492"/>
      <c r="U151" s="484">
        <f t="shared" si="17"/>
        <v>7</v>
      </c>
      <c r="V151" s="485">
        <v>7</v>
      </c>
      <c r="W151" s="485"/>
      <c r="X151" s="559"/>
      <c r="Y151" s="9"/>
    </row>
    <row r="152" spans="3:25" ht="14.25">
      <c r="C152" s="459">
        <v>141</v>
      </c>
      <c r="D152" s="590" t="s">
        <v>63</v>
      </c>
      <c r="E152" s="453">
        <f aca="true" t="shared" si="21" ref="E152:G154">+I152+M152+Q152+U152</f>
        <v>762.466</v>
      </c>
      <c r="F152" s="480">
        <f t="shared" si="21"/>
        <v>762.466</v>
      </c>
      <c r="G152" s="455">
        <f t="shared" si="21"/>
        <v>644.5070000000001</v>
      </c>
      <c r="H152" s="456"/>
      <c r="I152" s="484">
        <f>+J152+L152</f>
        <v>313.001</v>
      </c>
      <c r="J152" s="485">
        <v>313.001</v>
      </c>
      <c r="K152" s="485">
        <v>223.764</v>
      </c>
      <c r="L152" s="492"/>
      <c r="M152" s="495"/>
      <c r="N152" s="485"/>
      <c r="O152" s="485"/>
      <c r="P152" s="449"/>
      <c r="Q152" s="484">
        <f t="shared" si="16"/>
        <v>434.865</v>
      </c>
      <c r="R152" s="519">
        <v>434.865</v>
      </c>
      <c r="S152" s="485">
        <v>420.743</v>
      </c>
      <c r="T152" s="492"/>
      <c r="U152" s="484">
        <f t="shared" si="17"/>
        <v>14.6</v>
      </c>
      <c r="V152" s="485">
        <v>14.6</v>
      </c>
      <c r="W152" s="485"/>
      <c r="X152" s="559"/>
      <c r="Y152" s="9"/>
    </row>
    <row r="153" spans="3:25" ht="28.5">
      <c r="C153" s="459">
        <v>142</v>
      </c>
      <c r="D153" s="607" t="s">
        <v>673</v>
      </c>
      <c r="E153" s="453">
        <f t="shared" si="21"/>
        <v>184.452</v>
      </c>
      <c r="F153" s="480">
        <f t="shared" si="21"/>
        <v>184.452</v>
      </c>
      <c r="G153" s="455">
        <f t="shared" si="21"/>
        <v>141.18200000000002</v>
      </c>
      <c r="H153" s="456"/>
      <c r="I153" s="484">
        <f>+J153</f>
        <v>113.24</v>
      </c>
      <c r="J153" s="485">
        <v>113.24</v>
      </c>
      <c r="K153" s="485">
        <v>81.292</v>
      </c>
      <c r="L153" s="492"/>
      <c r="M153" s="495"/>
      <c r="N153" s="485"/>
      <c r="O153" s="485"/>
      <c r="P153" s="497"/>
      <c r="Q153" s="484">
        <f t="shared" si="16"/>
        <v>62.686</v>
      </c>
      <c r="R153" s="485">
        <v>62.686</v>
      </c>
      <c r="S153" s="485">
        <v>59.89</v>
      </c>
      <c r="T153" s="492"/>
      <c r="U153" s="484">
        <f t="shared" si="17"/>
        <v>8.526</v>
      </c>
      <c r="V153" s="485">
        <v>8.526</v>
      </c>
      <c r="W153" s="485"/>
      <c r="X153" s="559"/>
      <c r="Y153" s="9"/>
    </row>
    <row r="154" spans="3:25" ht="14.25" customHeight="1">
      <c r="C154" s="459">
        <v>143</v>
      </c>
      <c r="D154" s="593" t="s">
        <v>171</v>
      </c>
      <c r="E154" s="453">
        <f t="shared" si="21"/>
        <v>44.588</v>
      </c>
      <c r="F154" s="480">
        <f t="shared" si="21"/>
        <v>44.588</v>
      </c>
      <c r="G154" s="455">
        <f t="shared" si="21"/>
        <v>39.577999999999996</v>
      </c>
      <c r="H154" s="456"/>
      <c r="I154" s="484">
        <f>+J154</f>
        <v>42.131</v>
      </c>
      <c r="J154" s="485">
        <v>42.131</v>
      </c>
      <c r="K154" s="485">
        <v>38.104</v>
      </c>
      <c r="L154" s="492"/>
      <c r="M154" s="495"/>
      <c r="N154" s="485"/>
      <c r="O154" s="485"/>
      <c r="P154" s="497"/>
      <c r="Q154" s="484"/>
      <c r="R154" s="485"/>
      <c r="S154" s="485"/>
      <c r="T154" s="492"/>
      <c r="U154" s="484">
        <f t="shared" si="17"/>
        <v>2.457</v>
      </c>
      <c r="V154" s="485">
        <v>2.457</v>
      </c>
      <c r="W154" s="485">
        <v>1.474</v>
      </c>
      <c r="X154" s="559"/>
      <c r="Y154" s="9"/>
    </row>
    <row r="155" spans="3:25" ht="14.25">
      <c r="C155" s="459">
        <v>144</v>
      </c>
      <c r="D155" s="590" t="s">
        <v>64</v>
      </c>
      <c r="E155" s="453">
        <f aca="true" t="shared" si="22" ref="E155:G156">I155+M155+Q155+U155</f>
        <v>720.684</v>
      </c>
      <c r="F155" s="480">
        <f t="shared" si="22"/>
        <v>719.884</v>
      </c>
      <c r="G155" s="455">
        <f t="shared" si="22"/>
        <v>623.704</v>
      </c>
      <c r="H155" s="456"/>
      <c r="I155" s="484">
        <f>J155+L155</f>
        <v>264.018</v>
      </c>
      <c r="J155" s="485">
        <v>264.018</v>
      </c>
      <c r="K155" s="485">
        <v>205.848</v>
      </c>
      <c r="L155" s="492"/>
      <c r="M155" s="495"/>
      <c r="N155" s="485"/>
      <c r="O155" s="485"/>
      <c r="P155" s="449"/>
      <c r="Q155" s="484">
        <f>R155+T155</f>
        <v>431.666</v>
      </c>
      <c r="R155" s="485">
        <v>430.866</v>
      </c>
      <c r="S155" s="485">
        <v>417.856</v>
      </c>
      <c r="T155" s="492">
        <v>0.8</v>
      </c>
      <c r="U155" s="484">
        <f t="shared" si="17"/>
        <v>25</v>
      </c>
      <c r="V155" s="485">
        <v>25</v>
      </c>
      <c r="W155" s="485"/>
      <c r="X155" s="559"/>
      <c r="Y155" s="9"/>
    </row>
    <row r="156" spans="3:25" ht="17.25" customHeight="1">
      <c r="C156" s="459">
        <v>145</v>
      </c>
      <c r="D156" s="593" t="s">
        <v>172</v>
      </c>
      <c r="E156" s="453">
        <f t="shared" si="22"/>
        <v>38.985</v>
      </c>
      <c r="F156" s="480">
        <f t="shared" si="22"/>
        <v>38.985</v>
      </c>
      <c r="G156" s="455">
        <f t="shared" si="22"/>
        <v>37.605</v>
      </c>
      <c r="H156" s="456"/>
      <c r="I156" s="484">
        <f>J156+L156</f>
        <v>37.485</v>
      </c>
      <c r="J156" s="485">
        <v>37.485</v>
      </c>
      <c r="K156" s="485">
        <v>36.705</v>
      </c>
      <c r="L156" s="492"/>
      <c r="M156" s="495"/>
      <c r="N156" s="485"/>
      <c r="O156" s="485"/>
      <c r="P156" s="497"/>
      <c r="Q156" s="484"/>
      <c r="R156" s="485"/>
      <c r="S156" s="485"/>
      <c r="T156" s="492"/>
      <c r="U156" s="484">
        <f t="shared" si="17"/>
        <v>1.5</v>
      </c>
      <c r="V156" s="485">
        <v>1.5</v>
      </c>
      <c r="W156" s="485">
        <v>0.9</v>
      </c>
      <c r="X156" s="559"/>
      <c r="Y156" s="9"/>
    </row>
    <row r="157" spans="3:25" ht="14.25">
      <c r="C157" s="459">
        <v>146</v>
      </c>
      <c r="D157" s="590" t="s">
        <v>173</v>
      </c>
      <c r="E157" s="453">
        <f aca="true" t="shared" si="23" ref="E157:H166">+I157+M157+Q157+U157</f>
        <v>954.872</v>
      </c>
      <c r="F157" s="480">
        <f t="shared" si="23"/>
        <v>954.872</v>
      </c>
      <c r="G157" s="455">
        <f t="shared" si="23"/>
        <v>767.1949999999999</v>
      </c>
      <c r="H157" s="456"/>
      <c r="I157" s="484">
        <f aca="true" t="shared" si="24" ref="I157:I164">+J157</f>
        <v>414.625</v>
      </c>
      <c r="J157" s="485">
        <v>414.625</v>
      </c>
      <c r="K157" s="485">
        <v>270.757</v>
      </c>
      <c r="L157" s="408"/>
      <c r="M157" s="495"/>
      <c r="N157" s="485"/>
      <c r="O157" s="485"/>
      <c r="P157" s="449"/>
      <c r="Q157" s="484">
        <f t="shared" si="16"/>
        <v>514.317</v>
      </c>
      <c r="R157" s="485">
        <v>514.317</v>
      </c>
      <c r="S157" s="485">
        <v>496.438</v>
      </c>
      <c r="T157" s="408"/>
      <c r="U157" s="484">
        <f t="shared" si="17"/>
        <v>25.93</v>
      </c>
      <c r="V157" s="485">
        <v>25.93</v>
      </c>
      <c r="W157" s="485"/>
      <c r="X157" s="559"/>
      <c r="Y157" s="9"/>
    </row>
    <row r="158" spans="3:24" s="199" customFormat="1" ht="14.25">
      <c r="C158" s="460">
        <v>147</v>
      </c>
      <c r="D158" s="431" t="s">
        <v>80</v>
      </c>
      <c r="E158" s="402">
        <f t="shared" si="23"/>
        <v>399.664</v>
      </c>
      <c r="F158" s="468">
        <f t="shared" si="23"/>
        <v>399.664</v>
      </c>
      <c r="G158" s="399">
        <f t="shared" si="23"/>
        <v>347.399</v>
      </c>
      <c r="H158" s="400"/>
      <c r="I158" s="401">
        <f>J158+L158</f>
        <v>60.644</v>
      </c>
      <c r="J158" s="399">
        <v>60.644</v>
      </c>
      <c r="K158" s="399">
        <v>21.076</v>
      </c>
      <c r="L158" s="441"/>
      <c r="M158" s="518">
        <f>N158+P158</f>
        <v>121.3</v>
      </c>
      <c r="N158" s="399">
        <v>121.3</v>
      </c>
      <c r="O158" s="399">
        <v>119.566</v>
      </c>
      <c r="P158" s="400"/>
      <c r="Q158" s="401">
        <f t="shared" si="16"/>
        <v>211.22</v>
      </c>
      <c r="R158" s="399">
        <v>211.22</v>
      </c>
      <c r="S158" s="399">
        <v>206.757</v>
      </c>
      <c r="T158" s="441"/>
      <c r="U158" s="401">
        <f t="shared" si="17"/>
        <v>6.5</v>
      </c>
      <c r="V158" s="399">
        <v>6.5</v>
      </c>
      <c r="W158" s="399"/>
      <c r="X158" s="561"/>
    </row>
    <row r="159" spans="3:25" ht="14.25">
      <c r="C159" s="459">
        <v>148</v>
      </c>
      <c r="D159" s="590" t="s">
        <v>174</v>
      </c>
      <c r="E159" s="453">
        <f t="shared" si="23"/>
        <v>473.453</v>
      </c>
      <c r="F159" s="480">
        <f t="shared" si="23"/>
        <v>473.453</v>
      </c>
      <c r="G159" s="455">
        <f t="shared" si="23"/>
        <v>443.236</v>
      </c>
      <c r="H159" s="456"/>
      <c r="I159" s="484">
        <f t="shared" si="24"/>
        <v>415.501</v>
      </c>
      <c r="J159" s="485">
        <v>415.501</v>
      </c>
      <c r="K159" s="485">
        <v>399.376</v>
      </c>
      <c r="L159" s="408"/>
      <c r="M159" s="518">
        <f>N159+P159</f>
        <v>6.21</v>
      </c>
      <c r="N159" s="485">
        <v>6.21</v>
      </c>
      <c r="O159" s="485">
        <v>6.122</v>
      </c>
      <c r="P159" s="449"/>
      <c r="Q159" s="484">
        <f t="shared" si="16"/>
        <v>21.242</v>
      </c>
      <c r="R159" s="485">
        <v>21.242</v>
      </c>
      <c r="S159" s="485">
        <v>20.938</v>
      </c>
      <c r="T159" s="492"/>
      <c r="U159" s="484">
        <f>+V159+X159</f>
        <v>30.5</v>
      </c>
      <c r="V159" s="485">
        <v>30.5</v>
      </c>
      <c r="W159" s="485">
        <v>16.8</v>
      </c>
      <c r="X159" s="559"/>
      <c r="Y159" s="9"/>
    </row>
    <row r="160" spans="3:25" ht="14.25">
      <c r="C160" s="459">
        <v>149</v>
      </c>
      <c r="D160" s="590" t="s">
        <v>77</v>
      </c>
      <c r="E160" s="453">
        <f t="shared" si="23"/>
        <v>151.598</v>
      </c>
      <c r="F160" s="480">
        <f t="shared" si="23"/>
        <v>151.598</v>
      </c>
      <c r="G160" s="455">
        <f t="shared" si="23"/>
        <v>142.112</v>
      </c>
      <c r="H160" s="456"/>
      <c r="I160" s="484">
        <f t="shared" si="24"/>
        <v>124.608</v>
      </c>
      <c r="J160" s="485">
        <v>124.608</v>
      </c>
      <c r="K160" s="485">
        <v>121.615</v>
      </c>
      <c r="L160" s="408"/>
      <c r="M160" s="518">
        <f>N160+P160</f>
        <v>0.99</v>
      </c>
      <c r="N160" s="485">
        <v>0.99</v>
      </c>
      <c r="O160" s="485">
        <v>0.976</v>
      </c>
      <c r="P160" s="449"/>
      <c r="Q160" s="484">
        <f t="shared" si="16"/>
        <v>12.5</v>
      </c>
      <c r="R160" s="485">
        <v>12.5</v>
      </c>
      <c r="S160" s="485">
        <v>12.321</v>
      </c>
      <c r="T160" s="492"/>
      <c r="U160" s="484">
        <f>V160+X160</f>
        <v>13.5</v>
      </c>
      <c r="V160" s="485">
        <v>13.5</v>
      </c>
      <c r="W160" s="485">
        <v>7.2</v>
      </c>
      <c r="X160" s="559"/>
      <c r="Y160" s="9"/>
    </row>
    <row r="161" spans="3:25" ht="14.25">
      <c r="C161" s="459">
        <v>150</v>
      </c>
      <c r="D161" s="431" t="s">
        <v>68</v>
      </c>
      <c r="E161" s="453">
        <f t="shared" si="23"/>
        <v>111.761</v>
      </c>
      <c r="F161" s="480">
        <f t="shared" si="23"/>
        <v>111.761</v>
      </c>
      <c r="G161" s="455">
        <f t="shared" si="23"/>
        <v>78.895</v>
      </c>
      <c r="H161" s="456"/>
      <c r="I161" s="484">
        <f t="shared" si="24"/>
        <v>88.761</v>
      </c>
      <c r="J161" s="485">
        <v>88.761</v>
      </c>
      <c r="K161" s="485">
        <v>78.895</v>
      </c>
      <c r="L161" s="408"/>
      <c r="M161" s="495"/>
      <c r="N161" s="485"/>
      <c r="O161" s="485"/>
      <c r="P161" s="449"/>
      <c r="Q161" s="484"/>
      <c r="R161" s="485"/>
      <c r="S161" s="485"/>
      <c r="T161" s="492"/>
      <c r="U161" s="484">
        <f>V161+X161</f>
        <v>23</v>
      </c>
      <c r="V161" s="485">
        <v>23</v>
      </c>
      <c r="W161" s="485"/>
      <c r="X161" s="559"/>
      <c r="Y161" s="9"/>
    </row>
    <row r="162" spans="3:25" ht="14.25">
      <c r="C162" s="459">
        <v>151</v>
      </c>
      <c r="D162" s="431" t="s">
        <v>69</v>
      </c>
      <c r="E162" s="453">
        <f t="shared" si="23"/>
        <v>125.654</v>
      </c>
      <c r="F162" s="480">
        <f t="shared" si="23"/>
        <v>125.654</v>
      </c>
      <c r="G162" s="455">
        <f t="shared" si="23"/>
        <v>120.003</v>
      </c>
      <c r="H162" s="456"/>
      <c r="I162" s="484">
        <f t="shared" si="24"/>
        <v>44.391</v>
      </c>
      <c r="J162" s="485">
        <v>44.391</v>
      </c>
      <c r="K162" s="485">
        <v>40.887</v>
      </c>
      <c r="L162" s="408"/>
      <c r="M162" s="495"/>
      <c r="N162" s="485"/>
      <c r="O162" s="485"/>
      <c r="P162" s="449"/>
      <c r="Q162" s="484">
        <f t="shared" si="16"/>
        <v>80.263</v>
      </c>
      <c r="R162" s="485">
        <v>80.263</v>
      </c>
      <c r="S162" s="485">
        <v>79.116</v>
      </c>
      <c r="T162" s="492"/>
      <c r="U162" s="484">
        <f>V162+X162</f>
        <v>1</v>
      </c>
      <c r="V162" s="485">
        <v>1</v>
      </c>
      <c r="W162" s="485"/>
      <c r="X162" s="559"/>
      <c r="Y162" s="9"/>
    </row>
    <row r="163" spans="3:25" ht="28.5">
      <c r="C163" s="459">
        <v>152</v>
      </c>
      <c r="D163" s="608" t="s">
        <v>175</v>
      </c>
      <c r="E163" s="453">
        <f t="shared" si="23"/>
        <v>344.27400000000006</v>
      </c>
      <c r="F163" s="480">
        <f>+J163+N163+R163+V163</f>
        <v>344.27400000000006</v>
      </c>
      <c r="G163" s="455">
        <f t="shared" si="23"/>
        <v>291.11199999999997</v>
      </c>
      <c r="H163" s="456"/>
      <c r="I163" s="495">
        <f t="shared" si="24"/>
        <v>259.708</v>
      </c>
      <c r="J163" s="520">
        <v>259.708</v>
      </c>
      <c r="K163" s="520">
        <v>226.438</v>
      </c>
      <c r="L163" s="521"/>
      <c r="M163" s="518">
        <f>N163+P163</f>
        <v>3.35</v>
      </c>
      <c r="N163" s="485">
        <v>3.35</v>
      </c>
      <c r="O163" s="485">
        <v>3.302</v>
      </c>
      <c r="P163" s="449"/>
      <c r="Q163" s="484">
        <f t="shared" si="16"/>
        <v>62.563</v>
      </c>
      <c r="R163" s="485">
        <v>62.563</v>
      </c>
      <c r="S163" s="485">
        <v>59.54</v>
      </c>
      <c r="T163" s="492"/>
      <c r="U163" s="484">
        <f>V163+X163</f>
        <v>18.653</v>
      </c>
      <c r="V163" s="485">
        <v>18.653</v>
      </c>
      <c r="W163" s="485">
        <v>1.832</v>
      </c>
      <c r="X163" s="559"/>
      <c r="Y163" s="9"/>
    </row>
    <row r="164" spans="3:25" ht="30.75" customHeight="1" thickBot="1">
      <c r="C164" s="522">
        <v>153</v>
      </c>
      <c r="D164" s="609" t="s">
        <v>298</v>
      </c>
      <c r="E164" s="523">
        <f t="shared" si="23"/>
        <v>406.308</v>
      </c>
      <c r="F164" s="524">
        <f t="shared" si="23"/>
        <v>406.308</v>
      </c>
      <c r="G164" s="525">
        <f t="shared" si="23"/>
        <v>353.68399999999997</v>
      </c>
      <c r="H164" s="526"/>
      <c r="I164" s="527">
        <f t="shared" si="24"/>
        <v>260.642</v>
      </c>
      <c r="J164" s="528">
        <v>260.642</v>
      </c>
      <c r="K164" s="528">
        <v>222.093</v>
      </c>
      <c r="L164" s="529"/>
      <c r="M164" s="527"/>
      <c r="N164" s="528"/>
      <c r="O164" s="528"/>
      <c r="P164" s="530"/>
      <c r="Q164" s="484">
        <f t="shared" si="16"/>
        <v>135.466</v>
      </c>
      <c r="R164" s="485">
        <v>135.466</v>
      </c>
      <c r="S164" s="485">
        <v>131.591</v>
      </c>
      <c r="T164" s="492"/>
      <c r="U164" s="527">
        <f>V164+X164</f>
        <v>10.2</v>
      </c>
      <c r="V164" s="531">
        <v>10.2</v>
      </c>
      <c r="W164" s="528"/>
      <c r="X164" s="570"/>
      <c r="Y164" s="9"/>
    </row>
    <row r="165" spans="3:25" ht="15" customHeight="1" hidden="1" thickBot="1">
      <c r="C165" s="532">
        <v>152</v>
      </c>
      <c r="D165" s="610" t="s">
        <v>87</v>
      </c>
      <c r="E165" s="533">
        <f t="shared" si="23"/>
        <v>14210.395020000002</v>
      </c>
      <c r="F165" s="534">
        <f t="shared" si="23"/>
        <v>14192.59502</v>
      </c>
      <c r="G165" s="535">
        <f t="shared" si="23"/>
        <v>12150.518</v>
      </c>
      <c r="H165" s="536">
        <f t="shared" si="23"/>
        <v>17.8</v>
      </c>
      <c r="I165" s="537">
        <f>J165+L165</f>
        <v>6683.097000000001</v>
      </c>
      <c r="J165" s="538">
        <f>SUM(J134:J164)</f>
        <v>6683.097000000001</v>
      </c>
      <c r="K165" s="538">
        <f>SUM(K134:K164)</f>
        <v>5514.392999999999</v>
      </c>
      <c r="L165" s="539"/>
      <c r="M165" s="540">
        <f>N165+P165</f>
        <v>183.29802</v>
      </c>
      <c r="N165" s="538">
        <f>SUM(N134:N164)+N80</f>
        <v>183.29802</v>
      </c>
      <c r="O165" s="538">
        <f>SUM(O134:O164)+O80</f>
        <v>137.193</v>
      </c>
      <c r="P165" s="541"/>
      <c r="Q165" s="537">
        <f>R165+T165</f>
        <v>6707.6</v>
      </c>
      <c r="R165" s="538">
        <f>SUM(R134:R164)+R80+R116</f>
        <v>6702.3</v>
      </c>
      <c r="S165" s="538">
        <f>SUM(S134:S164)+S80+S116</f>
        <v>6467.126</v>
      </c>
      <c r="T165" s="539">
        <f>SUM(T134:T164)+T80+T116</f>
        <v>5.3</v>
      </c>
      <c r="U165" s="537">
        <f>U80+SUM(U134:U164)</f>
        <v>636.4000000000001</v>
      </c>
      <c r="V165" s="538">
        <f>SUM(V134:V164)+V80</f>
        <v>623.9000000000001</v>
      </c>
      <c r="W165" s="538">
        <f>SUM(W134:W164)+W80</f>
        <v>31.806</v>
      </c>
      <c r="X165" s="571">
        <f>SUM(X134:X164)</f>
        <v>12.5</v>
      </c>
      <c r="Y165" s="9"/>
    </row>
    <row r="166" spans="3:25" ht="15" thickBot="1">
      <c r="C166" s="542">
        <v>154</v>
      </c>
      <c r="D166" s="611" t="s">
        <v>87</v>
      </c>
      <c r="E166" s="543">
        <f t="shared" si="23"/>
        <v>33128.414619999996</v>
      </c>
      <c r="F166" s="544">
        <f>+J166+N166+R166+V166</f>
        <v>31584.33202</v>
      </c>
      <c r="G166" s="545">
        <f t="shared" si="23"/>
        <v>20473.372000000003</v>
      </c>
      <c r="H166" s="546">
        <f t="shared" si="23"/>
        <v>1544.0826</v>
      </c>
      <c r="I166" s="547">
        <f>J166+L166</f>
        <v>19466.5</v>
      </c>
      <c r="J166" s="545">
        <f>J133+J165</f>
        <v>19211.5</v>
      </c>
      <c r="K166" s="545">
        <f>K133+K165</f>
        <v>11642.378</v>
      </c>
      <c r="L166" s="558">
        <f>L133+L165</f>
        <v>255</v>
      </c>
      <c r="M166" s="549">
        <f>N166+P166</f>
        <v>5543.11662</v>
      </c>
      <c r="N166" s="550">
        <f>N133+N165</f>
        <v>4295.93402</v>
      </c>
      <c r="O166" s="545">
        <f>O133+O165</f>
        <v>2003.0819999999997</v>
      </c>
      <c r="P166" s="551">
        <f>P133+P165</f>
        <v>1247.1826</v>
      </c>
      <c r="Q166" s="552">
        <f>Q165</f>
        <v>6707.6</v>
      </c>
      <c r="R166" s="553">
        <f>R165</f>
        <v>6702.3</v>
      </c>
      <c r="S166" s="553">
        <f>S165</f>
        <v>6467.126</v>
      </c>
      <c r="T166" s="548">
        <f>T165</f>
        <v>5.3</v>
      </c>
      <c r="U166" s="552">
        <f>U133+U165</f>
        <v>1411.198</v>
      </c>
      <c r="V166" s="553">
        <f>V133+V165</f>
        <v>1374.598</v>
      </c>
      <c r="W166" s="553">
        <f>W133+W165</f>
        <v>360.78599999999994</v>
      </c>
      <c r="X166" s="558">
        <f>X133+X165</f>
        <v>36.6</v>
      </c>
      <c r="Y166" s="9"/>
    </row>
    <row r="167" spans="3:25" ht="12.75">
      <c r="C167" s="239"/>
      <c r="D167" s="239"/>
      <c r="E167" s="239"/>
      <c r="F167" s="239"/>
      <c r="G167" s="239"/>
      <c r="H167" s="239"/>
      <c r="I167" s="554"/>
      <c r="J167" s="554"/>
      <c r="K167" s="554"/>
      <c r="L167" s="554"/>
      <c r="M167" s="554"/>
      <c r="N167" s="554"/>
      <c r="O167" s="554"/>
      <c r="P167" s="554"/>
      <c r="Q167" s="554"/>
      <c r="R167" s="554"/>
      <c r="S167" s="554"/>
      <c r="T167" s="554"/>
      <c r="U167" s="554"/>
      <c r="V167" s="554"/>
      <c r="W167" s="554"/>
      <c r="X167" s="572"/>
      <c r="Y167" s="9"/>
    </row>
    <row r="168" spans="3:25" ht="12.75">
      <c r="C168" s="239"/>
      <c r="D168" s="239"/>
      <c r="E168" s="239"/>
      <c r="F168" s="239"/>
      <c r="G168" s="239"/>
      <c r="H168" s="239"/>
      <c r="I168" s="554"/>
      <c r="J168" s="554"/>
      <c r="K168" s="554"/>
      <c r="L168" s="554"/>
      <c r="M168" s="554"/>
      <c r="N168" s="554"/>
      <c r="O168" s="554"/>
      <c r="P168" s="554"/>
      <c r="Q168" s="554"/>
      <c r="R168" s="554"/>
      <c r="S168" s="554"/>
      <c r="T168" s="554"/>
      <c r="U168" s="554"/>
      <c r="V168" s="554"/>
      <c r="W168" s="554"/>
      <c r="X168" s="572"/>
      <c r="Y168" s="9"/>
    </row>
    <row r="169" spans="3:25" ht="12.75">
      <c r="C169" s="239"/>
      <c r="D169" s="555" t="s">
        <v>669</v>
      </c>
      <c r="E169" s="239"/>
      <c r="F169" s="239"/>
      <c r="G169" s="239"/>
      <c r="H169" s="239"/>
      <c r="I169" s="554"/>
      <c r="J169" s="554"/>
      <c r="K169" s="554"/>
      <c r="L169" s="554"/>
      <c r="M169" s="556"/>
      <c r="N169" s="554"/>
      <c r="O169" s="554"/>
      <c r="P169" s="554"/>
      <c r="Q169" s="554"/>
      <c r="R169" s="554"/>
      <c r="S169" s="554"/>
      <c r="T169" s="554"/>
      <c r="U169" s="554"/>
      <c r="V169" s="554"/>
      <c r="W169" s="554"/>
      <c r="X169" s="572"/>
      <c r="Y169" s="9"/>
    </row>
    <row r="170" spans="3:25" ht="25.5">
      <c r="C170" s="239"/>
      <c r="D170" s="390" t="s">
        <v>670</v>
      </c>
      <c r="E170" s="239"/>
      <c r="F170" s="239"/>
      <c r="G170" s="239"/>
      <c r="H170" s="239"/>
      <c r="I170" s="554"/>
      <c r="J170" s="554"/>
      <c r="K170" s="554"/>
      <c r="L170" s="554"/>
      <c r="M170" s="554"/>
      <c r="N170" s="554"/>
      <c r="O170" s="554"/>
      <c r="P170" s="554"/>
      <c r="Q170" s="554"/>
      <c r="R170" s="554"/>
      <c r="S170" s="554"/>
      <c r="T170" s="554"/>
      <c r="U170" s="554"/>
      <c r="V170" s="554"/>
      <c r="W170" s="554"/>
      <c r="X170" s="554"/>
      <c r="Y170" s="9"/>
    </row>
    <row r="171" spans="3:25" ht="12.75">
      <c r="C171" s="239"/>
      <c r="D171" s="557" t="s">
        <v>671</v>
      </c>
      <c r="E171" s="239"/>
      <c r="F171" s="239"/>
      <c r="G171" s="239"/>
      <c r="H171" s="239"/>
      <c r="I171" s="554"/>
      <c r="J171" s="554"/>
      <c r="K171" s="554"/>
      <c r="L171" s="554"/>
      <c r="M171" s="554"/>
      <c r="N171" s="554"/>
      <c r="O171" s="554"/>
      <c r="P171" s="554"/>
      <c r="Q171" s="554"/>
      <c r="R171" s="554"/>
      <c r="S171" s="554"/>
      <c r="T171" s="554"/>
      <c r="U171" s="554"/>
      <c r="V171" s="554"/>
      <c r="W171" s="554"/>
      <c r="X171" s="554"/>
      <c r="Y171" s="9"/>
    </row>
    <row r="172" spans="3:24" ht="12.75">
      <c r="C172" s="239"/>
      <c r="D172" s="555" t="s">
        <v>672</v>
      </c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</row>
  </sheetData>
  <sheetProtection/>
  <mergeCells count="25">
    <mergeCell ref="T9:T10"/>
    <mergeCell ref="V9:W9"/>
    <mergeCell ref="X9:X10"/>
    <mergeCell ref="N8:P8"/>
    <mergeCell ref="Q8:Q10"/>
    <mergeCell ref="R8:T8"/>
    <mergeCell ref="U8:U10"/>
    <mergeCell ref="V8:X8"/>
    <mergeCell ref="N9:O9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L9:L10"/>
    <mergeCell ref="H2:L2"/>
    <mergeCell ref="D5:Q5"/>
    <mergeCell ref="E6:K6"/>
    <mergeCell ref="M8:M10"/>
    <mergeCell ref="P9:P10"/>
  </mergeCells>
  <printOptions/>
  <pageMargins left="0" right="0" top="0.35433070866141736" bottom="0.1968503937007874" header="0.31496062992125984" footer="0.3149606299212598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3" t="s">
        <v>70</v>
      </c>
    </row>
    <row r="3" spans="3:22" ht="12.75">
      <c r="C3" s="1065" t="s">
        <v>279</v>
      </c>
      <c r="D3" s="1065"/>
      <c r="E3" s="1065"/>
      <c r="F3" s="1065"/>
      <c r="G3" s="1065"/>
      <c r="H3" s="1065"/>
      <c r="I3" s="1065"/>
      <c r="J3" s="1065"/>
      <c r="P3" s="13"/>
      <c r="R3" s="12" t="s">
        <v>280</v>
      </c>
      <c r="S3" s="4"/>
      <c r="T3" s="4"/>
      <c r="U3" s="5"/>
      <c r="V3" s="5"/>
    </row>
    <row r="4" spans="2:18" ht="12.75">
      <c r="B4" s="67"/>
      <c r="C4" s="1065" t="s">
        <v>178</v>
      </c>
      <c r="D4" s="1065"/>
      <c r="E4" s="1065"/>
      <c r="F4" s="1065"/>
      <c r="G4" s="1065"/>
      <c r="H4" s="1065"/>
      <c r="I4" s="1065"/>
      <c r="P4" s="12"/>
      <c r="Q4" s="4"/>
      <c r="R4" s="13" t="s">
        <v>179</v>
      </c>
    </row>
    <row r="5" spans="16:20" ht="13.5" thickBot="1">
      <c r="P5" s="13"/>
      <c r="T5" s="10" t="s">
        <v>180</v>
      </c>
    </row>
    <row r="6" spans="1:22" ht="12.75">
      <c r="A6" s="1051"/>
      <c r="B6" s="1052" t="s">
        <v>93</v>
      </c>
      <c r="C6" s="1055" t="s">
        <v>94</v>
      </c>
      <c r="D6" s="1058" t="s">
        <v>95</v>
      </c>
      <c r="E6" s="1058"/>
      <c r="F6" s="1059"/>
      <c r="G6" s="1055" t="s">
        <v>96</v>
      </c>
      <c r="H6" s="1058" t="s">
        <v>95</v>
      </c>
      <c r="I6" s="1058"/>
      <c r="J6" s="1046"/>
      <c r="K6" s="1062" t="s">
        <v>281</v>
      </c>
      <c r="L6" s="1058" t="s">
        <v>95</v>
      </c>
      <c r="M6" s="1058"/>
      <c r="N6" s="1059"/>
      <c r="O6" s="1062" t="s">
        <v>97</v>
      </c>
      <c r="P6" s="1058" t="s">
        <v>95</v>
      </c>
      <c r="Q6" s="1058"/>
      <c r="R6" s="1059"/>
      <c r="S6" s="1062" t="s">
        <v>98</v>
      </c>
      <c r="T6" s="1058" t="s">
        <v>95</v>
      </c>
      <c r="U6" s="1058"/>
      <c r="V6" s="1059"/>
    </row>
    <row r="7" spans="1:22" ht="12.75">
      <c r="A7" s="1005"/>
      <c r="B7" s="1053"/>
      <c r="C7" s="1056"/>
      <c r="D7" s="1060" t="s">
        <v>99</v>
      </c>
      <c r="E7" s="1060"/>
      <c r="F7" s="1061" t="s">
        <v>100</v>
      </c>
      <c r="G7" s="1056"/>
      <c r="H7" s="1060" t="s">
        <v>99</v>
      </c>
      <c r="I7" s="1060"/>
      <c r="J7" s="1048" t="s">
        <v>100</v>
      </c>
      <c r="K7" s="1063"/>
      <c r="L7" s="1060" t="s">
        <v>99</v>
      </c>
      <c r="M7" s="1060"/>
      <c r="N7" s="1061" t="s">
        <v>100</v>
      </c>
      <c r="O7" s="1063"/>
      <c r="P7" s="1060" t="s">
        <v>99</v>
      </c>
      <c r="Q7" s="1060"/>
      <c r="R7" s="1061" t="s">
        <v>100</v>
      </c>
      <c r="S7" s="1063"/>
      <c r="T7" s="1060" t="s">
        <v>99</v>
      </c>
      <c r="U7" s="1060"/>
      <c r="V7" s="1061" t="s">
        <v>100</v>
      </c>
    </row>
    <row r="8" spans="1:22" ht="48.75" thickBot="1">
      <c r="A8" s="1005"/>
      <c r="B8" s="1054"/>
      <c r="C8" s="1057"/>
      <c r="D8" s="68" t="s">
        <v>94</v>
      </c>
      <c r="E8" s="69" t="s">
        <v>101</v>
      </c>
      <c r="F8" s="1025"/>
      <c r="G8" s="1057"/>
      <c r="H8" s="68" t="s">
        <v>94</v>
      </c>
      <c r="I8" s="69" t="s">
        <v>101</v>
      </c>
      <c r="J8" s="1035"/>
      <c r="K8" s="1064"/>
      <c r="L8" s="68" t="s">
        <v>94</v>
      </c>
      <c r="M8" s="69" t="s">
        <v>101</v>
      </c>
      <c r="N8" s="1025"/>
      <c r="O8" s="1064"/>
      <c r="P8" s="68" t="s">
        <v>94</v>
      </c>
      <c r="Q8" s="69" t="s">
        <v>101</v>
      </c>
      <c r="R8" s="1025"/>
      <c r="S8" s="1064"/>
      <c r="T8" s="68" t="s">
        <v>94</v>
      </c>
      <c r="U8" s="69" t="s">
        <v>101</v>
      </c>
      <c r="V8" s="1025"/>
    </row>
    <row r="9" spans="1:22" ht="30.75" thickBot="1">
      <c r="A9" s="70">
        <v>1</v>
      </c>
      <c r="B9" s="71" t="s">
        <v>181</v>
      </c>
      <c r="C9" s="61">
        <f aca="true" t="shared" si="0" ref="C9:F25">G9+K9+O9+S9</f>
        <v>0</v>
      </c>
      <c r="D9" s="59">
        <f t="shared" si="0"/>
        <v>0</v>
      </c>
      <c r="E9" s="59">
        <f t="shared" si="0"/>
        <v>0</v>
      </c>
      <c r="F9" s="61">
        <f t="shared" si="0"/>
        <v>0</v>
      </c>
      <c r="G9" s="72">
        <f>G13+G17+G18+G20+G25+G28+G31+SUM(G33:G43)+G23+G10</f>
        <v>0</v>
      </c>
      <c r="H9" s="73">
        <f>H13+H17+H18+H20+H25+H28+H31+SUM(H33:H43)+H23+H10</f>
        <v>0</v>
      </c>
      <c r="I9" s="73">
        <f>I13+I17+I18+I20+I25+I28+I31+SUM(I33:I43)+I23+I10</f>
        <v>0</v>
      </c>
      <c r="J9" s="74">
        <f>J13+J17+J18+J20+J25+J28+J31+SUM(J33:J43)+J23+J10</f>
        <v>0</v>
      </c>
      <c r="K9" s="73">
        <f>K13+K17+K18+K20+K25+K28+K31+SUM(K33:K43)</f>
        <v>0</v>
      </c>
      <c r="L9" s="59">
        <f>L13+L18+SUM(L33:L43)</f>
        <v>0</v>
      </c>
      <c r="M9" s="59">
        <f>M13+M17+M18+M20+M25+M28+M31+SUM(M33:M43)</f>
        <v>0</v>
      </c>
      <c r="N9" s="62"/>
      <c r="O9" s="72"/>
      <c r="P9" s="59"/>
      <c r="Q9" s="59"/>
      <c r="R9" s="64"/>
      <c r="S9" s="72">
        <f>S13+S17+S18+S20+S25+S28+S31+SUM(S33:S43)</f>
        <v>0</v>
      </c>
      <c r="T9" s="59">
        <f>T20+SUM(T34:T43)</f>
        <v>0</v>
      </c>
      <c r="U9" s="59">
        <f>U20+SUM(U34:U43)</f>
        <v>0</v>
      </c>
      <c r="V9" s="64"/>
    </row>
    <row r="10" spans="1:22" ht="12.75">
      <c r="A10" s="75">
        <v>2</v>
      </c>
      <c r="B10" s="76" t="s">
        <v>102</v>
      </c>
      <c r="C10" s="77">
        <f t="shared" si="0"/>
        <v>0</v>
      </c>
      <c r="D10" s="77">
        <f>H10+L10+P10+T10</f>
        <v>0</v>
      </c>
      <c r="E10" s="77">
        <f>I10+M10+Q10+U10</f>
        <v>0</v>
      </c>
      <c r="F10" s="78"/>
      <c r="G10" s="79">
        <f>G11+G12</f>
        <v>0</v>
      </c>
      <c r="H10" s="80">
        <f>H11+H12</f>
        <v>0</v>
      </c>
      <c r="I10" s="80">
        <f>I11+I12</f>
        <v>0</v>
      </c>
      <c r="J10" s="81"/>
      <c r="K10" s="77"/>
      <c r="L10" s="82"/>
      <c r="M10" s="82"/>
      <c r="N10" s="83"/>
      <c r="O10" s="84"/>
      <c r="P10" s="82"/>
      <c r="Q10" s="82"/>
      <c r="R10" s="85"/>
      <c r="S10" s="84"/>
      <c r="T10" s="82"/>
      <c r="U10" s="82"/>
      <c r="V10" s="85"/>
    </row>
    <row r="11" spans="1:22" ht="12.75">
      <c r="A11" s="75">
        <v>3</v>
      </c>
      <c r="B11" s="16" t="s">
        <v>103</v>
      </c>
      <c r="C11" s="17">
        <f t="shared" si="0"/>
        <v>0</v>
      </c>
      <c r="D11" s="17">
        <f>H11+L11+P11+T11</f>
        <v>0</v>
      </c>
      <c r="E11" s="17">
        <f>I11+M11+Q11+U11</f>
        <v>0</v>
      </c>
      <c r="F11" s="18"/>
      <c r="G11" s="19">
        <f>H11+J11</f>
        <v>0</v>
      </c>
      <c r="H11" s="20"/>
      <c r="I11" s="20"/>
      <c r="J11" s="85"/>
      <c r="K11" s="86"/>
      <c r="L11" s="82"/>
      <c r="M11" s="82"/>
      <c r="N11" s="86"/>
      <c r="O11" s="87"/>
      <c r="P11" s="82"/>
      <c r="Q11" s="82"/>
      <c r="R11" s="88"/>
      <c r="S11" s="87"/>
      <c r="T11" s="82"/>
      <c r="U11" s="82"/>
      <c r="V11" s="88"/>
    </row>
    <row r="12" spans="1:22" ht="12.75">
      <c r="A12" s="75">
        <v>4</v>
      </c>
      <c r="B12" s="21" t="s">
        <v>104</v>
      </c>
      <c r="C12" s="17">
        <f t="shared" si="0"/>
        <v>0</v>
      </c>
      <c r="D12" s="17">
        <f t="shared" si="0"/>
        <v>0</v>
      </c>
      <c r="E12" s="22">
        <f t="shared" si="0"/>
        <v>0</v>
      </c>
      <c r="F12" s="18"/>
      <c r="G12" s="19">
        <f>H12+J12</f>
        <v>0</v>
      </c>
      <c r="H12" s="23"/>
      <c r="I12" s="20"/>
      <c r="J12" s="85"/>
      <c r="K12" s="86"/>
      <c r="L12" s="82"/>
      <c r="M12" s="82"/>
      <c r="N12" s="86"/>
      <c r="O12" s="87"/>
      <c r="P12" s="82"/>
      <c r="Q12" s="82"/>
      <c r="R12" s="88"/>
      <c r="S12" s="87"/>
      <c r="T12" s="82"/>
      <c r="U12" s="82"/>
      <c r="V12" s="88"/>
    </row>
    <row r="13" spans="1:22" ht="12.75">
      <c r="A13" s="75">
        <v>5</v>
      </c>
      <c r="B13" s="89" t="s">
        <v>182</v>
      </c>
      <c r="C13" s="77">
        <f t="shared" si="0"/>
        <v>0</v>
      </c>
      <c r="D13" s="82">
        <f aca="true" t="shared" si="1" ref="D13:J13">SUM(D14:D16)</f>
        <v>0</v>
      </c>
      <c r="E13" s="82">
        <f t="shared" si="1"/>
        <v>0</v>
      </c>
      <c r="F13" s="83">
        <f t="shared" si="1"/>
        <v>0</v>
      </c>
      <c r="G13" s="84">
        <f t="shared" si="1"/>
        <v>0</v>
      </c>
      <c r="H13" s="82">
        <f t="shared" si="1"/>
        <v>0</v>
      </c>
      <c r="I13" s="82">
        <f t="shared" si="1"/>
        <v>0</v>
      </c>
      <c r="J13" s="85">
        <f t="shared" si="1"/>
        <v>0</v>
      </c>
      <c r="K13" s="86">
        <f>K14+K15+K16</f>
        <v>0</v>
      </c>
      <c r="L13" s="26">
        <f>L14+L15+L16</f>
        <v>0</v>
      </c>
      <c r="M13" s="26">
        <f>M14+M15+M16</f>
        <v>0</v>
      </c>
      <c r="N13" s="86"/>
      <c r="O13" s="87"/>
      <c r="P13" s="82"/>
      <c r="Q13" s="82"/>
      <c r="R13" s="88"/>
      <c r="S13" s="87"/>
      <c r="T13" s="82"/>
      <c r="U13" s="82"/>
      <c r="V13" s="88"/>
    </row>
    <row r="14" spans="1:22" ht="12.75">
      <c r="A14" s="90">
        <f>+A13+1</f>
        <v>6</v>
      </c>
      <c r="B14" s="39" t="s">
        <v>183</v>
      </c>
      <c r="C14" s="17">
        <f t="shared" si="0"/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19">
        <f aca="true" t="shared" si="2" ref="G14:G24">H14+J14</f>
        <v>0</v>
      </c>
      <c r="H14" s="22"/>
      <c r="I14" s="91"/>
      <c r="J14" s="92"/>
      <c r="K14" s="17">
        <f>L14+N14</f>
        <v>0</v>
      </c>
      <c r="L14" s="93"/>
      <c r="M14" s="91"/>
      <c r="N14" s="94"/>
      <c r="O14" s="95"/>
      <c r="P14" s="93"/>
      <c r="Q14" s="93"/>
      <c r="R14" s="92"/>
      <c r="S14" s="19"/>
      <c r="T14" s="93"/>
      <c r="U14" s="93"/>
      <c r="V14" s="92"/>
    </row>
    <row r="15" spans="1:22" ht="12.75">
      <c r="A15" s="90">
        <v>7</v>
      </c>
      <c r="B15" s="39" t="s">
        <v>184</v>
      </c>
      <c r="C15" s="17">
        <f t="shared" si="0"/>
        <v>0</v>
      </c>
      <c r="D15" s="93">
        <f t="shared" si="0"/>
        <v>0</v>
      </c>
      <c r="E15" s="93"/>
      <c r="F15" s="83"/>
      <c r="G15" s="19">
        <f t="shared" si="2"/>
        <v>0</v>
      </c>
      <c r="H15" s="93"/>
      <c r="I15" s="93"/>
      <c r="J15" s="92"/>
      <c r="K15" s="25"/>
      <c r="L15" s="93"/>
      <c r="M15" s="93"/>
      <c r="N15" s="94"/>
      <c r="O15" s="95"/>
      <c r="P15" s="93"/>
      <c r="Q15" s="93"/>
      <c r="R15" s="92"/>
      <c r="S15" s="95"/>
      <c r="T15" s="93"/>
      <c r="U15" s="93"/>
      <c r="V15" s="92"/>
    </row>
    <row r="16" spans="1:22" ht="12.75">
      <c r="A16" s="90">
        <f>+A15+1</f>
        <v>8</v>
      </c>
      <c r="B16" s="39" t="s">
        <v>185</v>
      </c>
      <c r="C16" s="17">
        <f t="shared" si="0"/>
        <v>0</v>
      </c>
      <c r="D16" s="93">
        <f t="shared" si="0"/>
        <v>0</v>
      </c>
      <c r="E16" s="93"/>
      <c r="F16" s="83"/>
      <c r="G16" s="19">
        <f t="shared" si="2"/>
        <v>0</v>
      </c>
      <c r="H16" s="93"/>
      <c r="I16" s="93"/>
      <c r="J16" s="92"/>
      <c r="K16" s="25"/>
      <c r="L16" s="93"/>
      <c r="M16" s="93"/>
      <c r="N16" s="94"/>
      <c r="O16" s="95"/>
      <c r="P16" s="93"/>
      <c r="Q16" s="93"/>
      <c r="R16" s="92"/>
      <c r="S16" s="95"/>
      <c r="T16" s="93"/>
      <c r="U16" s="93"/>
      <c r="V16" s="92"/>
    </row>
    <row r="17" spans="1:22" ht="12.75">
      <c r="A17" s="90">
        <v>9</v>
      </c>
      <c r="B17" s="24" t="s">
        <v>186</v>
      </c>
      <c r="C17" s="25">
        <f t="shared" si="0"/>
        <v>0</v>
      </c>
      <c r="D17" s="26">
        <f t="shared" si="0"/>
        <v>0</v>
      </c>
      <c r="E17" s="26">
        <f>I17+M17+Q17+U17</f>
        <v>0</v>
      </c>
      <c r="F17" s="94"/>
      <c r="G17" s="28">
        <f t="shared" si="2"/>
        <v>0</v>
      </c>
      <c r="H17" s="26"/>
      <c r="I17" s="26"/>
      <c r="J17" s="92"/>
      <c r="K17" s="25"/>
      <c r="L17" s="93"/>
      <c r="M17" s="93"/>
      <c r="N17" s="94"/>
      <c r="O17" s="95"/>
      <c r="P17" s="93"/>
      <c r="Q17" s="93"/>
      <c r="R17" s="92"/>
      <c r="S17" s="95"/>
      <c r="T17" s="93"/>
      <c r="U17" s="93"/>
      <c r="V17" s="92"/>
    </row>
    <row r="18" spans="1:22" ht="12.75">
      <c r="A18" s="90">
        <v>10</v>
      </c>
      <c r="B18" s="24" t="s">
        <v>187</v>
      </c>
      <c r="C18" s="25">
        <f t="shared" si="0"/>
        <v>0</v>
      </c>
      <c r="D18" s="26">
        <f t="shared" si="0"/>
        <v>0</v>
      </c>
      <c r="E18" s="26"/>
      <c r="F18" s="94"/>
      <c r="G18" s="28"/>
      <c r="H18" s="96"/>
      <c r="I18" s="26"/>
      <c r="J18" s="97"/>
      <c r="K18" s="96">
        <f>K19</f>
        <v>0</v>
      </c>
      <c r="L18" s="26">
        <f>L19</f>
        <v>0</v>
      </c>
      <c r="M18" s="93"/>
      <c r="N18" s="94"/>
      <c r="O18" s="95"/>
      <c r="P18" s="93"/>
      <c r="Q18" s="93"/>
      <c r="R18" s="92"/>
      <c r="S18" s="95"/>
      <c r="T18" s="93"/>
      <c r="U18" s="93"/>
      <c r="V18" s="92"/>
    </row>
    <row r="19" spans="1:22" ht="12.75">
      <c r="A19" s="90">
        <v>11</v>
      </c>
      <c r="B19" s="39" t="s">
        <v>188</v>
      </c>
      <c r="C19" s="17">
        <f t="shared" si="0"/>
        <v>0</v>
      </c>
      <c r="D19" s="22">
        <f t="shared" si="0"/>
        <v>0</v>
      </c>
      <c r="E19" s="26"/>
      <c r="F19" s="94"/>
      <c r="G19" s="19"/>
      <c r="H19" s="36"/>
      <c r="I19" s="26"/>
      <c r="J19" s="97"/>
      <c r="K19" s="36">
        <f>L19+M19+N19</f>
        <v>0</v>
      </c>
      <c r="L19" s="93"/>
      <c r="M19" s="93"/>
      <c r="N19" s="94"/>
      <c r="O19" s="95"/>
      <c r="P19" s="93"/>
      <c r="Q19" s="93"/>
      <c r="R19" s="92"/>
      <c r="S19" s="95"/>
      <c r="T19" s="93"/>
      <c r="U19" s="93"/>
      <c r="V19" s="92"/>
    </row>
    <row r="20" spans="1:22" ht="12.75">
      <c r="A20" s="90">
        <v>12</v>
      </c>
      <c r="B20" s="24" t="s">
        <v>83</v>
      </c>
      <c r="C20" s="25">
        <f t="shared" si="0"/>
        <v>0</v>
      </c>
      <c r="D20" s="26">
        <f t="shared" si="0"/>
        <v>0</v>
      </c>
      <c r="E20" s="26"/>
      <c r="F20" s="27"/>
      <c r="G20" s="34">
        <f t="shared" si="2"/>
        <v>0</v>
      </c>
      <c r="H20" s="26">
        <f>H21+H22</f>
        <v>0</v>
      </c>
      <c r="I20" s="26"/>
      <c r="J20" s="35"/>
      <c r="K20" s="96"/>
      <c r="L20" s="26"/>
      <c r="M20" s="26"/>
      <c r="N20" s="96"/>
      <c r="O20" s="34"/>
      <c r="P20" s="26"/>
      <c r="Q20" s="26"/>
      <c r="R20" s="35"/>
      <c r="S20" s="34">
        <f>S21+S22</f>
        <v>0</v>
      </c>
      <c r="T20" s="26">
        <f>T21+T22</f>
        <v>0</v>
      </c>
      <c r="U20" s="26"/>
      <c r="V20" s="29"/>
    </row>
    <row r="21" spans="1:22" ht="12.75">
      <c r="A21" s="90">
        <v>13</v>
      </c>
      <c r="B21" s="39" t="s">
        <v>189</v>
      </c>
      <c r="C21" s="17">
        <f t="shared" si="0"/>
        <v>0</v>
      </c>
      <c r="D21" s="93">
        <f t="shared" si="0"/>
        <v>0</v>
      </c>
      <c r="E21" s="93"/>
      <c r="F21" s="94"/>
      <c r="G21" s="19">
        <f t="shared" si="2"/>
        <v>0</v>
      </c>
      <c r="H21" s="93"/>
      <c r="I21" s="93"/>
      <c r="J21" s="92"/>
      <c r="K21" s="25"/>
      <c r="L21" s="94"/>
      <c r="M21" s="93"/>
      <c r="N21" s="94"/>
      <c r="O21" s="95"/>
      <c r="P21" s="93"/>
      <c r="Q21" s="93"/>
      <c r="R21" s="92"/>
      <c r="S21" s="95"/>
      <c r="T21" s="93"/>
      <c r="U21" s="93"/>
      <c r="V21" s="92"/>
    </row>
    <row r="22" spans="1:22" ht="15.75">
      <c r="A22" s="90">
        <v>14</v>
      </c>
      <c r="B22" s="39" t="s">
        <v>190</v>
      </c>
      <c r="C22" s="17">
        <f t="shared" si="0"/>
        <v>0</v>
      </c>
      <c r="D22" s="93">
        <f t="shared" si="0"/>
        <v>0</v>
      </c>
      <c r="E22" s="93"/>
      <c r="F22" s="94"/>
      <c r="G22" s="98"/>
      <c r="H22" s="93"/>
      <c r="I22" s="93"/>
      <c r="J22" s="92"/>
      <c r="K22" s="99"/>
      <c r="L22" s="94"/>
      <c r="M22" s="93"/>
      <c r="N22" s="94"/>
      <c r="O22" s="95"/>
      <c r="P22" s="93"/>
      <c r="Q22" s="93"/>
      <c r="R22" s="92"/>
      <c r="S22" s="19">
        <f>T22+V22</f>
        <v>0</v>
      </c>
      <c r="T22" s="93"/>
      <c r="U22" s="93"/>
      <c r="V22" s="92"/>
    </row>
    <row r="23" spans="1:22" ht="12.75">
      <c r="A23" s="90">
        <v>15</v>
      </c>
      <c r="B23" s="24" t="s">
        <v>191</v>
      </c>
      <c r="C23" s="25">
        <f t="shared" si="0"/>
        <v>0</v>
      </c>
      <c r="D23" s="26">
        <f t="shared" si="0"/>
        <v>0</v>
      </c>
      <c r="E23" s="26">
        <f t="shared" si="0"/>
        <v>0</v>
      </c>
      <c r="F23" s="27"/>
      <c r="G23" s="28">
        <f t="shared" si="2"/>
        <v>0</v>
      </c>
      <c r="H23" s="26">
        <f>H24</f>
        <v>0</v>
      </c>
      <c r="I23" s="26">
        <f>I24</f>
        <v>0</v>
      </c>
      <c r="J23" s="97"/>
      <c r="K23" s="100"/>
      <c r="L23" s="94"/>
      <c r="M23" s="93"/>
      <c r="N23" s="94"/>
      <c r="O23" s="95"/>
      <c r="P23" s="93"/>
      <c r="Q23" s="93"/>
      <c r="R23" s="92"/>
      <c r="S23" s="95"/>
      <c r="T23" s="93"/>
      <c r="U23" s="93"/>
      <c r="V23" s="92"/>
    </row>
    <row r="24" spans="1:22" ht="12.75">
      <c r="A24" s="90">
        <v>16</v>
      </c>
      <c r="B24" s="39" t="s">
        <v>192</v>
      </c>
      <c r="C24" s="17">
        <f t="shared" si="0"/>
        <v>0</v>
      </c>
      <c r="D24" s="93">
        <f t="shared" si="0"/>
        <v>0</v>
      </c>
      <c r="E24" s="93">
        <f t="shared" si="0"/>
        <v>0</v>
      </c>
      <c r="F24" s="94"/>
      <c r="G24" s="19">
        <f t="shared" si="2"/>
        <v>0</v>
      </c>
      <c r="H24" s="93"/>
      <c r="I24" s="93"/>
      <c r="J24" s="97"/>
      <c r="K24" s="100"/>
      <c r="L24" s="94"/>
      <c r="M24" s="93"/>
      <c r="N24" s="94"/>
      <c r="O24" s="95"/>
      <c r="P24" s="93"/>
      <c r="Q24" s="93"/>
      <c r="R24" s="92"/>
      <c r="S24" s="95"/>
      <c r="T24" s="93"/>
      <c r="U24" s="93"/>
      <c r="V24" s="92"/>
    </row>
    <row r="25" spans="1:22" ht="12.75">
      <c r="A25" s="90">
        <v>17</v>
      </c>
      <c r="B25" s="24" t="s">
        <v>193</v>
      </c>
      <c r="C25" s="25">
        <f t="shared" si="0"/>
        <v>0</v>
      </c>
      <c r="D25" s="26">
        <f t="shared" si="0"/>
        <v>0</v>
      </c>
      <c r="E25" s="26"/>
      <c r="F25" s="27"/>
      <c r="G25" s="34">
        <f>G26+G27</f>
        <v>0</v>
      </c>
      <c r="H25" s="26">
        <f>H26+H27</f>
        <v>0</v>
      </c>
      <c r="I25" s="26"/>
      <c r="J25" s="35"/>
      <c r="K25" s="100"/>
      <c r="L25" s="93"/>
      <c r="M25" s="93"/>
      <c r="N25" s="94"/>
      <c r="O25" s="95"/>
      <c r="P25" s="93"/>
      <c r="Q25" s="93"/>
      <c r="R25" s="92"/>
      <c r="S25" s="95"/>
      <c r="T25" s="93"/>
      <c r="U25" s="93"/>
      <c r="V25" s="92"/>
    </row>
    <row r="26" spans="1:22" ht="24">
      <c r="A26" s="90">
        <v>18</v>
      </c>
      <c r="B26" s="101" t="s">
        <v>194</v>
      </c>
      <c r="C26" s="17">
        <f aca="true" t="shared" si="3" ref="C26:E54">G26+K26+O26+S26</f>
        <v>0</v>
      </c>
      <c r="D26" s="93">
        <f t="shared" si="3"/>
        <v>0</v>
      </c>
      <c r="E26" s="93"/>
      <c r="F26" s="94"/>
      <c r="G26" s="102">
        <f>H26+J26</f>
        <v>0</v>
      </c>
      <c r="H26" s="93"/>
      <c r="I26" s="93"/>
      <c r="J26" s="97"/>
      <c r="K26" s="100"/>
      <c r="L26" s="93"/>
      <c r="M26" s="93"/>
      <c r="N26" s="94"/>
      <c r="O26" s="95"/>
      <c r="P26" s="93"/>
      <c r="Q26" s="93"/>
      <c r="R26" s="92"/>
      <c r="S26" s="95"/>
      <c r="T26" s="93"/>
      <c r="U26" s="93"/>
      <c r="V26" s="92"/>
    </row>
    <row r="27" spans="1:22" ht="25.5">
      <c r="A27" s="90">
        <v>19</v>
      </c>
      <c r="B27" s="103" t="s">
        <v>195</v>
      </c>
      <c r="C27" s="17">
        <f t="shared" si="3"/>
        <v>0</v>
      </c>
      <c r="D27" s="93">
        <f t="shared" si="3"/>
        <v>0</v>
      </c>
      <c r="E27" s="93"/>
      <c r="F27" s="94"/>
      <c r="G27" s="102">
        <f>H27+J27</f>
        <v>0</v>
      </c>
      <c r="H27" s="93"/>
      <c r="I27" s="93"/>
      <c r="J27" s="97"/>
      <c r="K27" s="100"/>
      <c r="L27" s="93"/>
      <c r="M27" s="93"/>
      <c r="N27" s="94"/>
      <c r="O27" s="95"/>
      <c r="P27" s="93"/>
      <c r="Q27" s="93"/>
      <c r="R27" s="92"/>
      <c r="S27" s="95"/>
      <c r="T27" s="93"/>
      <c r="U27" s="93"/>
      <c r="V27" s="92"/>
    </row>
    <row r="28" spans="1:22" ht="12.75">
      <c r="A28" s="90">
        <f>+A27+1</f>
        <v>20</v>
      </c>
      <c r="B28" s="24" t="s">
        <v>196</v>
      </c>
      <c r="C28" s="25">
        <f t="shared" si="3"/>
        <v>0</v>
      </c>
      <c r="D28" s="26">
        <f t="shared" si="3"/>
        <v>0</v>
      </c>
      <c r="E28" s="93"/>
      <c r="F28" s="94"/>
      <c r="G28" s="34">
        <f>G29+G30</f>
        <v>0</v>
      </c>
      <c r="H28" s="26">
        <f>H29+H30</f>
        <v>0</v>
      </c>
      <c r="I28" s="93"/>
      <c r="J28" s="97"/>
      <c r="K28" s="100"/>
      <c r="L28" s="93"/>
      <c r="M28" s="93"/>
      <c r="N28" s="94"/>
      <c r="O28" s="95"/>
      <c r="P28" s="93"/>
      <c r="Q28" s="93"/>
      <c r="R28" s="92"/>
      <c r="S28" s="95"/>
      <c r="T28" s="93"/>
      <c r="U28" s="93"/>
      <c r="V28" s="92"/>
    </row>
    <row r="29" spans="1:22" ht="12.75">
      <c r="A29" s="90">
        <f>+A28+1</f>
        <v>21</v>
      </c>
      <c r="B29" s="104" t="s">
        <v>197</v>
      </c>
      <c r="C29" s="17">
        <f t="shared" si="3"/>
        <v>0</v>
      </c>
      <c r="D29" s="93">
        <f t="shared" si="3"/>
        <v>0</v>
      </c>
      <c r="E29" s="93"/>
      <c r="F29" s="94"/>
      <c r="G29" s="102">
        <f>H29+J29</f>
        <v>0</v>
      </c>
      <c r="H29" s="93"/>
      <c r="I29" s="93"/>
      <c r="J29" s="97"/>
      <c r="K29" s="100"/>
      <c r="L29" s="93"/>
      <c r="M29" s="93"/>
      <c r="N29" s="94"/>
      <c r="O29" s="95"/>
      <c r="P29" s="93"/>
      <c r="Q29" s="93"/>
      <c r="R29" s="92"/>
      <c r="S29" s="95"/>
      <c r="T29" s="93"/>
      <c r="U29" s="93"/>
      <c r="V29" s="92"/>
    </row>
    <row r="30" spans="1:22" ht="12.75">
      <c r="A30" s="90">
        <f>+A29+1</f>
        <v>22</v>
      </c>
      <c r="B30" s="39" t="s">
        <v>198</v>
      </c>
      <c r="C30" s="17">
        <f t="shared" si="3"/>
        <v>0</v>
      </c>
      <c r="D30" s="93">
        <f t="shared" si="3"/>
        <v>0</v>
      </c>
      <c r="E30" s="93"/>
      <c r="F30" s="94"/>
      <c r="G30" s="102">
        <f>H30+J30</f>
        <v>0</v>
      </c>
      <c r="H30" s="93"/>
      <c r="I30" s="93"/>
      <c r="J30" s="97"/>
      <c r="K30" s="100"/>
      <c r="L30" s="93"/>
      <c r="M30" s="93"/>
      <c r="N30" s="94"/>
      <c r="O30" s="95"/>
      <c r="P30" s="93"/>
      <c r="Q30" s="93"/>
      <c r="R30" s="92"/>
      <c r="S30" s="95"/>
      <c r="T30" s="93"/>
      <c r="U30" s="93"/>
      <c r="V30" s="92"/>
    </row>
    <row r="31" spans="1:22" ht="12.75">
      <c r="A31" s="90">
        <f>+A30+1</f>
        <v>23</v>
      </c>
      <c r="B31" s="24" t="s">
        <v>199</v>
      </c>
      <c r="C31" s="25">
        <f t="shared" si="3"/>
        <v>0</v>
      </c>
      <c r="D31" s="26">
        <f t="shared" si="3"/>
        <v>0</v>
      </c>
      <c r="E31" s="93"/>
      <c r="F31" s="94"/>
      <c r="G31" s="34">
        <f>H31</f>
        <v>0</v>
      </c>
      <c r="H31" s="26">
        <f>H32</f>
        <v>0</v>
      </c>
      <c r="I31" s="93"/>
      <c r="J31" s="97"/>
      <c r="K31" s="100"/>
      <c r="L31" s="93"/>
      <c r="M31" s="93"/>
      <c r="N31" s="94"/>
      <c r="O31" s="95"/>
      <c r="P31" s="93"/>
      <c r="Q31" s="93"/>
      <c r="R31" s="92"/>
      <c r="S31" s="95"/>
      <c r="T31" s="93"/>
      <c r="U31" s="93"/>
      <c r="V31" s="92"/>
    </row>
    <row r="32" spans="1:22" ht="12.75">
      <c r="A32" s="90">
        <f>+A31+1</f>
        <v>24</v>
      </c>
      <c r="B32" s="39" t="s">
        <v>200</v>
      </c>
      <c r="C32" s="17">
        <f t="shared" si="3"/>
        <v>0</v>
      </c>
      <c r="D32" s="93">
        <f t="shared" si="3"/>
        <v>0</v>
      </c>
      <c r="E32" s="93"/>
      <c r="F32" s="94"/>
      <c r="G32" s="95">
        <f aca="true" t="shared" si="4" ref="G32:G43">H32+J32</f>
        <v>0</v>
      </c>
      <c r="H32" s="93"/>
      <c r="I32" s="93"/>
      <c r="J32" s="92"/>
      <c r="K32" s="99"/>
      <c r="L32" s="93"/>
      <c r="M32" s="93"/>
      <c r="N32" s="94"/>
      <c r="O32" s="95"/>
      <c r="P32" s="93"/>
      <c r="Q32" s="93"/>
      <c r="R32" s="92"/>
      <c r="S32" s="95"/>
      <c r="T32" s="93"/>
      <c r="U32" s="93"/>
      <c r="V32" s="92"/>
    </row>
    <row r="33" spans="1:22" ht="12.75">
      <c r="A33" s="90">
        <v>25</v>
      </c>
      <c r="B33" s="24" t="s">
        <v>32</v>
      </c>
      <c r="C33" s="25">
        <f t="shared" si="3"/>
        <v>0</v>
      </c>
      <c r="D33" s="26">
        <f t="shared" si="3"/>
        <v>0</v>
      </c>
      <c r="E33" s="26">
        <f t="shared" si="3"/>
        <v>0</v>
      </c>
      <c r="F33" s="27"/>
      <c r="G33" s="28">
        <f t="shared" si="4"/>
        <v>0</v>
      </c>
      <c r="H33" s="26"/>
      <c r="I33" s="26"/>
      <c r="J33" s="29"/>
      <c r="K33" s="25">
        <f>L33+N33</f>
        <v>0</v>
      </c>
      <c r="L33" s="26"/>
      <c r="M33" s="32"/>
      <c r="N33" s="27"/>
      <c r="O33" s="28"/>
      <c r="P33" s="26"/>
      <c r="Q33" s="26"/>
      <c r="R33" s="29"/>
      <c r="S33" s="28"/>
      <c r="T33" s="26"/>
      <c r="U33" s="26"/>
      <c r="V33" s="29"/>
    </row>
    <row r="34" spans="1:22" ht="12.75">
      <c r="A34" s="90">
        <v>26</v>
      </c>
      <c r="B34" s="24" t="s">
        <v>42</v>
      </c>
      <c r="C34" s="25">
        <f t="shared" si="3"/>
        <v>0</v>
      </c>
      <c r="D34" s="26">
        <f t="shared" si="3"/>
        <v>0</v>
      </c>
      <c r="E34" s="26">
        <f t="shared" si="3"/>
        <v>0</v>
      </c>
      <c r="F34" s="27"/>
      <c r="G34" s="28">
        <f t="shared" si="4"/>
        <v>0</v>
      </c>
      <c r="H34" s="26"/>
      <c r="I34" s="26"/>
      <c r="J34" s="29"/>
      <c r="K34" s="25">
        <f aca="true" t="shared" si="5" ref="K34:K43">L34+N34</f>
        <v>0</v>
      </c>
      <c r="L34" s="26"/>
      <c r="M34" s="26"/>
      <c r="N34" s="30"/>
      <c r="O34" s="28"/>
      <c r="P34" s="26"/>
      <c r="Q34" s="26"/>
      <c r="R34" s="29"/>
      <c r="S34" s="28">
        <f aca="true" t="shared" si="6" ref="S34:S43">T34+V34</f>
        <v>0</v>
      </c>
      <c r="T34" s="26"/>
      <c r="U34" s="26"/>
      <c r="V34" s="31"/>
    </row>
    <row r="35" spans="1:22" ht="12.75">
      <c r="A35" s="90">
        <f aca="true" t="shared" si="7" ref="A35:A43">+A34+1</f>
        <v>27</v>
      </c>
      <c r="B35" s="24" t="s">
        <v>43</v>
      </c>
      <c r="C35" s="25">
        <f t="shared" si="3"/>
        <v>0</v>
      </c>
      <c r="D35" s="26">
        <f t="shared" si="3"/>
        <v>0</v>
      </c>
      <c r="E35" s="26">
        <f t="shared" si="3"/>
        <v>0</v>
      </c>
      <c r="F35" s="27"/>
      <c r="G35" s="28">
        <f t="shared" si="4"/>
        <v>0</v>
      </c>
      <c r="H35" s="26"/>
      <c r="I35" s="26"/>
      <c r="J35" s="31"/>
      <c r="K35" s="25">
        <f t="shared" si="5"/>
        <v>0</v>
      </c>
      <c r="L35" s="26"/>
      <c r="M35" s="26"/>
      <c r="N35" s="30"/>
      <c r="O35" s="28"/>
      <c r="P35" s="26"/>
      <c r="Q35" s="26"/>
      <c r="R35" s="29"/>
      <c r="S35" s="28">
        <f t="shared" si="6"/>
        <v>0</v>
      </c>
      <c r="T35" s="26"/>
      <c r="U35" s="26"/>
      <c r="V35" s="29"/>
    </row>
    <row r="36" spans="1:22" ht="12.75">
      <c r="A36" s="90">
        <f t="shared" si="7"/>
        <v>28</v>
      </c>
      <c r="B36" s="24" t="s">
        <v>44</v>
      </c>
      <c r="C36" s="25">
        <f t="shared" si="3"/>
        <v>0</v>
      </c>
      <c r="D36" s="26">
        <f t="shared" si="3"/>
        <v>0</v>
      </c>
      <c r="E36" s="26">
        <f t="shared" si="3"/>
        <v>0</v>
      </c>
      <c r="F36" s="27"/>
      <c r="G36" s="28">
        <f t="shared" si="4"/>
        <v>0</v>
      </c>
      <c r="H36" s="26"/>
      <c r="I36" s="26"/>
      <c r="J36" s="31"/>
      <c r="K36" s="25">
        <f t="shared" si="5"/>
        <v>0</v>
      </c>
      <c r="L36" s="26"/>
      <c r="M36" s="26"/>
      <c r="N36" s="30"/>
      <c r="O36" s="28"/>
      <c r="P36" s="26"/>
      <c r="Q36" s="26"/>
      <c r="R36" s="29"/>
      <c r="S36" s="28">
        <f t="shared" si="6"/>
        <v>0</v>
      </c>
      <c r="T36" s="26"/>
      <c r="U36" s="26"/>
      <c r="V36" s="31"/>
    </row>
    <row r="37" spans="1:22" ht="12.75">
      <c r="A37" s="90">
        <f t="shared" si="7"/>
        <v>29</v>
      </c>
      <c r="B37" s="24" t="s">
        <v>45</v>
      </c>
      <c r="C37" s="25">
        <f t="shared" si="3"/>
        <v>0</v>
      </c>
      <c r="D37" s="26">
        <f t="shared" si="3"/>
        <v>0</v>
      </c>
      <c r="E37" s="26">
        <f t="shared" si="3"/>
        <v>0</v>
      </c>
      <c r="F37" s="27"/>
      <c r="G37" s="28">
        <f t="shared" si="4"/>
        <v>0</v>
      </c>
      <c r="H37" s="26"/>
      <c r="I37" s="26"/>
      <c r="J37" s="31"/>
      <c r="K37" s="25">
        <f t="shared" si="5"/>
        <v>0</v>
      </c>
      <c r="L37" s="26"/>
      <c r="M37" s="26"/>
      <c r="N37" s="30"/>
      <c r="O37" s="28"/>
      <c r="P37" s="26"/>
      <c r="Q37" s="26"/>
      <c r="R37" s="29"/>
      <c r="S37" s="28">
        <f t="shared" si="6"/>
        <v>0</v>
      </c>
      <c r="T37" s="26"/>
      <c r="U37" s="26"/>
      <c r="V37" s="31"/>
    </row>
    <row r="38" spans="1:22" ht="12.75">
      <c r="A38" s="90">
        <f t="shared" si="7"/>
        <v>30</v>
      </c>
      <c r="B38" s="24" t="s">
        <v>46</v>
      </c>
      <c r="C38" s="25">
        <f t="shared" si="3"/>
        <v>0</v>
      </c>
      <c r="D38" s="26">
        <f t="shared" si="3"/>
        <v>0</v>
      </c>
      <c r="E38" s="26">
        <f t="shared" si="3"/>
        <v>0</v>
      </c>
      <c r="F38" s="27"/>
      <c r="G38" s="28">
        <f t="shared" si="4"/>
        <v>0</v>
      </c>
      <c r="H38" s="26"/>
      <c r="I38" s="26"/>
      <c r="J38" s="31"/>
      <c r="K38" s="25">
        <f t="shared" si="5"/>
        <v>0</v>
      </c>
      <c r="L38" s="26"/>
      <c r="M38" s="26"/>
      <c r="N38" s="30"/>
      <c r="O38" s="28"/>
      <c r="P38" s="26"/>
      <c r="Q38" s="26"/>
      <c r="R38" s="29"/>
      <c r="S38" s="28">
        <f t="shared" si="6"/>
        <v>0</v>
      </c>
      <c r="T38" s="26"/>
      <c r="U38" s="26"/>
      <c r="V38" s="31"/>
    </row>
    <row r="39" spans="1:22" ht="12.75">
      <c r="A39" s="90">
        <f t="shared" si="7"/>
        <v>31</v>
      </c>
      <c r="B39" s="24" t="s">
        <v>47</v>
      </c>
      <c r="C39" s="25">
        <f t="shared" si="3"/>
        <v>0</v>
      </c>
      <c r="D39" s="26">
        <f t="shared" si="3"/>
        <v>0</v>
      </c>
      <c r="E39" s="26">
        <f t="shared" si="3"/>
        <v>0</v>
      </c>
      <c r="F39" s="27"/>
      <c r="G39" s="28">
        <f t="shared" si="4"/>
        <v>0</v>
      </c>
      <c r="H39" s="26"/>
      <c r="I39" s="26"/>
      <c r="J39" s="29"/>
      <c r="K39" s="25">
        <f t="shared" si="5"/>
        <v>0</v>
      </c>
      <c r="L39" s="26"/>
      <c r="M39" s="26"/>
      <c r="N39" s="30"/>
      <c r="O39" s="28"/>
      <c r="P39" s="26"/>
      <c r="Q39" s="26"/>
      <c r="R39" s="29"/>
      <c r="S39" s="28">
        <f t="shared" si="6"/>
        <v>0</v>
      </c>
      <c r="T39" s="26"/>
      <c r="U39" s="26"/>
      <c r="V39" s="31"/>
    </row>
    <row r="40" spans="1:22" ht="12.75">
      <c r="A40" s="90">
        <f t="shared" si="7"/>
        <v>32</v>
      </c>
      <c r="B40" s="24" t="s">
        <v>48</v>
      </c>
      <c r="C40" s="25">
        <f t="shared" si="3"/>
        <v>0</v>
      </c>
      <c r="D40" s="26">
        <f t="shared" si="3"/>
        <v>0</v>
      </c>
      <c r="E40" s="26">
        <f t="shared" si="3"/>
        <v>0</v>
      </c>
      <c r="F40" s="27"/>
      <c r="G40" s="28">
        <f t="shared" si="4"/>
        <v>0</v>
      </c>
      <c r="H40" s="26"/>
      <c r="I40" s="26"/>
      <c r="J40" s="31"/>
      <c r="K40" s="25">
        <f t="shared" si="5"/>
        <v>0</v>
      </c>
      <c r="L40" s="26"/>
      <c r="M40" s="26"/>
      <c r="N40" s="30"/>
      <c r="O40" s="28"/>
      <c r="P40" s="26"/>
      <c r="Q40" s="26"/>
      <c r="R40" s="29"/>
      <c r="S40" s="28">
        <f t="shared" si="6"/>
        <v>0</v>
      </c>
      <c r="T40" s="26"/>
      <c r="U40" s="26"/>
      <c r="V40" s="31"/>
    </row>
    <row r="41" spans="1:22" ht="12.75">
      <c r="A41" s="90">
        <f t="shared" si="7"/>
        <v>33</v>
      </c>
      <c r="B41" s="24" t="s">
        <v>49</v>
      </c>
      <c r="C41" s="25">
        <f t="shared" si="3"/>
        <v>0</v>
      </c>
      <c r="D41" s="26">
        <f t="shared" si="3"/>
        <v>0</v>
      </c>
      <c r="E41" s="26">
        <f t="shared" si="3"/>
        <v>0</v>
      </c>
      <c r="F41" s="27"/>
      <c r="G41" s="28">
        <f t="shared" si="4"/>
        <v>0</v>
      </c>
      <c r="H41" s="26"/>
      <c r="I41" s="26"/>
      <c r="J41" s="31"/>
      <c r="K41" s="25">
        <f t="shared" si="5"/>
        <v>0</v>
      </c>
      <c r="L41" s="26"/>
      <c r="M41" s="26"/>
      <c r="N41" s="30"/>
      <c r="O41" s="28"/>
      <c r="P41" s="26"/>
      <c r="Q41" s="26"/>
      <c r="R41" s="29"/>
      <c r="S41" s="28">
        <f t="shared" si="6"/>
        <v>0</v>
      </c>
      <c r="T41" s="26"/>
      <c r="U41" s="26"/>
      <c r="V41" s="31"/>
    </row>
    <row r="42" spans="1:22" ht="12.75">
      <c r="A42" s="90">
        <f t="shared" si="7"/>
        <v>34</v>
      </c>
      <c r="B42" s="24" t="s">
        <v>73</v>
      </c>
      <c r="C42" s="25">
        <f t="shared" si="3"/>
        <v>0</v>
      </c>
      <c r="D42" s="26">
        <f t="shared" si="3"/>
        <v>0</v>
      </c>
      <c r="E42" s="26">
        <f t="shared" si="3"/>
        <v>0</v>
      </c>
      <c r="F42" s="27"/>
      <c r="G42" s="28">
        <f t="shared" si="4"/>
        <v>0</v>
      </c>
      <c r="H42" s="26"/>
      <c r="I42" s="26"/>
      <c r="J42" s="29"/>
      <c r="K42" s="25">
        <f t="shared" si="5"/>
        <v>0</v>
      </c>
      <c r="L42" s="26"/>
      <c r="M42" s="26"/>
      <c r="N42" s="30"/>
      <c r="O42" s="28"/>
      <c r="P42" s="26"/>
      <c r="Q42" s="26"/>
      <c r="R42" s="29"/>
      <c r="S42" s="28">
        <f t="shared" si="6"/>
        <v>0</v>
      </c>
      <c r="T42" s="26"/>
      <c r="U42" s="26"/>
      <c r="V42" s="31"/>
    </row>
    <row r="43" spans="1:22" ht="13.5" thickBot="1">
      <c r="A43" s="105">
        <f t="shared" si="7"/>
        <v>35</v>
      </c>
      <c r="B43" s="54" t="s">
        <v>51</v>
      </c>
      <c r="C43" s="42">
        <f t="shared" si="3"/>
        <v>0</v>
      </c>
      <c r="D43" s="43">
        <f t="shared" si="3"/>
        <v>0</v>
      </c>
      <c r="E43" s="43">
        <f t="shared" si="3"/>
        <v>0</v>
      </c>
      <c r="F43" s="44"/>
      <c r="G43" s="56">
        <f t="shared" si="4"/>
        <v>0</v>
      </c>
      <c r="H43" s="55"/>
      <c r="I43" s="55"/>
      <c r="J43" s="57"/>
      <c r="K43" s="42">
        <f t="shared" si="5"/>
        <v>0</v>
      </c>
      <c r="L43" s="43"/>
      <c r="M43" s="43"/>
      <c r="N43" s="47"/>
      <c r="O43" s="56"/>
      <c r="P43" s="55"/>
      <c r="Q43" s="55"/>
      <c r="R43" s="58"/>
      <c r="S43" s="56">
        <f t="shared" si="6"/>
        <v>0</v>
      </c>
      <c r="T43" s="55"/>
      <c r="U43" s="55"/>
      <c r="V43" s="57"/>
    </row>
    <row r="44" spans="1:22" ht="30.75" thickBot="1">
      <c r="A44" s="70">
        <v>36</v>
      </c>
      <c r="B44" s="71" t="s">
        <v>201</v>
      </c>
      <c r="C44" s="72">
        <f t="shared" si="3"/>
        <v>12628.068999999998</v>
      </c>
      <c r="D44" s="59">
        <f t="shared" si="3"/>
        <v>12616.249999999998</v>
      </c>
      <c r="E44" s="59">
        <f t="shared" si="3"/>
        <v>8198.461999999998</v>
      </c>
      <c r="F44" s="64">
        <f>J44+N44+R44+V44</f>
        <v>11.819</v>
      </c>
      <c r="G44" s="73">
        <f>G45+SUM(G55:G85)+SUM(G86:G98)-G90</f>
        <v>5756.881</v>
      </c>
      <c r="H44" s="59">
        <f>H45+SUM(H55:H85)+SUM(H86:H98)-H90</f>
        <v>5747.062000000001</v>
      </c>
      <c r="I44" s="59">
        <f>I45+SUM(I55:I85)+SUM(I86:I98)-I90</f>
        <v>3573.1329999999994</v>
      </c>
      <c r="J44" s="59">
        <f>J45+SUM(J55:J85)+SUM(J86:J98)</f>
        <v>9.819</v>
      </c>
      <c r="K44" s="63">
        <f>K45+SUM(K55:K98)</f>
        <v>239.86199999999997</v>
      </c>
      <c r="L44" s="59">
        <f>L45+SUM(L55:L98)</f>
        <v>239.86199999999997</v>
      </c>
      <c r="M44" s="59">
        <f>M45+SUM(M55:M98)</f>
        <v>82.593</v>
      </c>
      <c r="N44" s="106"/>
      <c r="O44" s="107">
        <f>O45+SUM(O55:O98)</f>
        <v>6048.399999999998</v>
      </c>
      <c r="P44" s="51">
        <f>P45+SUM(P55:P98)</f>
        <v>6048.399999999998</v>
      </c>
      <c r="Q44" s="51">
        <f>Q45+SUM(Q55:Q98)</f>
        <v>4518.932999999998</v>
      </c>
      <c r="R44" s="64"/>
      <c r="S44" s="63">
        <f>S45+SUM(S55:S98)</f>
        <v>582.926</v>
      </c>
      <c r="T44" s="59">
        <f>SUM(T55:T98)</f>
        <v>580.926</v>
      </c>
      <c r="U44" s="59">
        <f>SUM(U55:U98)</f>
        <v>23.803000000000004</v>
      </c>
      <c r="V44" s="64">
        <f>SUM(V55:V98)</f>
        <v>2</v>
      </c>
    </row>
    <row r="45" spans="1:22" ht="12.75">
      <c r="A45" s="75">
        <f>+A44+1</f>
        <v>37</v>
      </c>
      <c r="B45" s="89" t="s">
        <v>202</v>
      </c>
      <c r="C45" s="84">
        <f t="shared" si="3"/>
        <v>287.67100000000005</v>
      </c>
      <c r="D45" s="82">
        <f t="shared" si="3"/>
        <v>287.67100000000005</v>
      </c>
      <c r="E45" s="82">
        <f t="shared" si="3"/>
        <v>134.84699999999998</v>
      </c>
      <c r="F45" s="108"/>
      <c r="G45" s="109">
        <f>H45+J45</f>
        <v>169.44400000000002</v>
      </c>
      <c r="H45" s="110">
        <f>SUM(H46:H54)</f>
        <v>169.44400000000002</v>
      </c>
      <c r="I45" s="110">
        <f>SUM(I46:I53)</f>
        <v>123.249</v>
      </c>
      <c r="J45" s="111"/>
      <c r="K45" s="84">
        <f>+L45</f>
        <v>103.062</v>
      </c>
      <c r="L45" s="82">
        <f>SUM(L46:L54)</f>
        <v>103.062</v>
      </c>
      <c r="M45" s="82"/>
      <c r="N45" s="112"/>
      <c r="O45" s="109">
        <f>P45+R45</f>
        <v>15.165</v>
      </c>
      <c r="P45" s="110">
        <f>SUM(P46:P53)</f>
        <v>15.165</v>
      </c>
      <c r="Q45" s="113">
        <f>SUM(Q46:Q53)</f>
        <v>11.597999999999999</v>
      </c>
      <c r="R45" s="114"/>
      <c r="S45" s="115"/>
      <c r="T45" s="116"/>
      <c r="U45" s="116"/>
      <c r="V45" s="112"/>
    </row>
    <row r="46" spans="1:22" ht="12.75">
      <c r="A46" s="90">
        <v>38</v>
      </c>
      <c r="B46" s="39" t="s">
        <v>203</v>
      </c>
      <c r="C46" s="19">
        <f>D46+F46</f>
        <v>9</v>
      </c>
      <c r="D46" s="93">
        <f>G46+K46+O46+S46</f>
        <v>9</v>
      </c>
      <c r="E46" s="93">
        <f>I46+M46+Q46+U46</f>
        <v>6.898</v>
      </c>
      <c r="F46" s="94"/>
      <c r="G46" s="95"/>
      <c r="H46" s="93"/>
      <c r="I46" s="93"/>
      <c r="J46" s="97"/>
      <c r="K46" s="95"/>
      <c r="L46" s="93"/>
      <c r="M46" s="93"/>
      <c r="N46" s="35"/>
      <c r="O46" s="19">
        <f>P46+R46</f>
        <v>9</v>
      </c>
      <c r="P46" s="93">
        <v>9</v>
      </c>
      <c r="Q46" s="93">
        <v>6.898</v>
      </c>
      <c r="R46" s="97"/>
      <c r="S46" s="99"/>
      <c r="T46" s="93"/>
      <c r="U46" s="93"/>
      <c r="V46" s="117"/>
    </row>
    <row r="47" spans="1:22" ht="12.75">
      <c r="A47" s="90">
        <v>39</v>
      </c>
      <c r="B47" s="39" t="s">
        <v>204</v>
      </c>
      <c r="C47" s="19">
        <f t="shared" si="3"/>
        <v>103.062</v>
      </c>
      <c r="D47" s="93">
        <f t="shared" si="3"/>
        <v>103.062</v>
      </c>
      <c r="E47" s="93"/>
      <c r="F47" s="94"/>
      <c r="G47" s="95"/>
      <c r="H47" s="93"/>
      <c r="I47" s="93"/>
      <c r="J47" s="92"/>
      <c r="K47" s="19">
        <f>+L47</f>
        <v>103.062</v>
      </c>
      <c r="L47" s="93">
        <v>103.062</v>
      </c>
      <c r="M47" s="93"/>
      <c r="N47" s="92"/>
      <c r="O47" s="19"/>
      <c r="P47" s="93"/>
      <c r="Q47" s="93"/>
      <c r="R47" s="92"/>
      <c r="S47" s="99"/>
      <c r="T47" s="93"/>
      <c r="U47" s="93"/>
      <c r="V47" s="92"/>
    </row>
    <row r="48" spans="1:22" ht="12.75">
      <c r="A48" s="90">
        <v>40</v>
      </c>
      <c r="B48" s="39" t="s">
        <v>205</v>
      </c>
      <c r="C48" s="19">
        <f t="shared" si="3"/>
        <v>0</v>
      </c>
      <c r="D48" s="93">
        <f t="shared" si="3"/>
        <v>0</v>
      </c>
      <c r="E48" s="93"/>
      <c r="F48" s="94"/>
      <c r="G48" s="95">
        <f aca="true" t="shared" si="8" ref="G48:G54">H48+J48</f>
        <v>0</v>
      </c>
      <c r="H48" s="93"/>
      <c r="I48" s="93"/>
      <c r="J48" s="92"/>
      <c r="K48" s="28"/>
      <c r="L48" s="93"/>
      <c r="M48" s="93"/>
      <c r="N48" s="92"/>
      <c r="O48" s="19"/>
      <c r="P48" s="93"/>
      <c r="Q48" s="93"/>
      <c r="R48" s="92"/>
      <c r="S48" s="99"/>
      <c r="T48" s="93"/>
      <c r="U48" s="93"/>
      <c r="V48" s="92"/>
    </row>
    <row r="49" spans="1:22" ht="12.75">
      <c r="A49" s="90">
        <v>41</v>
      </c>
      <c r="B49" s="38" t="s">
        <v>206</v>
      </c>
      <c r="C49" s="19">
        <f t="shared" si="3"/>
        <v>0</v>
      </c>
      <c r="D49" s="93">
        <f t="shared" si="3"/>
        <v>0</v>
      </c>
      <c r="E49" s="93"/>
      <c r="F49" s="94"/>
      <c r="G49" s="95">
        <f t="shared" si="8"/>
        <v>0</v>
      </c>
      <c r="H49" s="93"/>
      <c r="I49" s="93"/>
      <c r="J49" s="92"/>
      <c r="K49" s="95"/>
      <c r="L49" s="93"/>
      <c r="M49" s="93"/>
      <c r="N49" s="92"/>
      <c r="O49" s="19"/>
      <c r="P49" s="93"/>
      <c r="Q49" s="93"/>
      <c r="R49" s="92"/>
      <c r="S49" s="99"/>
      <c r="T49" s="93"/>
      <c r="U49" s="93"/>
      <c r="V49" s="92"/>
    </row>
    <row r="50" spans="1:22" ht="12.75">
      <c r="A50" s="90">
        <f>+A49+1</f>
        <v>42</v>
      </c>
      <c r="B50" s="118" t="s">
        <v>207</v>
      </c>
      <c r="C50" s="19">
        <f t="shared" si="3"/>
        <v>0</v>
      </c>
      <c r="D50" s="93">
        <f t="shared" si="3"/>
        <v>0</v>
      </c>
      <c r="E50" s="93"/>
      <c r="F50" s="94"/>
      <c r="G50" s="95">
        <f t="shared" si="8"/>
        <v>0</v>
      </c>
      <c r="H50" s="93"/>
      <c r="I50" s="93"/>
      <c r="J50" s="92"/>
      <c r="K50" s="95"/>
      <c r="L50" s="93"/>
      <c r="M50" s="93"/>
      <c r="N50" s="92"/>
      <c r="O50" s="28"/>
      <c r="P50" s="93"/>
      <c r="Q50" s="93"/>
      <c r="R50" s="92"/>
      <c r="S50" s="99"/>
      <c r="T50" s="93"/>
      <c r="U50" s="93"/>
      <c r="V50" s="92"/>
    </row>
    <row r="51" spans="1:22" ht="12.75">
      <c r="A51" s="90">
        <v>43</v>
      </c>
      <c r="B51" s="39" t="s">
        <v>208</v>
      </c>
      <c r="C51" s="19">
        <f t="shared" si="3"/>
        <v>0</v>
      </c>
      <c r="D51" s="93">
        <f t="shared" si="3"/>
        <v>0</v>
      </c>
      <c r="E51" s="93"/>
      <c r="F51" s="94"/>
      <c r="G51" s="95">
        <f t="shared" si="8"/>
        <v>0</v>
      </c>
      <c r="H51" s="93"/>
      <c r="I51" s="93"/>
      <c r="J51" s="92"/>
      <c r="K51" s="95"/>
      <c r="L51" s="93"/>
      <c r="M51" s="93"/>
      <c r="N51" s="92"/>
      <c r="O51" s="28"/>
      <c r="P51" s="93"/>
      <c r="Q51" s="93"/>
      <c r="R51" s="92"/>
      <c r="S51" s="99"/>
      <c r="T51" s="93"/>
      <c r="U51" s="93"/>
      <c r="V51" s="92"/>
    </row>
    <row r="52" spans="1:22" ht="12.75">
      <c r="A52" s="90">
        <v>44</v>
      </c>
      <c r="B52" s="39" t="s">
        <v>209</v>
      </c>
      <c r="C52" s="19">
        <f t="shared" si="3"/>
        <v>155.13</v>
      </c>
      <c r="D52" s="93">
        <f t="shared" si="3"/>
        <v>155.13</v>
      </c>
      <c r="E52" s="22">
        <f>I52+M52+Q52+U52</f>
        <v>114.852</v>
      </c>
      <c r="F52" s="27"/>
      <c r="G52" s="95">
        <f t="shared" si="8"/>
        <v>148.965</v>
      </c>
      <c r="H52" s="93">
        <v>148.965</v>
      </c>
      <c r="I52" s="93">
        <v>110.152</v>
      </c>
      <c r="J52" s="92"/>
      <c r="K52" s="95"/>
      <c r="L52" s="93"/>
      <c r="M52" s="93"/>
      <c r="N52" s="92"/>
      <c r="O52" s="19">
        <f>P52+R52</f>
        <v>6.165</v>
      </c>
      <c r="P52" s="93">
        <v>6.165</v>
      </c>
      <c r="Q52" s="93">
        <v>4.7</v>
      </c>
      <c r="R52" s="92"/>
      <c r="S52" s="99"/>
      <c r="T52" s="93"/>
      <c r="U52" s="93"/>
      <c r="V52" s="92"/>
    </row>
    <row r="53" spans="1:22" ht="12.75">
      <c r="A53" s="90">
        <v>45</v>
      </c>
      <c r="B53" s="39" t="s">
        <v>210</v>
      </c>
      <c r="C53" s="19">
        <f t="shared" si="3"/>
        <v>20.479</v>
      </c>
      <c r="D53" s="93">
        <f t="shared" si="3"/>
        <v>20.479</v>
      </c>
      <c r="E53" s="22">
        <f>I53+M53+Q53+U53</f>
        <v>13.097</v>
      </c>
      <c r="F53" s="27"/>
      <c r="G53" s="95">
        <f t="shared" si="8"/>
        <v>20.479</v>
      </c>
      <c r="H53" s="93">
        <v>20.479</v>
      </c>
      <c r="I53" s="93">
        <v>13.097</v>
      </c>
      <c r="J53" s="92"/>
      <c r="K53" s="95"/>
      <c r="L53" s="93"/>
      <c r="M53" s="93"/>
      <c r="N53" s="92"/>
      <c r="O53" s="28"/>
      <c r="P53" s="93"/>
      <c r="Q53" s="93"/>
      <c r="R53" s="92"/>
      <c r="S53" s="99"/>
      <c r="T53" s="93"/>
      <c r="U53" s="93"/>
      <c r="V53" s="92"/>
    </row>
    <row r="54" spans="1:22" ht="25.5">
      <c r="A54" s="90">
        <v>46</v>
      </c>
      <c r="B54" s="103" t="s">
        <v>211</v>
      </c>
      <c r="C54" s="19">
        <f t="shared" si="3"/>
        <v>0</v>
      </c>
      <c r="D54" s="93">
        <f t="shared" si="3"/>
        <v>0</v>
      </c>
      <c r="E54" s="26"/>
      <c r="F54" s="27"/>
      <c r="G54" s="95">
        <f t="shared" si="8"/>
        <v>0</v>
      </c>
      <c r="H54" s="93"/>
      <c r="I54" s="93"/>
      <c r="J54" s="92"/>
      <c r="K54" s="95"/>
      <c r="L54" s="93"/>
      <c r="M54" s="93"/>
      <c r="N54" s="92"/>
      <c r="O54" s="28"/>
      <c r="P54" s="93"/>
      <c r="Q54" s="93"/>
      <c r="R54" s="92"/>
      <c r="S54" s="99"/>
      <c r="T54" s="93"/>
      <c r="U54" s="93"/>
      <c r="V54" s="92"/>
    </row>
    <row r="55" spans="1:22" ht="12.75">
      <c r="A55" s="90">
        <v>47</v>
      </c>
      <c r="B55" s="24" t="s">
        <v>74</v>
      </c>
      <c r="C55" s="28">
        <f aca="true" t="shared" si="9" ref="C55:E60">+G55+K55+O55+S55</f>
        <v>365.226</v>
      </c>
      <c r="D55" s="26">
        <f t="shared" si="9"/>
        <v>365.226</v>
      </c>
      <c r="E55" s="26">
        <f t="shared" si="9"/>
        <v>238.83999999999997</v>
      </c>
      <c r="F55" s="27"/>
      <c r="G55" s="28">
        <f aca="true" t="shared" si="10" ref="G55:G60">+H55</f>
        <v>234.202</v>
      </c>
      <c r="H55" s="26">
        <v>234.202</v>
      </c>
      <c r="I55" s="32">
        <v>159.528</v>
      </c>
      <c r="J55" s="92"/>
      <c r="K55" s="95"/>
      <c r="L55" s="93"/>
      <c r="M55" s="93"/>
      <c r="N55" s="92"/>
      <c r="O55" s="28">
        <f aca="true" t="shared" si="11" ref="O55:O89">+P55</f>
        <v>107.324</v>
      </c>
      <c r="P55" s="26">
        <v>107.324</v>
      </c>
      <c r="Q55" s="26">
        <v>79.312</v>
      </c>
      <c r="R55" s="29"/>
      <c r="S55" s="25">
        <f aca="true" t="shared" si="12" ref="S55:S80">+T55</f>
        <v>23.7</v>
      </c>
      <c r="T55" s="26">
        <v>23.7</v>
      </c>
      <c r="U55" s="26"/>
      <c r="V55" s="29"/>
    </row>
    <row r="56" spans="1:22" ht="12.75">
      <c r="A56" s="90">
        <f aca="true" t="shared" si="13" ref="A56:A62">+A55+1</f>
        <v>48</v>
      </c>
      <c r="B56" s="24" t="s">
        <v>75</v>
      </c>
      <c r="C56" s="28">
        <f t="shared" si="9"/>
        <v>615.2350000000001</v>
      </c>
      <c r="D56" s="26">
        <f t="shared" si="9"/>
        <v>615.2350000000001</v>
      </c>
      <c r="E56" s="26">
        <f t="shared" si="9"/>
        <v>395.313</v>
      </c>
      <c r="F56" s="27"/>
      <c r="G56" s="28">
        <f t="shared" si="10"/>
        <v>410.771</v>
      </c>
      <c r="H56" s="26">
        <v>410.771</v>
      </c>
      <c r="I56" s="32">
        <v>281.18</v>
      </c>
      <c r="J56" s="92"/>
      <c r="K56" s="95"/>
      <c r="L56" s="93"/>
      <c r="M56" s="93"/>
      <c r="N56" s="92"/>
      <c r="O56" s="28">
        <f t="shared" si="11"/>
        <v>154.524</v>
      </c>
      <c r="P56" s="26">
        <v>154.524</v>
      </c>
      <c r="Q56" s="26">
        <v>114.133</v>
      </c>
      <c r="R56" s="29"/>
      <c r="S56" s="25">
        <f t="shared" si="12"/>
        <v>49.94</v>
      </c>
      <c r="T56" s="26">
        <v>49.94</v>
      </c>
      <c r="U56" s="26"/>
      <c r="V56" s="29"/>
    </row>
    <row r="57" spans="1:22" ht="12.75">
      <c r="A57" s="90">
        <f t="shared" si="13"/>
        <v>49</v>
      </c>
      <c r="B57" s="24" t="s">
        <v>54</v>
      </c>
      <c r="C57" s="28">
        <f t="shared" si="9"/>
        <v>250.35600000000002</v>
      </c>
      <c r="D57" s="26">
        <f t="shared" si="9"/>
        <v>250.35600000000002</v>
      </c>
      <c r="E57" s="26">
        <f t="shared" si="9"/>
        <v>149.865</v>
      </c>
      <c r="F57" s="27"/>
      <c r="G57" s="28">
        <f t="shared" si="10"/>
        <v>161.228</v>
      </c>
      <c r="H57" s="26">
        <v>161.228</v>
      </c>
      <c r="I57" s="32">
        <v>92.748</v>
      </c>
      <c r="J57" s="92"/>
      <c r="K57" s="95"/>
      <c r="L57" s="93"/>
      <c r="M57" s="93"/>
      <c r="N57" s="92"/>
      <c r="O57" s="28">
        <f t="shared" si="11"/>
        <v>77.254</v>
      </c>
      <c r="P57" s="26">
        <v>77.254</v>
      </c>
      <c r="Q57" s="26">
        <v>57.117</v>
      </c>
      <c r="R57" s="29"/>
      <c r="S57" s="25">
        <f t="shared" si="12"/>
        <v>11.874</v>
      </c>
      <c r="T57" s="26">
        <v>11.874</v>
      </c>
      <c r="U57" s="26"/>
      <c r="V57" s="29"/>
    </row>
    <row r="58" spans="1:22" ht="12.75">
      <c r="A58" s="90">
        <f t="shared" si="13"/>
        <v>50</v>
      </c>
      <c r="B58" s="24" t="s">
        <v>161</v>
      </c>
      <c r="C58" s="28">
        <f t="shared" si="9"/>
        <v>507.967</v>
      </c>
      <c r="D58" s="26">
        <f t="shared" si="9"/>
        <v>507.967</v>
      </c>
      <c r="E58" s="26">
        <f t="shared" si="9"/>
        <v>311.057</v>
      </c>
      <c r="F58" s="27"/>
      <c r="G58" s="28">
        <f t="shared" si="10"/>
        <v>251.682</v>
      </c>
      <c r="H58" s="26">
        <v>251.682</v>
      </c>
      <c r="I58" s="26">
        <v>160.037</v>
      </c>
      <c r="J58" s="92"/>
      <c r="K58" s="95"/>
      <c r="L58" s="93"/>
      <c r="M58" s="93"/>
      <c r="N58" s="92"/>
      <c r="O58" s="28">
        <f t="shared" si="11"/>
        <v>204.285</v>
      </c>
      <c r="P58" s="26">
        <v>204.285</v>
      </c>
      <c r="Q58" s="26">
        <v>151.02</v>
      </c>
      <c r="R58" s="29"/>
      <c r="S58" s="25">
        <f t="shared" si="12"/>
        <v>52</v>
      </c>
      <c r="T58" s="26">
        <v>52</v>
      </c>
      <c r="U58" s="26"/>
      <c r="V58" s="29"/>
    </row>
    <row r="59" spans="1:22" ht="12.75">
      <c r="A59" s="90">
        <f t="shared" si="13"/>
        <v>51</v>
      </c>
      <c r="B59" s="24" t="s">
        <v>162</v>
      </c>
      <c r="C59" s="28">
        <f t="shared" si="9"/>
        <v>187.174</v>
      </c>
      <c r="D59" s="26">
        <f t="shared" si="9"/>
        <v>187.174</v>
      </c>
      <c r="E59" s="26">
        <f t="shared" si="9"/>
        <v>118.002</v>
      </c>
      <c r="F59" s="27"/>
      <c r="G59" s="28">
        <f t="shared" si="10"/>
        <v>125.989</v>
      </c>
      <c r="H59" s="26">
        <v>125.989</v>
      </c>
      <c r="I59" s="26">
        <v>80.014</v>
      </c>
      <c r="J59" s="92"/>
      <c r="K59" s="95"/>
      <c r="L59" s="93"/>
      <c r="M59" s="93"/>
      <c r="N59" s="92"/>
      <c r="O59" s="28">
        <f t="shared" si="11"/>
        <v>51.385</v>
      </c>
      <c r="P59" s="26">
        <v>51.385</v>
      </c>
      <c r="Q59" s="26">
        <v>37.988</v>
      </c>
      <c r="R59" s="29"/>
      <c r="S59" s="25">
        <f t="shared" si="12"/>
        <v>9.8</v>
      </c>
      <c r="T59" s="26">
        <v>9.8</v>
      </c>
      <c r="U59" s="26"/>
      <c r="V59" s="29"/>
    </row>
    <row r="60" spans="1:22" ht="12.75">
      <c r="A60" s="90">
        <f t="shared" si="13"/>
        <v>52</v>
      </c>
      <c r="B60" s="24" t="s">
        <v>163</v>
      </c>
      <c r="C60" s="28">
        <f t="shared" si="9"/>
        <v>217.507</v>
      </c>
      <c r="D60" s="26">
        <f t="shared" si="9"/>
        <v>217.507</v>
      </c>
      <c r="E60" s="26">
        <f t="shared" si="9"/>
        <v>153.99099999999999</v>
      </c>
      <c r="F60" s="27"/>
      <c r="G60" s="28">
        <f t="shared" si="10"/>
        <v>105.001</v>
      </c>
      <c r="H60" s="26">
        <v>105.001</v>
      </c>
      <c r="I60" s="26">
        <v>76.889</v>
      </c>
      <c r="J60" s="92"/>
      <c r="K60" s="95"/>
      <c r="L60" s="93"/>
      <c r="M60" s="93"/>
      <c r="N60" s="92"/>
      <c r="O60" s="28">
        <f t="shared" si="11"/>
        <v>103.206</v>
      </c>
      <c r="P60" s="26">
        <v>103.206</v>
      </c>
      <c r="Q60" s="26">
        <v>77.102</v>
      </c>
      <c r="R60" s="29"/>
      <c r="S60" s="25">
        <f t="shared" si="12"/>
        <v>9.3</v>
      </c>
      <c r="T60" s="26">
        <v>9.3</v>
      </c>
      <c r="U60" s="26"/>
      <c r="V60" s="29"/>
    </row>
    <row r="61" spans="1:22" ht="12.75">
      <c r="A61" s="90">
        <f t="shared" si="13"/>
        <v>53</v>
      </c>
      <c r="B61" s="53" t="s">
        <v>164</v>
      </c>
      <c r="C61" s="28">
        <f aca="true" t="shared" si="14" ref="C61:E62">G61+K61+O61+S61</f>
        <v>99.958</v>
      </c>
      <c r="D61" s="26">
        <f t="shared" si="14"/>
        <v>99.958</v>
      </c>
      <c r="E61" s="26">
        <f t="shared" si="14"/>
        <v>73.23100000000001</v>
      </c>
      <c r="F61" s="27"/>
      <c r="G61" s="28">
        <f>H61+J61</f>
        <v>12.283</v>
      </c>
      <c r="H61" s="26">
        <v>12.283</v>
      </c>
      <c r="I61" s="26">
        <v>8.307</v>
      </c>
      <c r="J61" s="92"/>
      <c r="K61" s="95"/>
      <c r="L61" s="93"/>
      <c r="M61" s="93"/>
      <c r="N61" s="92"/>
      <c r="O61" s="28">
        <f t="shared" si="11"/>
        <v>87.675</v>
      </c>
      <c r="P61" s="26">
        <v>87.675</v>
      </c>
      <c r="Q61" s="26">
        <v>64.924</v>
      </c>
      <c r="R61" s="29"/>
      <c r="S61" s="25"/>
      <c r="T61" s="26"/>
      <c r="U61" s="26"/>
      <c r="V61" s="29"/>
    </row>
    <row r="62" spans="1:22" ht="12.75">
      <c r="A62" s="90">
        <f t="shared" si="13"/>
        <v>54</v>
      </c>
      <c r="B62" s="52" t="s">
        <v>212</v>
      </c>
      <c r="C62" s="28">
        <f t="shared" si="14"/>
        <v>77.878</v>
      </c>
      <c r="D62" s="26">
        <f t="shared" si="14"/>
        <v>77.878</v>
      </c>
      <c r="E62" s="26">
        <f t="shared" si="14"/>
        <v>56.347</v>
      </c>
      <c r="F62" s="27"/>
      <c r="G62" s="28">
        <f>H62+J62</f>
        <v>38.541</v>
      </c>
      <c r="H62" s="26">
        <v>38.541</v>
      </c>
      <c r="I62" s="26">
        <v>26.817</v>
      </c>
      <c r="J62" s="29"/>
      <c r="K62" s="28"/>
      <c r="L62" s="26"/>
      <c r="M62" s="26"/>
      <c r="N62" s="29"/>
      <c r="O62" s="28">
        <f t="shared" si="11"/>
        <v>39.337</v>
      </c>
      <c r="P62" s="26">
        <v>39.337</v>
      </c>
      <c r="Q62" s="26">
        <v>29.53</v>
      </c>
      <c r="R62" s="29"/>
      <c r="S62" s="25"/>
      <c r="T62" s="26"/>
      <c r="U62" s="26"/>
      <c r="V62" s="29"/>
    </row>
    <row r="63" spans="1:22" ht="12.75">
      <c r="A63" s="90">
        <v>55</v>
      </c>
      <c r="B63" s="24" t="s">
        <v>85</v>
      </c>
      <c r="C63" s="28">
        <f aca="true" t="shared" si="15" ref="C63:F73">+G63+K63+O63+S63</f>
        <v>624.677</v>
      </c>
      <c r="D63" s="26">
        <f t="shared" si="15"/>
        <v>624.677</v>
      </c>
      <c r="E63" s="26">
        <f t="shared" si="15"/>
        <v>400.182</v>
      </c>
      <c r="F63" s="27"/>
      <c r="G63" s="28">
        <f>+H63+J63</f>
        <v>389.046</v>
      </c>
      <c r="H63" s="26">
        <v>389.046</v>
      </c>
      <c r="I63" s="26">
        <v>262.059</v>
      </c>
      <c r="J63" s="29"/>
      <c r="K63" s="95"/>
      <c r="L63" s="93"/>
      <c r="M63" s="93"/>
      <c r="N63" s="92"/>
      <c r="O63" s="28">
        <f t="shared" si="11"/>
        <v>186.531</v>
      </c>
      <c r="P63" s="26">
        <v>186.531</v>
      </c>
      <c r="Q63" s="26">
        <v>138.123</v>
      </c>
      <c r="R63" s="29"/>
      <c r="S63" s="25">
        <f t="shared" si="12"/>
        <v>49.1</v>
      </c>
      <c r="T63" s="26">
        <v>49.1</v>
      </c>
      <c r="U63" s="26"/>
      <c r="V63" s="29"/>
    </row>
    <row r="64" spans="1:22" ht="12.75">
      <c r="A64" s="90">
        <f>+A63+1</f>
        <v>56</v>
      </c>
      <c r="B64" s="24" t="s">
        <v>58</v>
      </c>
      <c r="C64" s="28">
        <f t="shared" si="15"/>
        <v>603.212</v>
      </c>
      <c r="D64" s="26">
        <f t="shared" si="15"/>
        <v>603.212</v>
      </c>
      <c r="E64" s="26">
        <f t="shared" si="15"/>
        <v>415.829</v>
      </c>
      <c r="F64" s="27"/>
      <c r="G64" s="28">
        <f aca="true" t="shared" si="16" ref="G64:G71">+H64</f>
        <v>157.303</v>
      </c>
      <c r="H64" s="26">
        <v>157.303</v>
      </c>
      <c r="I64" s="26">
        <v>96.394</v>
      </c>
      <c r="J64" s="29"/>
      <c r="K64" s="28"/>
      <c r="L64" s="26"/>
      <c r="M64" s="26"/>
      <c r="N64" s="29"/>
      <c r="O64" s="28">
        <f t="shared" si="11"/>
        <v>429.409</v>
      </c>
      <c r="P64" s="26">
        <v>429.409</v>
      </c>
      <c r="Q64" s="26">
        <v>319.435</v>
      </c>
      <c r="R64" s="29"/>
      <c r="S64" s="25">
        <f>+T64+V64</f>
        <v>16.5</v>
      </c>
      <c r="T64" s="26">
        <v>16.5</v>
      </c>
      <c r="U64" s="26"/>
      <c r="V64" s="29"/>
    </row>
    <row r="65" spans="1:22" ht="12.75">
      <c r="A65" s="90">
        <f>+A64+1</f>
        <v>57</v>
      </c>
      <c r="B65" s="24" t="s">
        <v>165</v>
      </c>
      <c r="C65" s="28">
        <f t="shared" si="15"/>
        <v>111.27</v>
      </c>
      <c r="D65" s="26">
        <f t="shared" si="15"/>
        <v>111.27</v>
      </c>
      <c r="E65" s="26">
        <f t="shared" si="15"/>
        <v>76.389</v>
      </c>
      <c r="F65" s="27"/>
      <c r="G65" s="28">
        <f t="shared" si="16"/>
        <v>44.99</v>
      </c>
      <c r="H65" s="26">
        <v>44.99</v>
      </c>
      <c r="I65" s="26">
        <v>32.422</v>
      </c>
      <c r="J65" s="92"/>
      <c r="K65" s="28"/>
      <c r="L65" s="93"/>
      <c r="M65" s="93"/>
      <c r="N65" s="92"/>
      <c r="O65" s="28">
        <f t="shared" si="11"/>
        <v>58.98</v>
      </c>
      <c r="P65" s="26">
        <v>58.98</v>
      </c>
      <c r="Q65" s="26">
        <v>43.967</v>
      </c>
      <c r="R65" s="29"/>
      <c r="S65" s="25">
        <f t="shared" si="12"/>
        <v>7.3</v>
      </c>
      <c r="T65" s="26">
        <v>7.3</v>
      </c>
      <c r="U65" s="26"/>
      <c r="V65" s="29"/>
    </row>
    <row r="66" spans="1:22" ht="12.75">
      <c r="A66" s="90">
        <v>58</v>
      </c>
      <c r="B66" s="24" t="s">
        <v>76</v>
      </c>
      <c r="C66" s="28">
        <f t="shared" si="15"/>
        <v>269.076</v>
      </c>
      <c r="D66" s="26">
        <f t="shared" si="15"/>
        <v>269.076</v>
      </c>
      <c r="E66" s="26">
        <f t="shared" si="15"/>
        <v>176.867</v>
      </c>
      <c r="F66" s="27"/>
      <c r="G66" s="28">
        <f t="shared" si="16"/>
        <v>150.792</v>
      </c>
      <c r="H66" s="26">
        <v>150.792</v>
      </c>
      <c r="I66" s="26">
        <v>95.169</v>
      </c>
      <c r="J66" s="92"/>
      <c r="K66" s="95"/>
      <c r="L66" s="93"/>
      <c r="M66" s="93"/>
      <c r="N66" s="92"/>
      <c r="O66" s="28">
        <f t="shared" si="11"/>
        <v>108.284</v>
      </c>
      <c r="P66" s="26">
        <v>108.284</v>
      </c>
      <c r="Q66" s="26">
        <v>81.698</v>
      </c>
      <c r="R66" s="29"/>
      <c r="S66" s="25">
        <f t="shared" si="12"/>
        <v>10</v>
      </c>
      <c r="T66" s="26">
        <v>10</v>
      </c>
      <c r="U66" s="26"/>
      <c r="V66" s="29"/>
    </row>
    <row r="67" spans="1:22" ht="12.75">
      <c r="A67" s="90">
        <f>+A66+1</f>
        <v>59</v>
      </c>
      <c r="B67" s="24" t="s">
        <v>86</v>
      </c>
      <c r="C67" s="28">
        <f t="shared" si="15"/>
        <v>225.737</v>
      </c>
      <c r="D67" s="26">
        <f t="shared" si="15"/>
        <v>222.737</v>
      </c>
      <c r="E67" s="26">
        <f t="shared" si="15"/>
        <v>164.205</v>
      </c>
      <c r="F67" s="27">
        <f t="shared" si="15"/>
        <v>3</v>
      </c>
      <c r="G67" s="28">
        <f>+H67+J67</f>
        <v>32.887</v>
      </c>
      <c r="H67" s="26">
        <v>29.887</v>
      </c>
      <c r="I67" s="26">
        <v>21.203</v>
      </c>
      <c r="J67" s="29">
        <v>3</v>
      </c>
      <c r="K67" s="95"/>
      <c r="L67" s="93"/>
      <c r="M67" s="93"/>
      <c r="N67" s="92"/>
      <c r="O67" s="28">
        <f t="shared" si="11"/>
        <v>188.85</v>
      </c>
      <c r="P67" s="26">
        <v>188.85</v>
      </c>
      <c r="Q67" s="26">
        <v>141.002</v>
      </c>
      <c r="R67" s="29"/>
      <c r="S67" s="25">
        <f t="shared" si="12"/>
        <v>4</v>
      </c>
      <c r="T67" s="26">
        <v>4</v>
      </c>
      <c r="U67" s="26">
        <v>2</v>
      </c>
      <c r="V67" s="29"/>
    </row>
    <row r="68" spans="1:22" ht="12.75">
      <c r="A68" s="90">
        <v>60</v>
      </c>
      <c r="B68" s="24" t="s">
        <v>166</v>
      </c>
      <c r="C68" s="28">
        <f t="shared" si="15"/>
        <v>10.870999999999999</v>
      </c>
      <c r="D68" s="26">
        <f t="shared" si="15"/>
        <v>10.870999999999999</v>
      </c>
      <c r="E68" s="26">
        <f t="shared" si="15"/>
        <v>7.424</v>
      </c>
      <c r="F68" s="27"/>
      <c r="G68" s="28"/>
      <c r="H68" s="26"/>
      <c r="I68" s="26"/>
      <c r="J68" s="92"/>
      <c r="K68" s="28">
        <f>+L68</f>
        <v>0.7</v>
      </c>
      <c r="L68" s="26">
        <v>0.7</v>
      </c>
      <c r="M68" s="93"/>
      <c r="N68" s="92"/>
      <c r="O68" s="28">
        <f t="shared" si="11"/>
        <v>10.171</v>
      </c>
      <c r="P68" s="26">
        <v>10.171</v>
      </c>
      <c r="Q68" s="26">
        <v>7.424</v>
      </c>
      <c r="R68" s="29"/>
      <c r="S68" s="25"/>
      <c r="T68" s="26"/>
      <c r="U68" s="26"/>
      <c r="V68" s="29"/>
    </row>
    <row r="69" spans="1:22" ht="12.75">
      <c r="A69" s="90">
        <v>61</v>
      </c>
      <c r="B69" s="24" t="s">
        <v>167</v>
      </c>
      <c r="C69" s="28">
        <f t="shared" si="15"/>
        <v>330.241</v>
      </c>
      <c r="D69" s="26">
        <f t="shared" si="15"/>
        <v>330.241</v>
      </c>
      <c r="E69" s="26">
        <f t="shared" si="15"/>
        <v>215.035</v>
      </c>
      <c r="F69" s="27"/>
      <c r="G69" s="28">
        <f t="shared" si="16"/>
        <v>179.853</v>
      </c>
      <c r="H69" s="26">
        <v>179.853</v>
      </c>
      <c r="I69" s="26">
        <v>112.714</v>
      </c>
      <c r="J69" s="92"/>
      <c r="K69" s="95"/>
      <c r="L69" s="93"/>
      <c r="M69" s="93"/>
      <c r="N69" s="92"/>
      <c r="O69" s="28">
        <f t="shared" si="11"/>
        <v>135.888</v>
      </c>
      <c r="P69" s="26">
        <v>135.888</v>
      </c>
      <c r="Q69" s="26">
        <v>102.321</v>
      </c>
      <c r="R69" s="29"/>
      <c r="S69" s="25">
        <f t="shared" si="12"/>
        <v>14.5</v>
      </c>
      <c r="T69" s="26">
        <v>14.5</v>
      </c>
      <c r="U69" s="26"/>
      <c r="V69" s="29"/>
    </row>
    <row r="70" spans="1:22" ht="12.75">
      <c r="A70" s="90">
        <v>62</v>
      </c>
      <c r="B70" s="24" t="s">
        <v>60</v>
      </c>
      <c r="C70" s="28">
        <f t="shared" si="15"/>
        <v>1724.7089999999998</v>
      </c>
      <c r="D70" s="26">
        <f t="shared" si="15"/>
        <v>1723.7089999999998</v>
      </c>
      <c r="E70" s="26">
        <f t="shared" si="15"/>
        <v>1117.961</v>
      </c>
      <c r="F70" s="27">
        <f t="shared" si="15"/>
        <v>1</v>
      </c>
      <c r="G70" s="28">
        <f t="shared" si="16"/>
        <v>657.934</v>
      </c>
      <c r="H70" s="26">
        <v>657.934</v>
      </c>
      <c r="I70" s="26">
        <v>375.584</v>
      </c>
      <c r="J70" s="92"/>
      <c r="K70" s="95"/>
      <c r="L70" s="93"/>
      <c r="M70" s="93"/>
      <c r="N70" s="92"/>
      <c r="O70" s="28">
        <f>P70+R70</f>
        <v>991.775</v>
      </c>
      <c r="P70" s="26">
        <v>991.775</v>
      </c>
      <c r="Q70" s="26">
        <v>742.377</v>
      </c>
      <c r="R70" s="29"/>
      <c r="S70" s="25">
        <f>+T70+V70</f>
        <v>75</v>
      </c>
      <c r="T70" s="26">
        <v>74</v>
      </c>
      <c r="U70" s="26"/>
      <c r="V70" s="29">
        <v>1</v>
      </c>
    </row>
    <row r="71" spans="1:22" ht="12.75">
      <c r="A71" s="90">
        <v>63</v>
      </c>
      <c r="B71" s="24" t="s">
        <v>213</v>
      </c>
      <c r="C71" s="28">
        <f t="shared" si="15"/>
        <v>100.686</v>
      </c>
      <c r="D71" s="26">
        <f t="shared" si="15"/>
        <v>99.686</v>
      </c>
      <c r="E71" s="26">
        <f t="shared" si="15"/>
        <v>55.722</v>
      </c>
      <c r="F71" s="27">
        <f t="shared" si="15"/>
        <v>1</v>
      </c>
      <c r="G71" s="28">
        <f t="shared" si="16"/>
        <v>90.686</v>
      </c>
      <c r="H71" s="26">
        <v>90.686</v>
      </c>
      <c r="I71" s="26">
        <v>55.722</v>
      </c>
      <c r="J71" s="29"/>
      <c r="K71" s="28"/>
      <c r="L71" s="26"/>
      <c r="M71" s="26"/>
      <c r="N71" s="29"/>
      <c r="O71" s="28"/>
      <c r="P71" s="26"/>
      <c r="Q71" s="26"/>
      <c r="R71" s="29"/>
      <c r="S71" s="25">
        <f>+T71+V71</f>
        <v>10</v>
      </c>
      <c r="T71" s="26">
        <v>9</v>
      </c>
      <c r="U71" s="26"/>
      <c r="V71" s="29">
        <v>1</v>
      </c>
    </row>
    <row r="72" spans="1:22" ht="12.75">
      <c r="A72" s="90">
        <v>64</v>
      </c>
      <c r="B72" s="24" t="s">
        <v>169</v>
      </c>
      <c r="C72" s="28">
        <f t="shared" si="15"/>
        <v>1181.079</v>
      </c>
      <c r="D72" s="26">
        <f t="shared" si="15"/>
        <v>1175.3890000000001</v>
      </c>
      <c r="E72" s="26">
        <f t="shared" si="15"/>
        <v>807.976</v>
      </c>
      <c r="F72" s="26">
        <f t="shared" si="15"/>
        <v>5.69</v>
      </c>
      <c r="G72" s="28">
        <f>+H72+J72</f>
        <v>302.455</v>
      </c>
      <c r="H72" s="26">
        <v>296.765</v>
      </c>
      <c r="I72" s="26">
        <v>183.374</v>
      </c>
      <c r="J72" s="29">
        <v>5.69</v>
      </c>
      <c r="K72" s="95"/>
      <c r="L72" s="93"/>
      <c r="M72" s="93"/>
      <c r="N72" s="92"/>
      <c r="O72" s="28">
        <f>P72+R72</f>
        <v>839.624</v>
      </c>
      <c r="P72" s="26">
        <v>839.624</v>
      </c>
      <c r="Q72" s="26">
        <v>624.602</v>
      </c>
      <c r="R72" s="29"/>
      <c r="S72" s="25">
        <f t="shared" si="12"/>
        <v>39</v>
      </c>
      <c r="T72" s="26">
        <v>39</v>
      </c>
      <c r="U72" s="26"/>
      <c r="V72" s="29"/>
    </row>
    <row r="73" spans="1:22" ht="12.75">
      <c r="A73" s="90">
        <f>+A72+1</f>
        <v>65</v>
      </c>
      <c r="B73" s="24" t="s">
        <v>62</v>
      </c>
      <c r="C73" s="28">
        <f t="shared" si="15"/>
        <v>744.85</v>
      </c>
      <c r="D73" s="26">
        <f t="shared" si="15"/>
        <v>744.85</v>
      </c>
      <c r="E73" s="26">
        <f t="shared" si="15"/>
        <v>480.98</v>
      </c>
      <c r="F73" s="26"/>
      <c r="G73" s="28">
        <f>+H73+J73</f>
        <v>276.029</v>
      </c>
      <c r="H73" s="26">
        <v>276.029</v>
      </c>
      <c r="I73" s="26">
        <v>141.018</v>
      </c>
      <c r="J73" s="29"/>
      <c r="K73" s="95"/>
      <c r="L73" s="93"/>
      <c r="M73" s="93"/>
      <c r="N73" s="92"/>
      <c r="O73" s="28">
        <f t="shared" si="11"/>
        <v>453.821</v>
      </c>
      <c r="P73" s="26">
        <v>453.821</v>
      </c>
      <c r="Q73" s="26">
        <v>339.962</v>
      </c>
      <c r="R73" s="29"/>
      <c r="S73" s="25">
        <f t="shared" si="12"/>
        <v>15</v>
      </c>
      <c r="T73" s="26">
        <v>15</v>
      </c>
      <c r="U73" s="26"/>
      <c r="V73" s="29"/>
    </row>
    <row r="74" spans="1:22" ht="12.75">
      <c r="A74" s="90">
        <f>+A73+1</f>
        <v>66</v>
      </c>
      <c r="B74" s="53" t="s">
        <v>214</v>
      </c>
      <c r="C74" s="28">
        <f aca="true" t="shared" si="17" ref="C74:E75">G74+K74+O74+S74</f>
        <v>37.66</v>
      </c>
      <c r="D74" s="26">
        <f t="shared" si="17"/>
        <v>37.66</v>
      </c>
      <c r="E74" s="26">
        <f t="shared" si="17"/>
        <v>26.903</v>
      </c>
      <c r="F74" s="27"/>
      <c r="G74" s="28">
        <f>H74+J74</f>
        <v>33.16</v>
      </c>
      <c r="H74" s="26">
        <v>33.16</v>
      </c>
      <c r="I74" s="26">
        <v>24.834</v>
      </c>
      <c r="J74" s="29"/>
      <c r="K74" s="28"/>
      <c r="L74" s="26"/>
      <c r="M74" s="26"/>
      <c r="N74" s="29"/>
      <c r="O74" s="28"/>
      <c r="P74" s="26"/>
      <c r="Q74" s="26"/>
      <c r="R74" s="29"/>
      <c r="S74" s="25">
        <f t="shared" si="12"/>
        <v>4.5</v>
      </c>
      <c r="T74" s="26">
        <v>4.5</v>
      </c>
      <c r="U74" s="26">
        <v>2.069</v>
      </c>
      <c r="V74" s="29"/>
    </row>
    <row r="75" spans="1:22" ht="12.75">
      <c r="A75" s="90">
        <f>+A74+1</f>
        <v>67</v>
      </c>
      <c r="B75" s="24" t="s">
        <v>170</v>
      </c>
      <c r="C75" s="28">
        <f t="shared" si="17"/>
        <v>400.329</v>
      </c>
      <c r="D75" s="26">
        <f t="shared" si="17"/>
        <v>400.329</v>
      </c>
      <c r="E75" s="26">
        <f t="shared" si="17"/>
        <v>259.841</v>
      </c>
      <c r="F75" s="27"/>
      <c r="G75" s="28">
        <f>H75+J75</f>
        <v>194.916</v>
      </c>
      <c r="H75" s="26">
        <v>194.916</v>
      </c>
      <c r="I75" s="26">
        <v>119.081</v>
      </c>
      <c r="J75" s="29"/>
      <c r="K75" s="95"/>
      <c r="L75" s="93"/>
      <c r="M75" s="93"/>
      <c r="N75" s="92"/>
      <c r="O75" s="28">
        <f t="shared" si="11"/>
        <v>187.413</v>
      </c>
      <c r="P75" s="26">
        <v>187.413</v>
      </c>
      <c r="Q75" s="26">
        <v>140.76</v>
      </c>
      <c r="R75" s="29"/>
      <c r="S75" s="25">
        <f t="shared" si="12"/>
        <v>18</v>
      </c>
      <c r="T75" s="26">
        <v>18</v>
      </c>
      <c r="U75" s="26"/>
      <c r="V75" s="29"/>
    </row>
    <row r="76" spans="1:22" ht="12.75">
      <c r="A76" s="90">
        <f>+A75+1</f>
        <v>68</v>
      </c>
      <c r="B76" s="24" t="s">
        <v>63</v>
      </c>
      <c r="C76" s="28">
        <f aca="true" t="shared" si="18" ref="C76:E78">+G76+K76+O76+S76</f>
        <v>646.213</v>
      </c>
      <c r="D76" s="26">
        <f t="shared" si="18"/>
        <v>646.213</v>
      </c>
      <c r="E76" s="26">
        <f t="shared" si="18"/>
        <v>410.47200000000004</v>
      </c>
      <c r="F76" s="27"/>
      <c r="G76" s="28">
        <f>+H76</f>
        <v>251.799</v>
      </c>
      <c r="H76" s="26">
        <v>251.799</v>
      </c>
      <c r="I76" s="26">
        <v>125.615</v>
      </c>
      <c r="J76" s="92"/>
      <c r="K76" s="95"/>
      <c r="L76" s="93"/>
      <c r="M76" s="93"/>
      <c r="N76" s="92"/>
      <c r="O76" s="28">
        <f t="shared" si="11"/>
        <v>379.914</v>
      </c>
      <c r="P76" s="26">
        <v>379.914</v>
      </c>
      <c r="Q76" s="26">
        <v>284.857</v>
      </c>
      <c r="R76" s="29"/>
      <c r="S76" s="25">
        <f t="shared" si="12"/>
        <v>14.5</v>
      </c>
      <c r="T76" s="26">
        <v>14.5</v>
      </c>
      <c r="U76" s="26"/>
      <c r="V76" s="29"/>
    </row>
    <row r="77" spans="1:22" ht="12.75">
      <c r="A77" s="90">
        <f>+A76+1</f>
        <v>69</v>
      </c>
      <c r="B77" s="24" t="s">
        <v>215</v>
      </c>
      <c r="C77" s="28">
        <f t="shared" si="18"/>
        <v>154.251</v>
      </c>
      <c r="D77" s="26">
        <f t="shared" si="18"/>
        <v>154.251</v>
      </c>
      <c r="E77" s="26">
        <f t="shared" si="18"/>
        <v>87.856</v>
      </c>
      <c r="F77" s="27"/>
      <c r="G77" s="28">
        <f>+H77</f>
        <v>102.159</v>
      </c>
      <c r="H77" s="26">
        <v>102.159</v>
      </c>
      <c r="I77" s="26">
        <v>54.658</v>
      </c>
      <c r="J77" s="29"/>
      <c r="K77" s="28"/>
      <c r="L77" s="26"/>
      <c r="M77" s="26"/>
      <c r="N77" s="29"/>
      <c r="O77" s="28">
        <f t="shared" si="11"/>
        <v>44.892</v>
      </c>
      <c r="P77" s="26">
        <v>44.892</v>
      </c>
      <c r="Q77" s="26">
        <v>33.198</v>
      </c>
      <c r="R77" s="29"/>
      <c r="S77" s="25">
        <f t="shared" si="12"/>
        <v>7.2</v>
      </c>
      <c r="T77" s="26">
        <v>7.2</v>
      </c>
      <c r="U77" s="26"/>
      <c r="V77" s="29"/>
    </row>
    <row r="78" spans="1:22" ht="12.75">
      <c r="A78" s="90">
        <v>70</v>
      </c>
      <c r="B78" s="53" t="s">
        <v>216</v>
      </c>
      <c r="C78" s="28">
        <f>+G78+K78+O78+S78</f>
        <v>41.171</v>
      </c>
      <c r="D78" s="26">
        <f t="shared" si="18"/>
        <v>41.171</v>
      </c>
      <c r="E78" s="26">
        <f t="shared" si="18"/>
        <v>28.078000000000003</v>
      </c>
      <c r="F78" s="27"/>
      <c r="G78" s="28">
        <f>+H78</f>
        <v>39.659</v>
      </c>
      <c r="H78" s="26">
        <v>39.659</v>
      </c>
      <c r="I78" s="26">
        <v>27.382</v>
      </c>
      <c r="J78" s="29"/>
      <c r="K78" s="28"/>
      <c r="L78" s="26"/>
      <c r="M78" s="26"/>
      <c r="N78" s="29"/>
      <c r="O78" s="28"/>
      <c r="P78" s="26"/>
      <c r="Q78" s="26"/>
      <c r="R78" s="29"/>
      <c r="S78" s="25">
        <f t="shared" si="12"/>
        <v>1.512</v>
      </c>
      <c r="T78" s="26">
        <v>1.512</v>
      </c>
      <c r="U78" s="26">
        <v>0.696</v>
      </c>
      <c r="V78" s="29"/>
    </row>
    <row r="79" spans="1:22" ht="12.75">
      <c r="A79" s="90">
        <f aca="true" t="shared" si="19" ref="A79:A142">+A78+1</f>
        <v>71</v>
      </c>
      <c r="B79" s="24" t="s">
        <v>64</v>
      </c>
      <c r="C79" s="28">
        <f aca="true" t="shared" si="20" ref="C79:F164">G79+K79+O79+S79</f>
        <v>660.677</v>
      </c>
      <c r="D79" s="26">
        <f>H79+L79+P79+T79</f>
        <v>659.548</v>
      </c>
      <c r="E79" s="26">
        <f>I79+M79+Q79+U79</f>
        <v>439.84999999999997</v>
      </c>
      <c r="F79" s="26">
        <f>+J79+N79+R79+V79</f>
        <v>1.129</v>
      </c>
      <c r="G79" s="28">
        <f>H79+J79</f>
        <v>208.932</v>
      </c>
      <c r="H79" s="26">
        <v>207.803</v>
      </c>
      <c r="I79" s="26">
        <v>118.344</v>
      </c>
      <c r="J79" s="29">
        <v>1.129</v>
      </c>
      <c r="K79" s="95"/>
      <c r="L79" s="93"/>
      <c r="M79" s="93"/>
      <c r="N79" s="92"/>
      <c r="O79" s="28">
        <f t="shared" si="11"/>
        <v>428.745</v>
      </c>
      <c r="P79" s="26">
        <v>428.745</v>
      </c>
      <c r="Q79" s="26">
        <v>321.506</v>
      </c>
      <c r="R79" s="29"/>
      <c r="S79" s="25">
        <f t="shared" si="12"/>
        <v>23</v>
      </c>
      <c r="T79" s="26">
        <v>23</v>
      </c>
      <c r="U79" s="26"/>
      <c r="V79" s="29"/>
    </row>
    <row r="80" spans="1:22" ht="12.75">
      <c r="A80" s="90">
        <f t="shared" si="19"/>
        <v>72</v>
      </c>
      <c r="B80" s="53" t="s">
        <v>217</v>
      </c>
      <c r="C80" s="28">
        <f t="shared" si="20"/>
        <v>34.462</v>
      </c>
      <c r="D80" s="26">
        <f>H80+L80+P80+T80</f>
        <v>34.462</v>
      </c>
      <c r="E80" s="26">
        <f>I80+M80+Q80+U80</f>
        <v>25.736</v>
      </c>
      <c r="F80" s="27"/>
      <c r="G80" s="28">
        <f>H80+J80</f>
        <v>32.862</v>
      </c>
      <c r="H80" s="26">
        <v>32.862</v>
      </c>
      <c r="I80" s="26">
        <v>25</v>
      </c>
      <c r="J80" s="29"/>
      <c r="K80" s="28"/>
      <c r="L80" s="26"/>
      <c r="M80" s="26"/>
      <c r="N80" s="29"/>
      <c r="O80" s="28"/>
      <c r="P80" s="26"/>
      <c r="Q80" s="26"/>
      <c r="R80" s="29"/>
      <c r="S80" s="25">
        <f t="shared" si="12"/>
        <v>1.6</v>
      </c>
      <c r="T80" s="26">
        <v>1.6</v>
      </c>
      <c r="U80" s="26">
        <v>0.736</v>
      </c>
      <c r="V80" s="29"/>
    </row>
    <row r="81" spans="1:22" ht="12.75">
      <c r="A81" s="90">
        <f t="shared" si="19"/>
        <v>73</v>
      </c>
      <c r="B81" s="24" t="s">
        <v>173</v>
      </c>
      <c r="C81" s="28">
        <f aca="true" t="shared" si="21" ref="C81:E88">+G81+K81+O81+S81</f>
        <v>778.9019999999999</v>
      </c>
      <c r="D81" s="26">
        <f t="shared" si="21"/>
        <v>778.9019999999999</v>
      </c>
      <c r="E81" s="26">
        <f t="shared" si="21"/>
        <v>465.164</v>
      </c>
      <c r="F81" s="27"/>
      <c r="G81" s="28">
        <f aca="true" t="shared" si="22" ref="G81:G88">+H81</f>
        <v>341.571</v>
      </c>
      <c r="H81" s="26">
        <v>341.571</v>
      </c>
      <c r="I81" s="26">
        <v>160.738</v>
      </c>
      <c r="J81" s="92"/>
      <c r="K81" s="95"/>
      <c r="L81" s="93"/>
      <c r="M81" s="93"/>
      <c r="N81" s="92"/>
      <c r="O81" s="28">
        <f t="shared" si="11"/>
        <v>405.931</v>
      </c>
      <c r="P81" s="26">
        <v>405.931</v>
      </c>
      <c r="Q81" s="26">
        <v>304.426</v>
      </c>
      <c r="R81" s="92"/>
      <c r="S81" s="25">
        <f>+T81</f>
        <v>31.4</v>
      </c>
      <c r="T81" s="26">
        <v>31.4</v>
      </c>
      <c r="U81" s="26"/>
      <c r="V81" s="29"/>
    </row>
    <row r="82" spans="1:22" ht="12.75">
      <c r="A82" s="90">
        <f t="shared" si="19"/>
        <v>74</v>
      </c>
      <c r="B82" s="24" t="s">
        <v>80</v>
      </c>
      <c r="C82" s="28">
        <f t="shared" si="21"/>
        <v>325.79599999999994</v>
      </c>
      <c r="D82" s="26">
        <f t="shared" si="21"/>
        <v>325.79599999999994</v>
      </c>
      <c r="E82" s="26">
        <f t="shared" si="21"/>
        <v>207.632</v>
      </c>
      <c r="F82" s="27"/>
      <c r="G82" s="28">
        <f>+H82+J82</f>
        <v>16.977</v>
      </c>
      <c r="H82" s="26">
        <v>16.977</v>
      </c>
      <c r="I82" s="26"/>
      <c r="J82" s="29"/>
      <c r="K82" s="28">
        <f>L82+N82</f>
        <v>136.1</v>
      </c>
      <c r="L82" s="26">
        <v>136.1</v>
      </c>
      <c r="M82" s="26">
        <v>82.593</v>
      </c>
      <c r="N82" s="29"/>
      <c r="O82" s="28">
        <f t="shared" si="11"/>
        <v>165.319</v>
      </c>
      <c r="P82" s="26">
        <v>165.319</v>
      </c>
      <c r="Q82" s="26">
        <v>125.039</v>
      </c>
      <c r="R82" s="29"/>
      <c r="S82" s="25">
        <f>+T82</f>
        <v>7.4</v>
      </c>
      <c r="T82" s="26">
        <v>7.4</v>
      </c>
      <c r="U82" s="26"/>
      <c r="V82" s="29"/>
    </row>
    <row r="83" spans="1:22" ht="12.75">
      <c r="A83" s="90">
        <v>75</v>
      </c>
      <c r="B83" s="24" t="s">
        <v>174</v>
      </c>
      <c r="C83" s="28">
        <f t="shared" si="21"/>
        <v>406.804</v>
      </c>
      <c r="D83" s="26">
        <f t="shared" si="21"/>
        <v>406.804</v>
      </c>
      <c r="E83" s="26">
        <f t="shared" si="21"/>
        <v>294.001</v>
      </c>
      <c r="F83" s="27"/>
      <c r="G83" s="28">
        <f t="shared" si="22"/>
        <v>352.599</v>
      </c>
      <c r="H83" s="26">
        <v>352.599</v>
      </c>
      <c r="I83" s="26">
        <v>261.885</v>
      </c>
      <c r="J83" s="92"/>
      <c r="K83" s="95"/>
      <c r="L83" s="93"/>
      <c r="M83" s="93"/>
      <c r="N83" s="92"/>
      <c r="O83" s="28">
        <f t="shared" si="11"/>
        <v>25.705</v>
      </c>
      <c r="P83" s="26">
        <v>25.705</v>
      </c>
      <c r="Q83" s="26">
        <v>19.7</v>
      </c>
      <c r="R83" s="29"/>
      <c r="S83" s="25">
        <f>+T83+V83</f>
        <v>28.5</v>
      </c>
      <c r="T83" s="26">
        <v>28.5</v>
      </c>
      <c r="U83" s="26">
        <v>12.416</v>
      </c>
      <c r="V83" s="29"/>
    </row>
    <row r="84" spans="1:22" ht="12.75">
      <c r="A84" s="90">
        <f t="shared" si="19"/>
        <v>76</v>
      </c>
      <c r="B84" s="24" t="s">
        <v>77</v>
      </c>
      <c r="C84" s="28">
        <f t="shared" si="21"/>
        <v>119.569</v>
      </c>
      <c r="D84" s="26">
        <f t="shared" si="21"/>
        <v>119.569</v>
      </c>
      <c r="E84" s="26">
        <f t="shared" si="21"/>
        <v>86.772</v>
      </c>
      <c r="F84" s="27"/>
      <c r="G84" s="28">
        <f t="shared" si="22"/>
        <v>94.294</v>
      </c>
      <c r="H84" s="26">
        <v>94.294</v>
      </c>
      <c r="I84" s="26">
        <v>71.525</v>
      </c>
      <c r="J84" s="92"/>
      <c r="K84" s="95"/>
      <c r="L84" s="93"/>
      <c r="M84" s="93"/>
      <c r="N84" s="92"/>
      <c r="O84" s="28">
        <f t="shared" si="11"/>
        <v>13.775</v>
      </c>
      <c r="P84" s="26">
        <v>13.775</v>
      </c>
      <c r="Q84" s="26">
        <v>10.557</v>
      </c>
      <c r="R84" s="29"/>
      <c r="S84" s="25">
        <f aca="true" t="shared" si="23" ref="S84:S89">T84+V84</f>
        <v>11.5</v>
      </c>
      <c r="T84" s="26">
        <v>11.5</v>
      </c>
      <c r="U84" s="26">
        <v>4.69</v>
      </c>
      <c r="V84" s="29"/>
    </row>
    <row r="85" spans="1:22" ht="12.75">
      <c r="A85" s="90">
        <f t="shared" si="19"/>
        <v>77</v>
      </c>
      <c r="B85" s="53" t="s">
        <v>68</v>
      </c>
      <c r="C85" s="28">
        <f t="shared" si="21"/>
        <v>86.653</v>
      </c>
      <c r="D85" s="26">
        <f t="shared" si="21"/>
        <v>86.653</v>
      </c>
      <c r="E85" s="26">
        <f t="shared" si="21"/>
        <v>47.442</v>
      </c>
      <c r="F85" s="27"/>
      <c r="G85" s="28">
        <f t="shared" si="22"/>
        <v>65.653</v>
      </c>
      <c r="H85" s="26">
        <v>65.653</v>
      </c>
      <c r="I85" s="26">
        <v>47.442</v>
      </c>
      <c r="J85" s="92"/>
      <c r="K85" s="95"/>
      <c r="L85" s="93"/>
      <c r="M85" s="93"/>
      <c r="N85" s="92"/>
      <c r="O85" s="28"/>
      <c r="P85" s="26"/>
      <c r="Q85" s="26"/>
      <c r="R85" s="29"/>
      <c r="S85" s="25">
        <f t="shared" si="23"/>
        <v>21</v>
      </c>
      <c r="T85" s="26">
        <v>21</v>
      </c>
      <c r="U85" s="26"/>
      <c r="V85" s="29"/>
    </row>
    <row r="86" spans="1:22" ht="12.75">
      <c r="A86" s="90">
        <v>78</v>
      </c>
      <c r="B86" s="53" t="s">
        <v>218</v>
      </c>
      <c r="C86" s="28">
        <f t="shared" si="21"/>
        <v>90.529</v>
      </c>
      <c r="D86" s="26">
        <f t="shared" si="21"/>
        <v>90.529</v>
      </c>
      <c r="E86" s="26">
        <f t="shared" si="21"/>
        <v>67.105</v>
      </c>
      <c r="F86" s="27"/>
      <c r="G86" s="28">
        <f t="shared" si="22"/>
        <v>31.66</v>
      </c>
      <c r="H86" s="26">
        <v>31.66</v>
      </c>
      <c r="I86" s="26">
        <v>22.754</v>
      </c>
      <c r="J86" s="92"/>
      <c r="K86" s="95"/>
      <c r="L86" s="93"/>
      <c r="M86" s="93"/>
      <c r="N86" s="92"/>
      <c r="O86" s="28">
        <f t="shared" si="11"/>
        <v>57.869</v>
      </c>
      <c r="P86" s="26">
        <v>57.869</v>
      </c>
      <c r="Q86" s="26">
        <v>44.351</v>
      </c>
      <c r="R86" s="29"/>
      <c r="S86" s="25">
        <f t="shared" si="23"/>
        <v>1</v>
      </c>
      <c r="T86" s="26">
        <v>1</v>
      </c>
      <c r="U86" s="26"/>
      <c r="V86" s="29"/>
    </row>
    <row r="87" spans="1:22" ht="12.75">
      <c r="A87" s="90">
        <f t="shared" si="19"/>
        <v>79</v>
      </c>
      <c r="B87" s="24" t="s">
        <v>175</v>
      </c>
      <c r="C87" s="28">
        <f t="shared" si="21"/>
        <v>227.31699999999998</v>
      </c>
      <c r="D87" s="26">
        <f t="shared" si="21"/>
        <v>227.31699999999998</v>
      </c>
      <c r="E87" s="26">
        <f t="shared" si="21"/>
        <v>146.53799999999998</v>
      </c>
      <c r="F87" s="27"/>
      <c r="G87" s="28">
        <f t="shared" si="22"/>
        <v>159.314</v>
      </c>
      <c r="H87" s="26">
        <v>159.314</v>
      </c>
      <c r="I87" s="26">
        <v>103.696</v>
      </c>
      <c r="J87" s="92"/>
      <c r="K87" s="95"/>
      <c r="L87" s="93"/>
      <c r="M87" s="93"/>
      <c r="N87" s="92"/>
      <c r="O87" s="28">
        <f t="shared" si="11"/>
        <v>56.303</v>
      </c>
      <c r="P87" s="26">
        <v>56.303</v>
      </c>
      <c r="Q87" s="26">
        <v>41.646</v>
      </c>
      <c r="R87" s="29"/>
      <c r="S87" s="25">
        <f t="shared" si="23"/>
        <v>11.7</v>
      </c>
      <c r="T87" s="26">
        <v>11.7</v>
      </c>
      <c r="U87" s="26">
        <v>1.196</v>
      </c>
      <c r="V87" s="29"/>
    </row>
    <row r="88" spans="1:22" ht="12.75">
      <c r="A88" s="90">
        <v>80</v>
      </c>
      <c r="B88" s="24" t="s">
        <v>219</v>
      </c>
      <c r="C88" s="34">
        <f t="shared" si="21"/>
        <v>67.899</v>
      </c>
      <c r="D88" s="26">
        <f t="shared" si="21"/>
        <v>67.899</v>
      </c>
      <c r="E88" s="25">
        <f t="shared" si="21"/>
        <v>43.929</v>
      </c>
      <c r="F88" s="27"/>
      <c r="G88" s="28">
        <f t="shared" si="22"/>
        <v>40.21</v>
      </c>
      <c r="H88" s="26">
        <v>40.21</v>
      </c>
      <c r="I88" s="26">
        <v>25.751</v>
      </c>
      <c r="J88" s="92"/>
      <c r="K88" s="95"/>
      <c r="L88" s="93"/>
      <c r="M88" s="93"/>
      <c r="N88" s="92"/>
      <c r="O88" s="28">
        <f t="shared" si="11"/>
        <v>24.589</v>
      </c>
      <c r="P88" s="26">
        <v>24.589</v>
      </c>
      <c r="Q88" s="26">
        <v>18.178</v>
      </c>
      <c r="R88" s="29"/>
      <c r="S88" s="25">
        <f t="shared" si="23"/>
        <v>3.1</v>
      </c>
      <c r="T88" s="26">
        <v>3.1</v>
      </c>
      <c r="U88" s="26"/>
      <c r="V88" s="29"/>
    </row>
    <row r="89" spans="1:22" ht="12.75">
      <c r="A89" s="90">
        <v>81</v>
      </c>
      <c r="B89" s="53" t="s">
        <v>39</v>
      </c>
      <c r="C89" s="28">
        <f t="shared" si="20"/>
        <v>14.457</v>
      </c>
      <c r="D89" s="26">
        <f t="shared" si="20"/>
        <v>14.457</v>
      </c>
      <c r="E89" s="26">
        <f t="shared" si="20"/>
        <v>11.08</v>
      </c>
      <c r="F89" s="27">
        <f>+J89+N89+R89+V89</f>
        <v>0</v>
      </c>
      <c r="G89" s="28">
        <f aca="true" t="shared" si="24" ref="G89:G171">H89+J89</f>
        <v>0</v>
      </c>
      <c r="H89" s="26"/>
      <c r="I89" s="26"/>
      <c r="J89" s="29"/>
      <c r="K89" s="95"/>
      <c r="L89" s="93"/>
      <c r="M89" s="93"/>
      <c r="N89" s="92"/>
      <c r="O89" s="28">
        <f t="shared" si="11"/>
        <v>14.457</v>
      </c>
      <c r="P89" s="26">
        <v>14.457</v>
      </c>
      <c r="Q89" s="26">
        <v>11.08</v>
      </c>
      <c r="R89" s="29"/>
      <c r="S89" s="25">
        <f t="shared" si="23"/>
        <v>0</v>
      </c>
      <c r="T89" s="26"/>
      <c r="U89" s="26"/>
      <c r="V89" s="29"/>
    </row>
    <row r="90" spans="1:22" ht="12.75">
      <c r="A90" s="90">
        <v>82</v>
      </c>
      <c r="B90" s="38" t="s">
        <v>220</v>
      </c>
      <c r="C90" s="19">
        <f t="shared" si="20"/>
        <v>0</v>
      </c>
      <c r="D90" s="22">
        <f t="shared" si="20"/>
        <v>0</v>
      </c>
      <c r="E90" s="22"/>
      <c r="F90" s="27"/>
      <c r="G90" s="19">
        <f t="shared" si="24"/>
        <v>0</v>
      </c>
      <c r="H90" s="22"/>
      <c r="I90" s="26"/>
      <c r="J90" s="29"/>
      <c r="K90" s="95"/>
      <c r="L90" s="93"/>
      <c r="M90" s="93"/>
      <c r="N90" s="92"/>
      <c r="O90" s="28"/>
      <c r="P90" s="26"/>
      <c r="Q90" s="26"/>
      <c r="R90" s="29"/>
      <c r="S90" s="25"/>
      <c r="T90" s="26"/>
      <c r="U90" s="26"/>
      <c r="V90" s="29"/>
    </row>
    <row r="91" spans="1:22" ht="12.75">
      <c r="A91" s="90">
        <v>83</v>
      </c>
      <c r="B91" s="24" t="s">
        <v>42</v>
      </c>
      <c r="C91" s="28">
        <f t="shared" si="20"/>
        <v>0</v>
      </c>
      <c r="D91" s="26">
        <f t="shared" si="20"/>
        <v>0</v>
      </c>
      <c r="E91" s="26">
        <f t="shared" si="20"/>
        <v>0</v>
      </c>
      <c r="F91" s="27"/>
      <c r="G91" s="28">
        <f t="shared" si="24"/>
        <v>0</v>
      </c>
      <c r="H91" s="26"/>
      <c r="I91" s="26"/>
      <c r="J91" s="31"/>
      <c r="K91" s="95"/>
      <c r="L91" s="93"/>
      <c r="M91" s="93"/>
      <c r="N91" s="92"/>
      <c r="O91" s="28"/>
      <c r="P91" s="26"/>
      <c r="Q91" s="26"/>
      <c r="R91" s="29"/>
      <c r="S91" s="25"/>
      <c r="T91" s="26"/>
      <c r="U91" s="26"/>
      <c r="V91" s="29"/>
    </row>
    <row r="92" spans="1:22" ht="12.75">
      <c r="A92" s="90">
        <v>84</v>
      </c>
      <c r="B92" s="24" t="s">
        <v>43</v>
      </c>
      <c r="C92" s="28">
        <f t="shared" si="20"/>
        <v>0</v>
      </c>
      <c r="D92" s="26">
        <f t="shared" si="20"/>
        <v>0</v>
      </c>
      <c r="E92" s="26">
        <f t="shared" si="20"/>
        <v>0</v>
      </c>
      <c r="F92" s="27"/>
      <c r="G92" s="28">
        <f t="shared" si="24"/>
        <v>0</v>
      </c>
      <c r="H92" s="26"/>
      <c r="I92" s="26"/>
      <c r="J92" s="31"/>
      <c r="K92" s="95"/>
      <c r="L92" s="93"/>
      <c r="M92" s="93"/>
      <c r="N92" s="92"/>
      <c r="O92" s="28"/>
      <c r="P92" s="26"/>
      <c r="Q92" s="26"/>
      <c r="R92" s="29"/>
      <c r="S92" s="25"/>
      <c r="T92" s="26"/>
      <c r="U92" s="26"/>
      <c r="V92" s="29"/>
    </row>
    <row r="93" spans="1:22" ht="12.75">
      <c r="A93" s="90">
        <v>85</v>
      </c>
      <c r="B93" s="24" t="s">
        <v>44</v>
      </c>
      <c r="C93" s="28">
        <f t="shared" si="20"/>
        <v>0</v>
      </c>
      <c r="D93" s="26">
        <f t="shared" si="20"/>
        <v>0</v>
      </c>
      <c r="E93" s="26">
        <f t="shared" si="20"/>
        <v>0</v>
      </c>
      <c r="F93" s="27"/>
      <c r="G93" s="28">
        <f t="shared" si="24"/>
        <v>0</v>
      </c>
      <c r="H93" s="26"/>
      <c r="I93" s="26"/>
      <c r="J93" s="29"/>
      <c r="K93" s="95"/>
      <c r="L93" s="93"/>
      <c r="M93" s="93"/>
      <c r="N93" s="92"/>
      <c r="O93" s="28"/>
      <c r="P93" s="26"/>
      <c r="Q93" s="26"/>
      <c r="R93" s="29"/>
      <c r="S93" s="99"/>
      <c r="T93" s="22"/>
      <c r="U93" s="22"/>
      <c r="V93" s="31"/>
    </row>
    <row r="94" spans="1:22" ht="12.75">
      <c r="A94" s="90">
        <f t="shared" si="19"/>
        <v>86</v>
      </c>
      <c r="B94" s="24" t="s">
        <v>45</v>
      </c>
      <c r="C94" s="28">
        <f t="shared" si="20"/>
        <v>0</v>
      </c>
      <c r="D94" s="26">
        <f t="shared" si="20"/>
        <v>0</v>
      </c>
      <c r="E94" s="26">
        <f t="shared" si="20"/>
        <v>0</v>
      </c>
      <c r="F94" s="27"/>
      <c r="G94" s="28">
        <f t="shared" si="24"/>
        <v>0</v>
      </c>
      <c r="H94" s="26"/>
      <c r="I94" s="26"/>
      <c r="J94" s="31"/>
      <c r="K94" s="95"/>
      <c r="L94" s="93"/>
      <c r="M94" s="93"/>
      <c r="N94" s="92"/>
      <c r="O94" s="28"/>
      <c r="P94" s="26"/>
      <c r="Q94" s="26"/>
      <c r="R94" s="29"/>
      <c r="S94" s="99"/>
      <c r="T94" s="22"/>
      <c r="U94" s="22"/>
      <c r="V94" s="31"/>
    </row>
    <row r="95" spans="1:22" ht="12.75">
      <c r="A95" s="90">
        <f t="shared" si="19"/>
        <v>87</v>
      </c>
      <c r="B95" s="24" t="s">
        <v>46</v>
      </c>
      <c r="C95" s="28">
        <f t="shared" si="20"/>
        <v>0</v>
      </c>
      <c r="D95" s="26">
        <f t="shared" si="20"/>
        <v>0</v>
      </c>
      <c r="E95" s="26">
        <f t="shared" si="20"/>
        <v>0</v>
      </c>
      <c r="F95" s="27"/>
      <c r="G95" s="28">
        <f t="shared" si="24"/>
        <v>0</v>
      </c>
      <c r="H95" s="26"/>
      <c r="I95" s="26"/>
      <c r="J95" s="31"/>
      <c r="K95" s="95"/>
      <c r="L95" s="93"/>
      <c r="M95" s="93"/>
      <c r="N95" s="92"/>
      <c r="O95" s="28"/>
      <c r="P95" s="26"/>
      <c r="Q95" s="26"/>
      <c r="R95" s="29"/>
      <c r="S95" s="99"/>
      <c r="T95" s="22"/>
      <c r="U95" s="22"/>
      <c r="V95" s="31"/>
    </row>
    <row r="96" spans="1:22" ht="12.75">
      <c r="A96" s="90">
        <f t="shared" si="19"/>
        <v>88</v>
      </c>
      <c r="B96" s="24" t="s">
        <v>47</v>
      </c>
      <c r="C96" s="28">
        <f t="shared" si="20"/>
        <v>0</v>
      </c>
      <c r="D96" s="26">
        <f t="shared" si="20"/>
        <v>0</v>
      </c>
      <c r="E96" s="26">
        <f t="shared" si="20"/>
        <v>0</v>
      </c>
      <c r="F96" s="27"/>
      <c r="G96" s="28">
        <f t="shared" si="24"/>
        <v>0</v>
      </c>
      <c r="H96" s="26"/>
      <c r="I96" s="26"/>
      <c r="J96" s="31"/>
      <c r="K96" s="95"/>
      <c r="L96" s="93"/>
      <c r="M96" s="93"/>
      <c r="N96" s="92"/>
      <c r="O96" s="28"/>
      <c r="P96" s="26"/>
      <c r="Q96" s="26"/>
      <c r="R96" s="29"/>
      <c r="S96" s="99"/>
      <c r="T96" s="22"/>
      <c r="U96" s="22"/>
      <c r="V96" s="31"/>
    </row>
    <row r="97" spans="1:22" ht="12.75">
      <c r="A97" s="90">
        <v>89</v>
      </c>
      <c r="B97" s="24" t="s">
        <v>49</v>
      </c>
      <c r="C97" s="28">
        <f>G97+K97+O97+S97</f>
        <v>0</v>
      </c>
      <c r="D97" s="26">
        <f t="shared" si="20"/>
        <v>0</v>
      </c>
      <c r="E97" s="26"/>
      <c r="F97" s="27"/>
      <c r="G97" s="28">
        <f>H97+J97</f>
        <v>0</v>
      </c>
      <c r="H97" s="26"/>
      <c r="I97" s="26"/>
      <c r="J97" s="31"/>
      <c r="K97" s="95"/>
      <c r="L97" s="93"/>
      <c r="M97" s="93"/>
      <c r="N97" s="92"/>
      <c r="O97" s="28"/>
      <c r="P97" s="26"/>
      <c r="Q97" s="26"/>
      <c r="R97" s="29"/>
      <c r="S97" s="99"/>
      <c r="T97" s="22"/>
      <c r="U97" s="22"/>
      <c r="V97" s="31"/>
    </row>
    <row r="98" spans="1:22" ht="13.5" thickBot="1">
      <c r="A98" s="119">
        <f t="shared" si="19"/>
        <v>90</v>
      </c>
      <c r="B98" s="41" t="s">
        <v>73</v>
      </c>
      <c r="C98" s="45">
        <f>G98+K98+O98+S98</f>
        <v>0</v>
      </c>
      <c r="D98" s="43">
        <f t="shared" si="20"/>
        <v>0</v>
      </c>
      <c r="E98" s="43"/>
      <c r="F98" s="44"/>
      <c r="G98" s="45">
        <f>H98+J98</f>
        <v>0</v>
      </c>
      <c r="H98" s="43"/>
      <c r="I98" s="43"/>
      <c r="J98" s="50"/>
      <c r="K98" s="120"/>
      <c r="L98" s="121"/>
      <c r="M98" s="121"/>
      <c r="N98" s="122"/>
      <c r="O98" s="56"/>
      <c r="P98" s="55"/>
      <c r="Q98" s="55"/>
      <c r="R98" s="58"/>
      <c r="S98" s="123"/>
      <c r="T98" s="124"/>
      <c r="U98" s="124"/>
      <c r="V98" s="57"/>
    </row>
    <row r="99" spans="1:22" ht="45.75" thickBot="1">
      <c r="A99" s="70">
        <f t="shared" si="19"/>
        <v>91</v>
      </c>
      <c r="B99" s="71" t="s">
        <v>221</v>
      </c>
      <c r="C99" s="125">
        <f>G99+K99+O99+S99</f>
        <v>65.315</v>
      </c>
      <c r="D99" s="126">
        <f t="shared" si="20"/>
        <v>65.315</v>
      </c>
      <c r="E99" s="59">
        <f t="shared" si="20"/>
        <v>37.926</v>
      </c>
      <c r="F99" s="64">
        <f t="shared" si="20"/>
        <v>0</v>
      </c>
      <c r="G99" s="59">
        <f>G100+G111+G114+G117+G118+SUM(G122:G133)+G135+G138+G139</f>
        <v>60.915</v>
      </c>
      <c r="H99" s="59">
        <f>H100+H111+H114+H117+H118+SUM(H122:H133)+H135+H138+H139</f>
        <v>60.915</v>
      </c>
      <c r="I99" s="59">
        <f>I100+I111+I114+SUM(I117:I133)+I135+I138+I139</f>
        <v>37.926</v>
      </c>
      <c r="J99" s="59"/>
      <c r="K99" s="127"/>
      <c r="L99" s="128"/>
      <c r="M99" s="128"/>
      <c r="N99" s="106"/>
      <c r="O99" s="127"/>
      <c r="P99" s="128"/>
      <c r="Q99" s="128"/>
      <c r="R99" s="106"/>
      <c r="S99" s="65">
        <f>S100+SUM(S111:S133)+S135+S138+S139</f>
        <v>4.4</v>
      </c>
      <c r="T99" s="126">
        <f>SUM(T111:T139)</f>
        <v>4.4</v>
      </c>
      <c r="U99" s="59">
        <f>SUM(U111:U138)</f>
        <v>0</v>
      </c>
      <c r="V99" s="64">
        <f>SUM(V111:V138)</f>
        <v>0</v>
      </c>
    </row>
    <row r="100" spans="1:22" ht="25.5">
      <c r="A100" s="75">
        <f t="shared" si="19"/>
        <v>92</v>
      </c>
      <c r="B100" s="129" t="s">
        <v>222</v>
      </c>
      <c r="C100" s="87">
        <f t="shared" si="20"/>
        <v>0</v>
      </c>
      <c r="D100" s="82">
        <f t="shared" si="20"/>
        <v>0</v>
      </c>
      <c r="E100" s="82"/>
      <c r="F100" s="86"/>
      <c r="G100" s="130">
        <f>SUM(G101:G110)-G104-G105</f>
        <v>0</v>
      </c>
      <c r="H100" s="110">
        <f>SUM(H101:H110)-H104-H105</f>
        <v>0</v>
      </c>
      <c r="I100" s="110"/>
      <c r="J100" s="111"/>
      <c r="K100" s="131"/>
      <c r="L100" s="116"/>
      <c r="M100" s="116"/>
      <c r="N100" s="112"/>
      <c r="O100" s="131"/>
      <c r="P100" s="116"/>
      <c r="Q100" s="116"/>
      <c r="R100" s="112"/>
      <c r="S100" s="131"/>
      <c r="T100" s="116"/>
      <c r="U100" s="116"/>
      <c r="V100" s="112"/>
    </row>
    <row r="101" spans="1:22" ht="12.75">
      <c r="A101" s="90">
        <f t="shared" si="19"/>
        <v>93</v>
      </c>
      <c r="B101" s="39" t="s">
        <v>223</v>
      </c>
      <c r="C101" s="19">
        <f t="shared" si="20"/>
        <v>0</v>
      </c>
      <c r="D101" s="93">
        <f t="shared" si="20"/>
        <v>0</v>
      </c>
      <c r="E101" s="93"/>
      <c r="F101" s="94"/>
      <c r="G101" s="95">
        <f t="shared" si="24"/>
        <v>0</v>
      </c>
      <c r="H101" s="93"/>
      <c r="I101" s="93"/>
      <c r="J101" s="92"/>
      <c r="K101" s="95"/>
      <c r="L101" s="93"/>
      <c r="M101" s="93"/>
      <c r="N101" s="92"/>
      <c r="O101" s="95"/>
      <c r="P101" s="93"/>
      <c r="Q101" s="93"/>
      <c r="R101" s="92"/>
      <c r="S101" s="95"/>
      <c r="T101" s="93"/>
      <c r="U101" s="93"/>
      <c r="V101" s="92"/>
    </row>
    <row r="102" spans="1:22" ht="12.75">
      <c r="A102" s="90">
        <f t="shared" si="19"/>
        <v>94</v>
      </c>
      <c r="B102" s="39" t="s">
        <v>224</v>
      </c>
      <c r="C102" s="19">
        <f t="shared" si="20"/>
        <v>0</v>
      </c>
      <c r="D102" s="93">
        <f t="shared" si="20"/>
        <v>0</v>
      </c>
      <c r="E102" s="93"/>
      <c r="F102" s="94"/>
      <c r="G102" s="95">
        <f t="shared" si="24"/>
        <v>0</v>
      </c>
      <c r="H102" s="93"/>
      <c r="I102" s="93"/>
      <c r="J102" s="92"/>
      <c r="K102" s="95"/>
      <c r="L102" s="93"/>
      <c r="M102" s="93"/>
      <c r="N102" s="92"/>
      <c r="O102" s="95"/>
      <c r="P102" s="93"/>
      <c r="Q102" s="93"/>
      <c r="R102" s="92"/>
      <c r="S102" s="95"/>
      <c r="T102" s="93"/>
      <c r="U102" s="93"/>
      <c r="V102" s="92"/>
    </row>
    <row r="103" spans="1:22" ht="12.75">
      <c r="A103" s="90">
        <v>95</v>
      </c>
      <c r="B103" s="118" t="s">
        <v>225</v>
      </c>
      <c r="C103" s="19">
        <f t="shared" si="20"/>
        <v>0</v>
      </c>
      <c r="D103" s="93">
        <f t="shared" si="20"/>
        <v>0</v>
      </c>
      <c r="E103" s="93"/>
      <c r="F103" s="94"/>
      <c r="G103" s="95">
        <f t="shared" si="24"/>
        <v>0</v>
      </c>
      <c r="H103" s="93"/>
      <c r="I103" s="93"/>
      <c r="J103" s="92"/>
      <c r="K103" s="95"/>
      <c r="L103" s="93"/>
      <c r="M103" s="93"/>
      <c r="N103" s="92"/>
      <c r="O103" s="95"/>
      <c r="P103" s="93"/>
      <c r="Q103" s="93"/>
      <c r="R103" s="92"/>
      <c r="S103" s="95"/>
      <c r="T103" s="93"/>
      <c r="U103" s="93"/>
      <c r="V103" s="92"/>
    </row>
    <row r="104" spans="1:22" ht="12.75">
      <c r="A104" s="90">
        <f t="shared" si="19"/>
        <v>96</v>
      </c>
      <c r="B104" s="118" t="s">
        <v>226</v>
      </c>
      <c r="C104" s="19">
        <f t="shared" si="20"/>
        <v>0</v>
      </c>
      <c r="D104" s="93">
        <f t="shared" si="20"/>
        <v>0</v>
      </c>
      <c r="E104" s="93"/>
      <c r="F104" s="94"/>
      <c r="G104" s="95">
        <f t="shared" si="24"/>
        <v>0</v>
      </c>
      <c r="H104" s="93"/>
      <c r="I104" s="93"/>
      <c r="J104" s="92"/>
      <c r="K104" s="95"/>
      <c r="L104" s="93"/>
      <c r="M104" s="93"/>
      <c r="N104" s="92"/>
      <c r="O104" s="95"/>
      <c r="P104" s="93"/>
      <c r="Q104" s="93"/>
      <c r="R104" s="92"/>
      <c r="S104" s="95"/>
      <c r="T104" s="93"/>
      <c r="U104" s="93"/>
      <c r="V104" s="92"/>
    </row>
    <row r="105" spans="1:22" ht="12.75">
      <c r="A105" s="90">
        <v>97</v>
      </c>
      <c r="B105" s="118" t="s">
        <v>227</v>
      </c>
      <c r="C105" s="19">
        <f t="shared" si="20"/>
        <v>0</v>
      </c>
      <c r="D105" s="93">
        <f t="shared" si="20"/>
        <v>0</v>
      </c>
      <c r="E105" s="93"/>
      <c r="F105" s="94"/>
      <c r="G105" s="95">
        <f t="shared" si="24"/>
        <v>0</v>
      </c>
      <c r="H105" s="93"/>
      <c r="I105" s="93"/>
      <c r="J105" s="92"/>
      <c r="K105" s="95"/>
      <c r="L105" s="93"/>
      <c r="M105" s="93"/>
      <c r="N105" s="92"/>
      <c r="O105" s="95"/>
      <c r="P105" s="93"/>
      <c r="Q105" s="93"/>
      <c r="R105" s="92"/>
      <c r="S105" s="95"/>
      <c r="T105" s="93"/>
      <c r="U105" s="93"/>
      <c r="V105" s="92"/>
    </row>
    <row r="106" spans="1:22" ht="12.75">
      <c r="A106" s="90">
        <v>98</v>
      </c>
      <c r="B106" s="39" t="s">
        <v>228</v>
      </c>
      <c r="C106" s="19">
        <f t="shared" si="20"/>
        <v>0</v>
      </c>
      <c r="D106" s="93">
        <f t="shared" si="20"/>
        <v>0</v>
      </c>
      <c r="E106" s="93"/>
      <c r="F106" s="94"/>
      <c r="G106" s="95">
        <f t="shared" si="24"/>
        <v>0</v>
      </c>
      <c r="H106" s="93"/>
      <c r="I106" s="93"/>
      <c r="J106" s="92"/>
      <c r="K106" s="95"/>
      <c r="L106" s="93"/>
      <c r="M106" s="93"/>
      <c r="N106" s="92"/>
      <c r="O106" s="95"/>
      <c r="P106" s="93"/>
      <c r="Q106" s="93"/>
      <c r="R106" s="92"/>
      <c r="S106" s="95"/>
      <c r="T106" s="93"/>
      <c r="U106" s="93"/>
      <c r="V106" s="92"/>
    </row>
    <row r="107" spans="1:22" ht="12.75">
      <c r="A107" s="90">
        <v>99</v>
      </c>
      <c r="B107" s="39" t="s">
        <v>229</v>
      </c>
      <c r="C107" s="19">
        <f t="shared" si="20"/>
        <v>0</v>
      </c>
      <c r="D107" s="93">
        <f t="shared" si="20"/>
        <v>0</v>
      </c>
      <c r="E107" s="93"/>
      <c r="F107" s="94"/>
      <c r="G107" s="95">
        <f t="shared" si="24"/>
        <v>0</v>
      </c>
      <c r="H107" s="93"/>
      <c r="I107" s="93"/>
      <c r="J107" s="92"/>
      <c r="K107" s="95"/>
      <c r="L107" s="93"/>
      <c r="M107" s="93"/>
      <c r="N107" s="92"/>
      <c r="O107" s="95"/>
      <c r="P107" s="93"/>
      <c r="Q107" s="93"/>
      <c r="R107" s="92"/>
      <c r="S107" s="95"/>
      <c r="T107" s="93"/>
      <c r="U107" s="93"/>
      <c r="V107" s="92"/>
    </row>
    <row r="108" spans="1:22" ht="12.75">
      <c r="A108" s="90">
        <v>100</v>
      </c>
      <c r="B108" s="39" t="s">
        <v>230</v>
      </c>
      <c r="C108" s="19">
        <f t="shared" si="20"/>
        <v>0</v>
      </c>
      <c r="D108" s="93">
        <f t="shared" si="20"/>
        <v>0</v>
      </c>
      <c r="E108" s="93"/>
      <c r="F108" s="94"/>
      <c r="G108" s="95">
        <f t="shared" si="24"/>
        <v>0</v>
      </c>
      <c r="H108" s="93"/>
      <c r="I108" s="93"/>
      <c r="J108" s="92"/>
      <c r="K108" s="95"/>
      <c r="L108" s="93"/>
      <c r="M108" s="93"/>
      <c r="N108" s="92"/>
      <c r="O108" s="95"/>
      <c r="P108" s="93"/>
      <c r="Q108" s="93"/>
      <c r="R108" s="92"/>
      <c r="S108" s="95"/>
      <c r="T108" s="93"/>
      <c r="U108" s="93"/>
      <c r="V108" s="92"/>
    </row>
    <row r="109" spans="1:22" ht="12.75">
      <c r="A109" s="90">
        <v>101</v>
      </c>
      <c r="B109" s="39" t="s">
        <v>231</v>
      </c>
      <c r="C109" s="19">
        <f t="shared" si="20"/>
        <v>0</v>
      </c>
      <c r="D109" s="93">
        <f t="shared" si="20"/>
        <v>0</v>
      </c>
      <c r="E109" s="93"/>
      <c r="F109" s="94"/>
      <c r="G109" s="95">
        <f t="shared" si="24"/>
        <v>0</v>
      </c>
      <c r="H109" s="93"/>
      <c r="I109" s="93"/>
      <c r="J109" s="92"/>
      <c r="K109" s="95"/>
      <c r="L109" s="93"/>
      <c r="M109" s="93"/>
      <c r="N109" s="92"/>
      <c r="O109" s="95"/>
      <c r="P109" s="93"/>
      <c r="Q109" s="93"/>
      <c r="R109" s="92"/>
      <c r="S109" s="95"/>
      <c r="T109" s="93"/>
      <c r="U109" s="93"/>
      <c r="V109" s="92"/>
    </row>
    <row r="110" spans="1:22" ht="12.75">
      <c r="A110" s="90">
        <v>102</v>
      </c>
      <c r="B110" s="39" t="s">
        <v>232</v>
      </c>
      <c r="C110" s="19">
        <f t="shared" si="20"/>
        <v>0</v>
      </c>
      <c r="D110" s="93">
        <f t="shared" si="20"/>
        <v>0</v>
      </c>
      <c r="E110" s="93"/>
      <c r="F110" s="94"/>
      <c r="G110" s="95">
        <f t="shared" si="24"/>
        <v>0</v>
      </c>
      <c r="H110" s="93"/>
      <c r="I110" s="93"/>
      <c r="J110" s="92"/>
      <c r="K110" s="95"/>
      <c r="L110" s="93"/>
      <c r="M110" s="93"/>
      <c r="N110" s="92"/>
      <c r="O110" s="95"/>
      <c r="P110" s="93"/>
      <c r="Q110" s="93"/>
      <c r="R110" s="92"/>
      <c r="S110" s="95"/>
      <c r="T110" s="93"/>
      <c r="U110" s="93"/>
      <c r="V110" s="92"/>
    </row>
    <row r="111" spans="1:22" ht="12.75">
      <c r="A111" s="90">
        <v>103</v>
      </c>
      <c r="B111" s="24" t="s">
        <v>37</v>
      </c>
      <c r="C111" s="37">
        <f t="shared" si="20"/>
        <v>0</v>
      </c>
      <c r="D111" s="132">
        <f t="shared" si="20"/>
        <v>0</v>
      </c>
      <c r="E111" s="26">
        <f t="shared" si="20"/>
        <v>0</v>
      </c>
      <c r="F111" s="27">
        <f t="shared" si="20"/>
        <v>0</v>
      </c>
      <c r="G111" s="28">
        <f t="shared" si="24"/>
        <v>0</v>
      </c>
      <c r="H111" s="26"/>
      <c r="I111" s="26"/>
      <c r="J111" s="29"/>
      <c r="K111" s="95"/>
      <c r="L111" s="93"/>
      <c r="M111" s="93"/>
      <c r="N111" s="92"/>
      <c r="O111" s="95"/>
      <c r="P111" s="93"/>
      <c r="Q111" s="93"/>
      <c r="R111" s="92"/>
      <c r="S111" s="37">
        <f>T111+V111</f>
        <v>0</v>
      </c>
      <c r="T111" s="132"/>
      <c r="U111" s="26"/>
      <c r="V111" s="29"/>
    </row>
    <row r="112" spans="1:22" ht="12.75">
      <c r="A112" s="90">
        <v>104</v>
      </c>
      <c r="B112" s="39" t="s">
        <v>233</v>
      </c>
      <c r="C112" s="133">
        <f t="shared" si="20"/>
        <v>0</v>
      </c>
      <c r="D112" s="134">
        <f t="shared" si="20"/>
        <v>0</v>
      </c>
      <c r="E112" s="22"/>
      <c r="F112" s="30"/>
      <c r="G112" s="19">
        <f t="shared" si="24"/>
        <v>0</v>
      </c>
      <c r="H112" s="22"/>
      <c r="I112" s="26"/>
      <c r="J112" s="29"/>
      <c r="K112" s="95"/>
      <c r="L112" s="93"/>
      <c r="M112" s="93"/>
      <c r="N112" s="92"/>
      <c r="O112" s="95"/>
      <c r="P112" s="93"/>
      <c r="Q112" s="93"/>
      <c r="R112" s="92"/>
      <c r="S112" s="37"/>
      <c r="T112" s="132"/>
      <c r="U112" s="26"/>
      <c r="V112" s="29"/>
    </row>
    <row r="113" spans="1:22" ht="12.75">
      <c r="A113" s="90">
        <v>105</v>
      </c>
      <c r="B113" s="39" t="s">
        <v>234</v>
      </c>
      <c r="C113" s="133">
        <f t="shared" si="20"/>
        <v>0</v>
      </c>
      <c r="D113" s="134">
        <f t="shared" si="20"/>
        <v>0</v>
      </c>
      <c r="E113" s="22"/>
      <c r="F113" s="30"/>
      <c r="G113" s="19">
        <f t="shared" si="24"/>
        <v>0</v>
      </c>
      <c r="H113" s="22"/>
      <c r="I113" s="26"/>
      <c r="J113" s="29"/>
      <c r="K113" s="95"/>
      <c r="L113" s="93"/>
      <c r="M113" s="93"/>
      <c r="N113" s="92"/>
      <c r="O113" s="95"/>
      <c r="P113" s="93"/>
      <c r="Q113" s="93"/>
      <c r="R113" s="92"/>
      <c r="S113" s="37"/>
      <c r="T113" s="132"/>
      <c r="U113" s="26"/>
      <c r="V113" s="29"/>
    </row>
    <row r="114" spans="1:22" ht="12.75">
      <c r="A114" s="90">
        <v>106</v>
      </c>
      <c r="B114" s="24" t="s">
        <v>38</v>
      </c>
      <c r="C114" s="37">
        <f t="shared" si="20"/>
        <v>0</v>
      </c>
      <c r="D114" s="132">
        <f t="shared" si="20"/>
        <v>0</v>
      </c>
      <c r="E114" s="26">
        <f t="shared" si="20"/>
        <v>0</v>
      </c>
      <c r="F114" s="27">
        <f t="shared" si="20"/>
        <v>0</v>
      </c>
      <c r="G114" s="28">
        <f t="shared" si="24"/>
        <v>0</v>
      </c>
      <c r="H114" s="26"/>
      <c r="I114" s="26"/>
      <c r="J114" s="92"/>
      <c r="K114" s="95"/>
      <c r="L114" s="93"/>
      <c r="M114" s="93"/>
      <c r="N114" s="92"/>
      <c r="O114" s="95"/>
      <c r="P114" s="93"/>
      <c r="Q114" s="93"/>
      <c r="R114" s="92"/>
      <c r="S114" s="37">
        <f>T114+V114</f>
        <v>0</v>
      </c>
      <c r="T114" s="132"/>
      <c r="U114" s="26"/>
      <c r="V114" s="29"/>
    </row>
    <row r="115" spans="1:22" ht="12.75">
      <c r="A115" s="90">
        <v>107</v>
      </c>
      <c r="B115" s="135" t="s">
        <v>153</v>
      </c>
      <c r="C115" s="19">
        <f t="shared" si="20"/>
        <v>0</v>
      </c>
      <c r="D115" s="22">
        <f t="shared" si="20"/>
        <v>0</v>
      </c>
      <c r="E115" s="22"/>
      <c r="F115" s="30"/>
      <c r="G115" s="19">
        <f t="shared" si="24"/>
        <v>0</v>
      </c>
      <c r="H115" s="22"/>
      <c r="I115" s="26"/>
      <c r="J115" s="92"/>
      <c r="K115" s="95"/>
      <c r="L115" s="93"/>
      <c r="M115" s="93"/>
      <c r="N115" s="92"/>
      <c r="O115" s="95"/>
      <c r="P115" s="93"/>
      <c r="Q115" s="93"/>
      <c r="R115" s="92"/>
      <c r="S115" s="28"/>
      <c r="T115" s="26"/>
      <c r="U115" s="26"/>
      <c r="V115" s="29"/>
    </row>
    <row r="116" spans="1:22" ht="12.75">
      <c r="A116" s="90">
        <v>108</v>
      </c>
      <c r="B116" s="135" t="s">
        <v>154</v>
      </c>
      <c r="C116" s="19">
        <f t="shared" si="20"/>
        <v>0</v>
      </c>
      <c r="D116" s="22">
        <f t="shared" si="20"/>
        <v>0</v>
      </c>
      <c r="E116" s="22"/>
      <c r="F116" s="30"/>
      <c r="G116" s="19">
        <f t="shared" si="24"/>
        <v>0</v>
      </c>
      <c r="H116" s="22"/>
      <c r="I116" s="26"/>
      <c r="J116" s="92"/>
      <c r="K116" s="95"/>
      <c r="L116" s="93"/>
      <c r="M116" s="93"/>
      <c r="N116" s="92"/>
      <c r="O116" s="95"/>
      <c r="P116" s="93"/>
      <c r="Q116" s="93"/>
      <c r="R116" s="92"/>
      <c r="S116" s="28"/>
      <c r="T116" s="26"/>
      <c r="U116" s="26"/>
      <c r="V116" s="29"/>
    </row>
    <row r="117" spans="1:22" ht="12.75">
      <c r="A117" s="90">
        <v>109</v>
      </c>
      <c r="B117" s="24" t="s">
        <v>235</v>
      </c>
      <c r="C117" s="28">
        <f t="shared" si="20"/>
        <v>0</v>
      </c>
      <c r="D117" s="26">
        <f t="shared" si="20"/>
        <v>0</v>
      </c>
      <c r="E117" s="26">
        <f t="shared" si="20"/>
        <v>0</v>
      </c>
      <c r="F117" s="27"/>
      <c r="G117" s="28">
        <f t="shared" si="24"/>
        <v>0</v>
      </c>
      <c r="H117" s="26"/>
      <c r="I117" s="26"/>
      <c r="J117" s="29"/>
      <c r="K117" s="95"/>
      <c r="L117" s="93"/>
      <c r="M117" s="93"/>
      <c r="N117" s="92"/>
      <c r="O117" s="95"/>
      <c r="P117" s="93"/>
      <c r="Q117" s="93"/>
      <c r="R117" s="92"/>
      <c r="S117" s="28">
        <f>T117+V117</f>
        <v>0</v>
      </c>
      <c r="T117" s="26"/>
      <c r="U117" s="26"/>
      <c r="V117" s="29"/>
    </row>
    <row r="118" spans="1:22" ht="12.75">
      <c r="A118" s="90">
        <v>110</v>
      </c>
      <c r="B118" s="53" t="s">
        <v>39</v>
      </c>
      <c r="C118" s="28">
        <f t="shared" si="20"/>
        <v>0</v>
      </c>
      <c r="D118" s="26">
        <f t="shared" si="20"/>
        <v>0</v>
      </c>
      <c r="E118" s="26"/>
      <c r="F118" s="27"/>
      <c r="G118" s="28">
        <f t="shared" si="24"/>
        <v>0</v>
      </c>
      <c r="H118" s="26"/>
      <c r="I118" s="26"/>
      <c r="J118" s="29"/>
      <c r="K118" s="95"/>
      <c r="L118" s="93"/>
      <c r="M118" s="93"/>
      <c r="N118" s="92"/>
      <c r="O118" s="95"/>
      <c r="P118" s="93"/>
      <c r="Q118" s="93"/>
      <c r="R118" s="92"/>
      <c r="S118" s="28"/>
      <c r="T118" s="26"/>
      <c r="U118" s="26"/>
      <c r="V118" s="29"/>
    </row>
    <row r="119" spans="1:22" ht="12.75">
      <c r="A119" s="90">
        <v>111</v>
      </c>
      <c r="B119" s="136" t="s">
        <v>236</v>
      </c>
      <c r="C119" s="19">
        <f t="shared" si="20"/>
        <v>0</v>
      </c>
      <c r="D119" s="22">
        <f t="shared" si="20"/>
        <v>0</v>
      </c>
      <c r="E119" s="22"/>
      <c r="F119" s="30"/>
      <c r="G119" s="19">
        <f t="shared" si="24"/>
        <v>0</v>
      </c>
      <c r="H119" s="22"/>
      <c r="I119" s="26"/>
      <c r="J119" s="29"/>
      <c r="K119" s="95"/>
      <c r="L119" s="93"/>
      <c r="M119" s="93"/>
      <c r="N119" s="92"/>
      <c r="O119" s="95"/>
      <c r="P119" s="93"/>
      <c r="Q119" s="93"/>
      <c r="R119" s="92"/>
      <c r="S119" s="28"/>
      <c r="T119" s="26"/>
      <c r="U119" s="26"/>
      <c r="V119" s="29"/>
    </row>
    <row r="120" spans="1:22" ht="12.75">
      <c r="A120" s="90">
        <v>112</v>
      </c>
      <c r="B120" s="136" t="s">
        <v>157</v>
      </c>
      <c r="C120" s="19">
        <f t="shared" si="20"/>
        <v>0</v>
      </c>
      <c r="D120" s="22">
        <f t="shared" si="20"/>
        <v>0</v>
      </c>
      <c r="E120" s="22"/>
      <c r="F120" s="30"/>
      <c r="G120" s="19">
        <f t="shared" si="24"/>
        <v>0</v>
      </c>
      <c r="H120" s="22"/>
      <c r="I120" s="26"/>
      <c r="J120" s="29"/>
      <c r="K120" s="95"/>
      <c r="L120" s="93"/>
      <c r="M120" s="93"/>
      <c r="N120" s="92"/>
      <c r="O120" s="95"/>
      <c r="P120" s="93"/>
      <c r="Q120" s="93"/>
      <c r="R120" s="92"/>
      <c r="S120" s="28"/>
      <c r="T120" s="26"/>
      <c r="U120" s="26"/>
      <c r="V120" s="29"/>
    </row>
    <row r="121" spans="1:22" ht="25.5">
      <c r="A121" s="90">
        <v>113</v>
      </c>
      <c r="B121" s="137" t="s">
        <v>158</v>
      </c>
      <c r="C121" s="19">
        <f t="shared" si="20"/>
        <v>0</v>
      </c>
      <c r="D121" s="22">
        <f t="shared" si="20"/>
        <v>0</v>
      </c>
      <c r="E121" s="22"/>
      <c r="F121" s="30"/>
      <c r="G121" s="19">
        <f t="shared" si="24"/>
        <v>0</v>
      </c>
      <c r="H121" s="22"/>
      <c r="I121" s="26"/>
      <c r="J121" s="29"/>
      <c r="K121" s="95"/>
      <c r="L121" s="93"/>
      <c r="M121" s="93"/>
      <c r="N121" s="92"/>
      <c r="O121" s="95"/>
      <c r="P121" s="93"/>
      <c r="Q121" s="93"/>
      <c r="R121" s="92"/>
      <c r="S121" s="28"/>
      <c r="T121" s="26"/>
      <c r="U121" s="26"/>
      <c r="V121" s="29"/>
    </row>
    <row r="122" spans="1:22" ht="25.5">
      <c r="A122" s="90">
        <v>114</v>
      </c>
      <c r="B122" s="33" t="s">
        <v>79</v>
      </c>
      <c r="C122" s="28">
        <f t="shared" si="20"/>
        <v>0</v>
      </c>
      <c r="D122" s="26">
        <f t="shared" si="20"/>
        <v>0</v>
      </c>
      <c r="E122" s="26">
        <f t="shared" si="20"/>
        <v>0</v>
      </c>
      <c r="F122" s="27"/>
      <c r="G122" s="28">
        <f t="shared" si="24"/>
        <v>0</v>
      </c>
      <c r="H122" s="26"/>
      <c r="I122" s="26"/>
      <c r="J122" s="29"/>
      <c r="K122" s="95"/>
      <c r="L122" s="93"/>
      <c r="M122" s="93"/>
      <c r="N122" s="92"/>
      <c r="O122" s="95"/>
      <c r="P122" s="93"/>
      <c r="Q122" s="93"/>
      <c r="R122" s="92"/>
      <c r="S122" s="28">
        <f>T122+V122</f>
        <v>0</v>
      </c>
      <c r="T122" s="26"/>
      <c r="U122" s="26"/>
      <c r="V122" s="29"/>
    </row>
    <row r="123" spans="1:22" ht="12.75">
      <c r="A123" s="90">
        <v>115</v>
      </c>
      <c r="B123" s="24" t="s">
        <v>42</v>
      </c>
      <c r="C123" s="28">
        <f t="shared" si="20"/>
        <v>0</v>
      </c>
      <c r="D123" s="26">
        <f t="shared" si="20"/>
        <v>0</v>
      </c>
      <c r="E123" s="26">
        <f t="shared" si="20"/>
        <v>0</v>
      </c>
      <c r="F123" s="27"/>
      <c r="G123" s="28">
        <f t="shared" si="24"/>
        <v>0</v>
      </c>
      <c r="H123" s="26"/>
      <c r="I123" s="26"/>
      <c r="J123" s="31"/>
      <c r="K123" s="95"/>
      <c r="L123" s="93"/>
      <c r="M123" s="93"/>
      <c r="N123" s="92"/>
      <c r="O123" s="95"/>
      <c r="P123" s="93"/>
      <c r="Q123" s="93"/>
      <c r="R123" s="92"/>
      <c r="S123" s="28">
        <f aca="true" t="shared" si="25" ref="S123:S131">T123+V123</f>
        <v>0</v>
      </c>
      <c r="T123" s="26"/>
      <c r="U123" s="22"/>
      <c r="V123" s="31"/>
    </row>
    <row r="124" spans="1:22" ht="12.75">
      <c r="A124" s="90">
        <f t="shared" si="19"/>
        <v>116</v>
      </c>
      <c r="B124" s="24" t="s">
        <v>43</v>
      </c>
      <c r="C124" s="28">
        <f t="shared" si="20"/>
        <v>0</v>
      </c>
      <c r="D124" s="26">
        <f t="shared" si="20"/>
        <v>0</v>
      </c>
      <c r="E124" s="26">
        <f t="shared" si="20"/>
        <v>0</v>
      </c>
      <c r="F124" s="27"/>
      <c r="G124" s="28">
        <f t="shared" si="24"/>
        <v>0</v>
      </c>
      <c r="H124" s="26"/>
      <c r="I124" s="26"/>
      <c r="J124" s="31"/>
      <c r="K124" s="95"/>
      <c r="L124" s="93"/>
      <c r="M124" s="93"/>
      <c r="N124" s="92"/>
      <c r="O124" s="95"/>
      <c r="P124" s="93"/>
      <c r="Q124" s="93"/>
      <c r="R124" s="92"/>
      <c r="S124" s="28">
        <f t="shared" si="25"/>
        <v>0</v>
      </c>
      <c r="T124" s="26"/>
      <c r="U124" s="22"/>
      <c r="V124" s="31"/>
    </row>
    <row r="125" spans="1:22" ht="12.75">
      <c r="A125" s="90">
        <f t="shared" si="19"/>
        <v>117</v>
      </c>
      <c r="B125" s="24" t="s">
        <v>44</v>
      </c>
      <c r="C125" s="28">
        <f t="shared" si="20"/>
        <v>0</v>
      </c>
      <c r="D125" s="26">
        <f t="shared" si="20"/>
        <v>0</v>
      </c>
      <c r="E125" s="26">
        <f t="shared" si="20"/>
        <v>0</v>
      </c>
      <c r="F125" s="27"/>
      <c r="G125" s="28">
        <f t="shared" si="24"/>
        <v>0</v>
      </c>
      <c r="H125" s="26"/>
      <c r="I125" s="26"/>
      <c r="J125" s="29"/>
      <c r="K125" s="95"/>
      <c r="L125" s="93"/>
      <c r="M125" s="93"/>
      <c r="N125" s="92"/>
      <c r="O125" s="95"/>
      <c r="P125" s="93"/>
      <c r="Q125" s="93"/>
      <c r="R125" s="92"/>
      <c r="S125" s="28">
        <f t="shared" si="25"/>
        <v>0</v>
      </c>
      <c r="T125" s="26"/>
      <c r="U125" s="22"/>
      <c r="V125" s="31"/>
    </row>
    <row r="126" spans="1:22" ht="12.75">
      <c r="A126" s="90">
        <f t="shared" si="19"/>
        <v>118</v>
      </c>
      <c r="B126" s="24" t="s">
        <v>45</v>
      </c>
      <c r="C126" s="28">
        <f t="shared" si="20"/>
        <v>0</v>
      </c>
      <c r="D126" s="26">
        <f t="shared" si="20"/>
        <v>0</v>
      </c>
      <c r="E126" s="26">
        <f t="shared" si="20"/>
        <v>0</v>
      </c>
      <c r="F126" s="27"/>
      <c r="G126" s="28">
        <f t="shared" si="24"/>
        <v>0</v>
      </c>
      <c r="H126" s="26"/>
      <c r="I126" s="26"/>
      <c r="J126" s="31"/>
      <c r="K126" s="95"/>
      <c r="L126" s="93"/>
      <c r="M126" s="93"/>
      <c r="N126" s="92"/>
      <c r="O126" s="95"/>
      <c r="P126" s="93"/>
      <c r="Q126" s="93"/>
      <c r="R126" s="92"/>
      <c r="S126" s="28"/>
      <c r="T126" s="26"/>
      <c r="U126" s="22"/>
      <c r="V126" s="31"/>
    </row>
    <row r="127" spans="1:22" ht="12.75">
      <c r="A127" s="90">
        <f t="shared" si="19"/>
        <v>119</v>
      </c>
      <c r="B127" s="24" t="s">
        <v>46</v>
      </c>
      <c r="C127" s="28">
        <f t="shared" si="20"/>
        <v>0</v>
      </c>
      <c r="D127" s="26">
        <f t="shared" si="20"/>
        <v>0</v>
      </c>
      <c r="E127" s="26">
        <f t="shared" si="20"/>
        <v>0</v>
      </c>
      <c r="F127" s="27"/>
      <c r="G127" s="28">
        <f t="shared" si="24"/>
        <v>0</v>
      </c>
      <c r="H127" s="26"/>
      <c r="I127" s="26"/>
      <c r="J127" s="31"/>
      <c r="K127" s="95"/>
      <c r="L127" s="93"/>
      <c r="M127" s="93"/>
      <c r="N127" s="92"/>
      <c r="O127" s="95"/>
      <c r="P127" s="93"/>
      <c r="Q127" s="93"/>
      <c r="R127" s="92"/>
      <c r="S127" s="28">
        <f t="shared" si="25"/>
        <v>0</v>
      </c>
      <c r="T127" s="26"/>
      <c r="U127" s="26"/>
      <c r="V127" s="31"/>
    </row>
    <row r="128" spans="1:22" ht="12.75">
      <c r="A128" s="90">
        <f t="shared" si="19"/>
        <v>120</v>
      </c>
      <c r="B128" s="24" t="s">
        <v>47</v>
      </c>
      <c r="C128" s="28">
        <f t="shared" si="20"/>
        <v>0</v>
      </c>
      <c r="D128" s="26">
        <f t="shared" si="20"/>
        <v>0</v>
      </c>
      <c r="E128" s="26">
        <f t="shared" si="20"/>
        <v>0</v>
      </c>
      <c r="F128" s="27"/>
      <c r="G128" s="28">
        <f t="shared" si="24"/>
        <v>0</v>
      </c>
      <c r="H128" s="26"/>
      <c r="I128" s="26"/>
      <c r="J128" s="31"/>
      <c r="K128" s="95"/>
      <c r="L128" s="93"/>
      <c r="M128" s="93"/>
      <c r="N128" s="92"/>
      <c r="O128" s="95"/>
      <c r="P128" s="93"/>
      <c r="Q128" s="93"/>
      <c r="R128" s="92"/>
      <c r="S128" s="28">
        <f t="shared" si="25"/>
        <v>0</v>
      </c>
      <c r="T128" s="26"/>
      <c r="U128" s="22"/>
      <c r="V128" s="31"/>
    </row>
    <row r="129" spans="1:22" ht="12.75">
      <c r="A129" s="90">
        <f t="shared" si="19"/>
        <v>121</v>
      </c>
      <c r="B129" s="24" t="s">
        <v>48</v>
      </c>
      <c r="C129" s="28">
        <f t="shared" si="20"/>
        <v>0</v>
      </c>
      <c r="D129" s="26">
        <f t="shared" si="20"/>
        <v>0</v>
      </c>
      <c r="E129" s="26">
        <f t="shared" si="20"/>
        <v>0</v>
      </c>
      <c r="F129" s="27"/>
      <c r="G129" s="28">
        <f t="shared" si="24"/>
        <v>0</v>
      </c>
      <c r="H129" s="26"/>
      <c r="I129" s="26"/>
      <c r="J129" s="31"/>
      <c r="K129" s="95"/>
      <c r="L129" s="93"/>
      <c r="M129" s="93"/>
      <c r="N129" s="92"/>
      <c r="O129" s="95"/>
      <c r="P129" s="93"/>
      <c r="Q129" s="93"/>
      <c r="R129" s="92"/>
      <c r="S129" s="28"/>
      <c r="T129" s="26"/>
      <c r="U129" s="22"/>
      <c r="V129" s="31"/>
    </row>
    <row r="130" spans="1:22" ht="12.75">
      <c r="A130" s="90">
        <f t="shared" si="19"/>
        <v>122</v>
      </c>
      <c r="B130" s="24" t="s">
        <v>49</v>
      </c>
      <c r="C130" s="28">
        <f t="shared" si="20"/>
        <v>0</v>
      </c>
      <c r="D130" s="26">
        <f t="shared" si="20"/>
        <v>0</v>
      </c>
      <c r="E130" s="26"/>
      <c r="F130" s="27"/>
      <c r="G130" s="28">
        <f t="shared" si="24"/>
        <v>0</v>
      </c>
      <c r="H130" s="26"/>
      <c r="I130" s="26"/>
      <c r="J130" s="31"/>
      <c r="K130" s="95"/>
      <c r="L130" s="93"/>
      <c r="M130" s="93"/>
      <c r="N130" s="92"/>
      <c r="O130" s="95"/>
      <c r="P130" s="93"/>
      <c r="Q130" s="93"/>
      <c r="R130" s="92"/>
      <c r="S130" s="28"/>
      <c r="T130" s="26"/>
      <c r="U130" s="22"/>
      <c r="V130" s="31"/>
    </row>
    <row r="131" spans="1:22" ht="12.75">
      <c r="A131" s="90">
        <f t="shared" si="19"/>
        <v>123</v>
      </c>
      <c r="B131" s="24" t="s">
        <v>73</v>
      </c>
      <c r="C131" s="28">
        <f t="shared" si="20"/>
        <v>0</v>
      </c>
      <c r="D131" s="26">
        <f t="shared" si="20"/>
        <v>0</v>
      </c>
      <c r="E131" s="26">
        <f t="shared" si="20"/>
        <v>0</v>
      </c>
      <c r="F131" s="27"/>
      <c r="G131" s="28">
        <f t="shared" si="24"/>
        <v>0</v>
      </c>
      <c r="H131" s="26"/>
      <c r="I131" s="26"/>
      <c r="J131" s="31"/>
      <c r="K131" s="95"/>
      <c r="L131" s="93"/>
      <c r="M131" s="93"/>
      <c r="N131" s="92"/>
      <c r="O131" s="95"/>
      <c r="P131" s="93"/>
      <c r="Q131" s="93"/>
      <c r="R131" s="92"/>
      <c r="S131" s="28">
        <f t="shared" si="25"/>
        <v>0</v>
      </c>
      <c r="T131" s="26"/>
      <c r="U131" s="22"/>
      <c r="V131" s="31"/>
    </row>
    <row r="132" spans="1:22" ht="12.75">
      <c r="A132" s="90">
        <f t="shared" si="19"/>
        <v>124</v>
      </c>
      <c r="B132" s="24" t="s">
        <v>51</v>
      </c>
      <c r="C132" s="28">
        <f t="shared" si="20"/>
        <v>0</v>
      </c>
      <c r="D132" s="26">
        <f t="shared" si="20"/>
        <v>0</v>
      </c>
      <c r="E132" s="26"/>
      <c r="F132" s="27"/>
      <c r="G132" s="34">
        <f t="shared" si="24"/>
        <v>0</v>
      </c>
      <c r="H132" s="26"/>
      <c r="I132" s="26"/>
      <c r="J132" s="31"/>
      <c r="K132" s="95"/>
      <c r="L132" s="93"/>
      <c r="M132" s="93"/>
      <c r="N132" s="92"/>
      <c r="O132" s="95"/>
      <c r="P132" s="93"/>
      <c r="Q132" s="93"/>
      <c r="R132" s="92"/>
      <c r="S132" s="28"/>
      <c r="T132" s="22"/>
      <c r="U132" s="22"/>
      <c r="V132" s="31"/>
    </row>
    <row r="133" spans="1:22" ht="12.75">
      <c r="A133" s="90">
        <f t="shared" si="19"/>
        <v>125</v>
      </c>
      <c r="B133" s="24" t="s">
        <v>237</v>
      </c>
      <c r="C133" s="28">
        <f t="shared" si="20"/>
        <v>0</v>
      </c>
      <c r="D133" s="26">
        <f t="shared" si="20"/>
        <v>0</v>
      </c>
      <c r="E133" s="26"/>
      <c r="F133" s="27"/>
      <c r="G133" s="34">
        <f>G134</f>
        <v>0</v>
      </c>
      <c r="H133" s="26"/>
      <c r="I133" s="26"/>
      <c r="J133" s="97"/>
      <c r="K133" s="102"/>
      <c r="L133" s="93"/>
      <c r="M133" s="93"/>
      <c r="N133" s="97"/>
      <c r="O133" s="102"/>
      <c r="P133" s="93"/>
      <c r="Q133" s="93"/>
      <c r="R133" s="97"/>
      <c r="S133" s="102"/>
      <c r="T133" s="93"/>
      <c r="U133" s="93"/>
      <c r="V133" s="97"/>
    </row>
    <row r="134" spans="1:22" ht="12.75">
      <c r="A134" s="90">
        <f t="shared" si="19"/>
        <v>126</v>
      </c>
      <c r="B134" s="24" t="s">
        <v>238</v>
      </c>
      <c r="C134" s="19">
        <f t="shared" si="20"/>
        <v>0</v>
      </c>
      <c r="D134" s="22">
        <f t="shared" si="20"/>
        <v>0</v>
      </c>
      <c r="E134" s="26"/>
      <c r="F134" s="27"/>
      <c r="G134" s="102">
        <f t="shared" si="24"/>
        <v>0</v>
      </c>
      <c r="H134" s="22"/>
      <c r="I134" s="26"/>
      <c r="J134" s="97"/>
      <c r="K134" s="102"/>
      <c r="L134" s="93"/>
      <c r="M134" s="93"/>
      <c r="N134" s="97"/>
      <c r="O134" s="102"/>
      <c r="P134" s="93"/>
      <c r="Q134" s="93"/>
      <c r="R134" s="97"/>
      <c r="S134" s="34"/>
      <c r="T134" s="26"/>
      <c r="U134" s="26"/>
      <c r="V134" s="35"/>
    </row>
    <row r="135" spans="1:22" ht="12.75">
      <c r="A135" s="90">
        <f t="shared" si="19"/>
        <v>127</v>
      </c>
      <c r="B135" s="24" t="s">
        <v>202</v>
      </c>
      <c r="C135" s="28">
        <f t="shared" si="20"/>
        <v>0</v>
      </c>
      <c r="D135" s="26">
        <f t="shared" si="20"/>
        <v>0</v>
      </c>
      <c r="E135" s="26"/>
      <c r="F135" s="27"/>
      <c r="G135" s="34">
        <f>G136+G137</f>
        <v>0</v>
      </c>
      <c r="H135" s="26"/>
      <c r="I135" s="93"/>
      <c r="J135" s="97"/>
      <c r="K135" s="102"/>
      <c r="L135" s="93"/>
      <c r="M135" s="93"/>
      <c r="N135" s="97"/>
      <c r="O135" s="102"/>
      <c r="P135" s="93"/>
      <c r="Q135" s="93"/>
      <c r="R135" s="97"/>
      <c r="S135" s="102"/>
      <c r="T135" s="93"/>
      <c r="U135" s="93"/>
      <c r="V135" s="97"/>
    </row>
    <row r="136" spans="1:22" ht="12.75">
      <c r="A136" s="90">
        <f t="shared" si="19"/>
        <v>128</v>
      </c>
      <c r="B136" s="39" t="s">
        <v>239</v>
      </c>
      <c r="C136" s="19">
        <f t="shared" si="20"/>
        <v>0</v>
      </c>
      <c r="D136" s="22">
        <f t="shared" si="20"/>
        <v>0</v>
      </c>
      <c r="E136" s="26"/>
      <c r="F136" s="27"/>
      <c r="G136" s="95">
        <f t="shared" si="24"/>
        <v>0</v>
      </c>
      <c r="H136" s="22"/>
      <c r="I136" s="26"/>
      <c r="J136" s="92"/>
      <c r="K136" s="95"/>
      <c r="L136" s="93"/>
      <c r="M136" s="93"/>
      <c r="N136" s="92"/>
      <c r="O136" s="95"/>
      <c r="P136" s="93"/>
      <c r="Q136" s="93"/>
      <c r="R136" s="92"/>
      <c r="S136" s="28"/>
      <c r="T136" s="26"/>
      <c r="U136" s="26"/>
      <c r="V136" s="29"/>
    </row>
    <row r="137" spans="1:22" ht="12.75">
      <c r="A137" s="90">
        <f t="shared" si="19"/>
        <v>129</v>
      </c>
      <c r="B137" s="138" t="s">
        <v>240</v>
      </c>
      <c r="C137" s="19">
        <f t="shared" si="20"/>
        <v>0</v>
      </c>
      <c r="D137" s="22">
        <f t="shared" si="20"/>
        <v>0</v>
      </c>
      <c r="E137" s="26"/>
      <c r="F137" s="27"/>
      <c r="G137" s="95">
        <f t="shared" si="24"/>
        <v>0</v>
      </c>
      <c r="H137" s="22"/>
      <c r="I137" s="26"/>
      <c r="J137" s="92"/>
      <c r="K137" s="95"/>
      <c r="L137" s="93"/>
      <c r="M137" s="93"/>
      <c r="N137" s="92"/>
      <c r="O137" s="95"/>
      <c r="P137" s="93"/>
      <c r="Q137" s="93"/>
      <c r="R137" s="92"/>
      <c r="S137" s="28"/>
      <c r="T137" s="26"/>
      <c r="U137" s="26"/>
      <c r="V137" s="29"/>
    </row>
    <row r="138" spans="1:22" ht="12.75">
      <c r="A138" s="90">
        <v>130</v>
      </c>
      <c r="B138" s="24" t="s">
        <v>175</v>
      </c>
      <c r="C138" s="28">
        <f>G138+K138+O138+S138</f>
        <v>37.467</v>
      </c>
      <c r="D138" s="26">
        <f>H138+L138+P138+T138</f>
        <v>37.467</v>
      </c>
      <c r="E138" s="26">
        <f t="shared" si="20"/>
        <v>18.872</v>
      </c>
      <c r="F138" s="27"/>
      <c r="G138" s="28">
        <f>+H138</f>
        <v>33.467</v>
      </c>
      <c r="H138" s="26">
        <v>33.467</v>
      </c>
      <c r="I138" s="26">
        <v>18.872</v>
      </c>
      <c r="J138" s="92"/>
      <c r="K138" s="95"/>
      <c r="L138" s="93"/>
      <c r="M138" s="93"/>
      <c r="N138" s="92"/>
      <c r="O138" s="95"/>
      <c r="P138" s="93"/>
      <c r="Q138" s="93"/>
      <c r="R138" s="92"/>
      <c r="S138" s="28">
        <f>T138+V138</f>
        <v>4</v>
      </c>
      <c r="T138" s="26">
        <v>4</v>
      </c>
      <c r="U138" s="26"/>
      <c r="V138" s="29"/>
    </row>
    <row r="139" spans="1:22" ht="13.5" thickBot="1">
      <c r="A139" s="119">
        <v>131</v>
      </c>
      <c r="B139" s="41" t="s">
        <v>219</v>
      </c>
      <c r="C139" s="45">
        <f>G139+K139+O139+S139</f>
        <v>27.848</v>
      </c>
      <c r="D139" s="43">
        <f>H139+L139+P139+T139</f>
        <v>27.848</v>
      </c>
      <c r="E139" s="43">
        <f>I139+M139+Q139+U139</f>
        <v>19.054</v>
      </c>
      <c r="F139" s="44"/>
      <c r="G139" s="56">
        <f>+H139</f>
        <v>27.448</v>
      </c>
      <c r="H139" s="55">
        <v>27.448</v>
      </c>
      <c r="I139" s="55">
        <v>19.054</v>
      </c>
      <c r="J139" s="122"/>
      <c r="K139" s="139"/>
      <c r="L139" s="140"/>
      <c r="M139" s="140"/>
      <c r="N139" s="141"/>
      <c r="O139" s="139"/>
      <c r="P139" s="140"/>
      <c r="Q139" s="140"/>
      <c r="R139" s="141"/>
      <c r="S139" s="28">
        <f>T139+V139</f>
        <v>0.4</v>
      </c>
      <c r="T139" s="43">
        <v>0.4</v>
      </c>
      <c r="U139" s="43"/>
      <c r="V139" s="46"/>
    </row>
    <row r="140" spans="1:22" ht="45.75" thickBot="1">
      <c r="A140" s="70">
        <v>132</v>
      </c>
      <c r="B140" s="142" t="s">
        <v>241</v>
      </c>
      <c r="C140" s="72">
        <f t="shared" si="20"/>
        <v>0</v>
      </c>
      <c r="D140" s="59">
        <f t="shared" si="20"/>
        <v>0</v>
      </c>
      <c r="E140" s="59">
        <f t="shared" si="20"/>
        <v>0</v>
      </c>
      <c r="F140" s="62">
        <f t="shared" si="20"/>
        <v>0</v>
      </c>
      <c r="G140" s="72">
        <f>G141+SUM(G157:G168)+G170+G173</f>
        <v>0</v>
      </c>
      <c r="H140" s="61">
        <f>H141+SUM(H157:H168)+H170+H173</f>
        <v>0</v>
      </c>
      <c r="I140" s="59">
        <f>I141+SUM(I157:I168)+I170+I173</f>
        <v>0</v>
      </c>
      <c r="J140" s="64">
        <f>J141+SUM(J157:J168)+J170+J173</f>
        <v>0</v>
      </c>
      <c r="K140" s="73">
        <f>K141+SUM(K158:K168)+K173</f>
        <v>0</v>
      </c>
      <c r="L140" s="59">
        <f>L141+SUM(L158:L168)+L173</f>
        <v>0</v>
      </c>
      <c r="M140" s="59">
        <f>M141+SUM(M157:M168)+M170+M173</f>
        <v>0</v>
      </c>
      <c r="N140" s="64"/>
      <c r="O140" s="72"/>
      <c r="P140" s="59"/>
      <c r="Q140" s="59"/>
      <c r="R140" s="64"/>
      <c r="S140" s="72">
        <f>S141+SUM(S157:S168)+S170+S173</f>
        <v>0</v>
      </c>
      <c r="T140" s="59">
        <f>T157+T173</f>
        <v>0</v>
      </c>
      <c r="U140" s="59">
        <f>U157+U173</f>
        <v>0</v>
      </c>
      <c r="V140" s="64"/>
    </row>
    <row r="141" spans="1:22" ht="12.75">
      <c r="A141" s="75">
        <f t="shared" si="19"/>
        <v>133</v>
      </c>
      <c r="B141" s="89" t="s">
        <v>187</v>
      </c>
      <c r="C141" s="84">
        <f t="shared" si="20"/>
        <v>0</v>
      </c>
      <c r="D141" s="82">
        <f t="shared" si="20"/>
        <v>0</v>
      </c>
      <c r="E141" s="82"/>
      <c r="F141" s="85">
        <f t="shared" si="20"/>
        <v>0</v>
      </c>
      <c r="G141" s="82">
        <f>SUM(G142:G156)</f>
        <v>0</v>
      </c>
      <c r="H141" s="82">
        <f>SUM(H142:H156)</f>
        <v>0</v>
      </c>
      <c r="I141" s="82"/>
      <c r="J141" s="86">
        <f>SUM(J142:J156)</f>
        <v>0</v>
      </c>
      <c r="K141" s="87">
        <f>SUM(K142:K153)+K154</f>
        <v>0</v>
      </c>
      <c r="L141" s="82">
        <f>SUM(L142:L153)</f>
        <v>0</v>
      </c>
      <c r="M141" s="82">
        <f>SUM(M142:M153)</f>
        <v>0</v>
      </c>
      <c r="N141" s="112"/>
      <c r="O141" s="131"/>
      <c r="P141" s="116"/>
      <c r="Q141" s="116"/>
      <c r="R141" s="112"/>
      <c r="S141" s="131"/>
      <c r="T141" s="116"/>
      <c r="U141" s="116"/>
      <c r="V141" s="112"/>
    </row>
    <row r="142" spans="1:22" ht="12.75">
      <c r="A142" s="90">
        <f t="shared" si="19"/>
        <v>134</v>
      </c>
      <c r="B142" s="39" t="s">
        <v>242</v>
      </c>
      <c r="C142" s="19">
        <f t="shared" si="20"/>
        <v>0</v>
      </c>
      <c r="D142" s="93">
        <f t="shared" si="20"/>
        <v>0</v>
      </c>
      <c r="E142" s="26"/>
      <c r="F142" s="29"/>
      <c r="G142" s="99">
        <f t="shared" si="24"/>
        <v>0</v>
      </c>
      <c r="H142" s="93"/>
      <c r="I142" s="93"/>
      <c r="J142" s="94"/>
      <c r="K142" s="95"/>
      <c r="L142" s="93"/>
      <c r="M142" s="93"/>
      <c r="N142" s="92"/>
      <c r="O142" s="95"/>
      <c r="P142" s="93"/>
      <c r="Q142" s="93"/>
      <c r="R142" s="92"/>
      <c r="S142" s="95"/>
      <c r="T142" s="93"/>
      <c r="U142" s="93"/>
      <c r="V142" s="92"/>
    </row>
    <row r="143" spans="1:22" ht="12.75">
      <c r="A143" s="90">
        <f>+A142+1</f>
        <v>135</v>
      </c>
      <c r="B143" s="39" t="s">
        <v>243</v>
      </c>
      <c r="C143" s="19">
        <f t="shared" si="20"/>
        <v>0</v>
      </c>
      <c r="D143" s="93">
        <f t="shared" si="20"/>
        <v>0</v>
      </c>
      <c r="E143" s="26"/>
      <c r="F143" s="29"/>
      <c r="G143" s="99">
        <f t="shared" si="24"/>
        <v>0</v>
      </c>
      <c r="H143" s="93"/>
      <c r="I143" s="93"/>
      <c r="J143" s="94"/>
      <c r="K143" s="95"/>
      <c r="L143" s="93"/>
      <c r="M143" s="93"/>
      <c r="N143" s="92"/>
      <c r="O143" s="95"/>
      <c r="P143" s="93"/>
      <c r="Q143" s="93"/>
      <c r="R143" s="92"/>
      <c r="S143" s="95"/>
      <c r="T143" s="93"/>
      <c r="U143" s="93"/>
      <c r="V143" s="92"/>
    </row>
    <row r="144" spans="1:22" ht="12.75">
      <c r="A144" s="90">
        <f>+A143+1</f>
        <v>136</v>
      </c>
      <c r="B144" s="39" t="s">
        <v>244</v>
      </c>
      <c r="C144" s="19">
        <f t="shared" si="20"/>
        <v>0</v>
      </c>
      <c r="D144" s="93">
        <f t="shared" si="20"/>
        <v>0</v>
      </c>
      <c r="E144" s="26"/>
      <c r="F144" s="29"/>
      <c r="G144" s="99">
        <f t="shared" si="24"/>
        <v>0</v>
      </c>
      <c r="H144" s="93"/>
      <c r="I144" s="93"/>
      <c r="J144" s="94"/>
      <c r="K144" s="95"/>
      <c r="L144" s="93"/>
      <c r="M144" s="93"/>
      <c r="N144" s="92"/>
      <c r="O144" s="95"/>
      <c r="P144" s="93"/>
      <c r="Q144" s="93"/>
      <c r="R144" s="92"/>
      <c r="S144" s="95"/>
      <c r="T144" s="93"/>
      <c r="U144" s="93"/>
      <c r="V144" s="92"/>
    </row>
    <row r="145" spans="1:22" ht="12.75">
      <c r="A145" s="90">
        <v>137</v>
      </c>
      <c r="B145" s="39" t="s">
        <v>245</v>
      </c>
      <c r="C145" s="19">
        <f t="shared" si="20"/>
        <v>0</v>
      </c>
      <c r="D145" s="93">
        <f t="shared" si="20"/>
        <v>0</v>
      </c>
      <c r="E145" s="26"/>
      <c r="F145" s="29"/>
      <c r="G145" s="99">
        <f t="shared" si="24"/>
        <v>0</v>
      </c>
      <c r="H145" s="91"/>
      <c r="I145" s="93"/>
      <c r="J145" s="94"/>
      <c r="K145" s="95"/>
      <c r="L145" s="93"/>
      <c r="M145" s="93"/>
      <c r="N145" s="92"/>
      <c r="O145" s="95"/>
      <c r="P145" s="93"/>
      <c r="Q145" s="93"/>
      <c r="R145" s="92"/>
      <c r="S145" s="95"/>
      <c r="T145" s="93"/>
      <c r="U145" s="93"/>
      <c r="V145" s="92"/>
    </row>
    <row r="146" spans="1:22" ht="12.75">
      <c r="A146" s="90">
        <v>138</v>
      </c>
      <c r="B146" s="118" t="s">
        <v>246</v>
      </c>
      <c r="C146" s="19">
        <f t="shared" si="20"/>
        <v>0</v>
      </c>
      <c r="D146" s="93">
        <f t="shared" si="20"/>
        <v>0</v>
      </c>
      <c r="E146" s="26"/>
      <c r="F146" s="29"/>
      <c r="G146" s="99">
        <f t="shared" si="24"/>
        <v>0</v>
      </c>
      <c r="H146" s="93"/>
      <c r="I146" s="93"/>
      <c r="J146" s="94"/>
      <c r="K146" s="95"/>
      <c r="L146" s="93"/>
      <c r="M146" s="93"/>
      <c r="N146" s="92"/>
      <c r="O146" s="95"/>
      <c r="P146" s="93"/>
      <c r="Q146" s="93"/>
      <c r="R146" s="92"/>
      <c r="S146" s="95"/>
      <c r="T146" s="93"/>
      <c r="U146" s="93"/>
      <c r="V146" s="92"/>
    </row>
    <row r="147" spans="1:22" ht="12.75">
      <c r="A147" s="90">
        <f>+A146+1</f>
        <v>139</v>
      </c>
      <c r="B147" s="39" t="s">
        <v>247</v>
      </c>
      <c r="C147" s="19">
        <f t="shared" si="20"/>
        <v>0</v>
      </c>
      <c r="D147" s="93">
        <f t="shared" si="20"/>
        <v>0</v>
      </c>
      <c r="E147" s="26"/>
      <c r="F147" s="29"/>
      <c r="G147" s="99"/>
      <c r="H147" s="93"/>
      <c r="I147" s="93"/>
      <c r="J147" s="94"/>
      <c r="K147" s="95">
        <f>L147+N147</f>
        <v>0</v>
      </c>
      <c r="L147" s="93"/>
      <c r="M147" s="93"/>
      <c r="N147" s="92"/>
      <c r="O147" s="95"/>
      <c r="P147" s="93"/>
      <c r="Q147" s="93"/>
      <c r="R147" s="92"/>
      <c r="S147" s="95"/>
      <c r="T147" s="93"/>
      <c r="U147" s="93"/>
      <c r="V147" s="92"/>
    </row>
    <row r="148" spans="1:22" ht="12.75">
      <c r="A148" s="90">
        <f>+A147+1</f>
        <v>140</v>
      </c>
      <c r="B148" s="39" t="s">
        <v>248</v>
      </c>
      <c r="C148" s="19">
        <f t="shared" si="20"/>
        <v>0</v>
      </c>
      <c r="D148" s="93">
        <f t="shared" si="20"/>
        <v>0</v>
      </c>
      <c r="E148" s="26"/>
      <c r="F148" s="29"/>
      <c r="G148" s="99"/>
      <c r="H148" s="93"/>
      <c r="I148" s="93"/>
      <c r="J148" s="94"/>
      <c r="K148" s="95">
        <f>L148+N148</f>
        <v>0</v>
      </c>
      <c r="L148" s="93"/>
      <c r="M148" s="93"/>
      <c r="N148" s="92"/>
      <c r="O148" s="95"/>
      <c r="P148" s="93"/>
      <c r="Q148" s="93"/>
      <c r="R148" s="92"/>
      <c r="S148" s="95"/>
      <c r="T148" s="93"/>
      <c r="U148" s="93"/>
      <c r="V148" s="92"/>
    </row>
    <row r="149" spans="1:22" ht="12.75">
      <c r="A149" s="90">
        <v>141</v>
      </c>
      <c r="B149" s="39" t="s">
        <v>249</v>
      </c>
      <c r="C149" s="19"/>
      <c r="D149" s="93"/>
      <c r="E149" s="26"/>
      <c r="F149" s="29"/>
      <c r="G149" s="99"/>
      <c r="H149" s="93"/>
      <c r="I149" s="93"/>
      <c r="J149" s="94"/>
      <c r="K149" s="95">
        <f>L149+N149</f>
        <v>0</v>
      </c>
      <c r="L149" s="93"/>
      <c r="M149" s="93"/>
      <c r="N149" s="92"/>
      <c r="O149" s="95"/>
      <c r="P149" s="93"/>
      <c r="Q149" s="93"/>
      <c r="R149" s="92"/>
      <c r="S149" s="95"/>
      <c r="T149" s="93"/>
      <c r="U149" s="93"/>
      <c r="V149" s="92"/>
    </row>
    <row r="150" spans="1:22" ht="12.75">
      <c r="A150" s="90">
        <v>142</v>
      </c>
      <c r="B150" s="39" t="s">
        <v>250</v>
      </c>
      <c r="C150" s="19">
        <f t="shared" si="20"/>
        <v>0</v>
      </c>
      <c r="D150" s="93">
        <f t="shared" si="20"/>
        <v>0</v>
      </c>
      <c r="E150" s="26"/>
      <c r="F150" s="29"/>
      <c r="G150" s="99">
        <f t="shared" si="24"/>
        <v>0</v>
      </c>
      <c r="H150" s="93"/>
      <c r="I150" s="93"/>
      <c r="J150" s="94"/>
      <c r="K150" s="95"/>
      <c r="L150" s="93"/>
      <c r="M150" s="93"/>
      <c r="N150" s="92"/>
      <c r="O150" s="95"/>
      <c r="P150" s="93"/>
      <c r="Q150" s="93"/>
      <c r="R150" s="92"/>
      <c r="S150" s="95"/>
      <c r="T150" s="93"/>
      <c r="U150" s="93"/>
      <c r="V150" s="92"/>
    </row>
    <row r="151" spans="1:22" ht="38.25">
      <c r="A151" s="143">
        <v>143</v>
      </c>
      <c r="B151" s="144" t="s">
        <v>251</v>
      </c>
      <c r="C151" s="145">
        <f t="shared" si="20"/>
        <v>0</v>
      </c>
      <c r="D151" s="146">
        <f>H151+L151+P151+T151</f>
        <v>0</v>
      </c>
      <c r="E151" s="147"/>
      <c r="F151" s="148"/>
      <c r="G151" s="149">
        <f t="shared" si="24"/>
        <v>0</v>
      </c>
      <c r="H151" s="150"/>
      <c r="I151" s="151"/>
      <c r="J151" s="152"/>
      <c r="K151" s="95"/>
      <c r="L151" s="151"/>
      <c r="M151" s="151"/>
      <c r="N151" s="153"/>
      <c r="O151" s="154"/>
      <c r="P151" s="151"/>
      <c r="Q151" s="151"/>
      <c r="R151" s="153"/>
      <c r="S151" s="40"/>
      <c r="T151" s="151"/>
      <c r="U151" s="151"/>
      <c r="V151" s="153"/>
    </row>
    <row r="152" spans="1:22" ht="12.75">
      <c r="A152" s="143">
        <v>144</v>
      </c>
      <c r="B152" s="144" t="s">
        <v>252</v>
      </c>
      <c r="C152" s="145">
        <f t="shared" si="20"/>
        <v>0</v>
      </c>
      <c r="D152" s="146">
        <f>H152+L152+P152+T152</f>
        <v>0</v>
      </c>
      <c r="E152" s="146">
        <f>I152+M152+Q152+U152</f>
        <v>0</v>
      </c>
      <c r="F152" s="148"/>
      <c r="G152" s="149"/>
      <c r="H152" s="150"/>
      <c r="I152" s="151"/>
      <c r="J152" s="152"/>
      <c r="K152" s="95">
        <f>L152+N152</f>
        <v>0</v>
      </c>
      <c r="L152" s="151"/>
      <c r="M152" s="151"/>
      <c r="N152" s="153"/>
      <c r="O152" s="154"/>
      <c r="P152" s="151"/>
      <c r="Q152" s="151"/>
      <c r="R152" s="153"/>
      <c r="S152" s="40"/>
      <c r="T152" s="151"/>
      <c r="U152" s="151"/>
      <c r="V152" s="153"/>
    </row>
    <row r="153" spans="1:22" ht="25.5">
      <c r="A153" s="90">
        <v>145</v>
      </c>
      <c r="B153" s="103" t="s">
        <v>253</v>
      </c>
      <c r="C153" s="19">
        <f t="shared" si="20"/>
        <v>0</v>
      </c>
      <c r="D153" s="146"/>
      <c r="E153" s="26"/>
      <c r="F153" s="31">
        <f t="shared" si="20"/>
        <v>0</v>
      </c>
      <c r="G153" s="149">
        <f t="shared" si="24"/>
        <v>0</v>
      </c>
      <c r="H153" s="93"/>
      <c r="I153" s="93"/>
      <c r="J153" s="94"/>
      <c r="K153" s="95"/>
      <c r="L153" s="93"/>
      <c r="M153" s="93"/>
      <c r="N153" s="92"/>
      <c r="O153" s="95"/>
      <c r="P153" s="93"/>
      <c r="Q153" s="93"/>
      <c r="R153" s="92"/>
      <c r="S153" s="95"/>
      <c r="T153" s="93"/>
      <c r="U153" s="93"/>
      <c r="V153" s="92"/>
    </row>
    <row r="154" spans="1:22" ht="25.5">
      <c r="A154" s="90">
        <v>146</v>
      </c>
      <c r="B154" s="155" t="s">
        <v>120</v>
      </c>
      <c r="C154" s="19">
        <f t="shared" si="20"/>
        <v>0</v>
      </c>
      <c r="D154" s="146"/>
      <c r="E154" s="26"/>
      <c r="F154" s="31">
        <f t="shared" si="20"/>
        <v>0</v>
      </c>
      <c r="G154" s="149">
        <f t="shared" si="24"/>
        <v>0</v>
      </c>
      <c r="H154" s="93"/>
      <c r="I154" s="93"/>
      <c r="J154" s="94"/>
      <c r="K154" s="95"/>
      <c r="L154" s="93"/>
      <c r="M154" s="93"/>
      <c r="N154" s="92"/>
      <c r="O154" s="95"/>
      <c r="P154" s="93"/>
      <c r="Q154" s="93"/>
      <c r="R154" s="92"/>
      <c r="S154" s="95"/>
      <c r="T154" s="93"/>
      <c r="U154" s="93"/>
      <c r="V154" s="92"/>
    </row>
    <row r="155" spans="1:22" ht="12.75">
      <c r="A155" s="90">
        <v>147</v>
      </c>
      <c r="B155" s="155" t="s">
        <v>254</v>
      </c>
      <c r="C155" s="19">
        <f t="shared" si="20"/>
        <v>0</v>
      </c>
      <c r="D155" s="146">
        <f>H155+L155+P155+T155</f>
        <v>0</v>
      </c>
      <c r="E155" s="26"/>
      <c r="F155" s="31"/>
      <c r="G155" s="149">
        <f t="shared" si="24"/>
        <v>0</v>
      </c>
      <c r="H155" s="93"/>
      <c r="I155" s="93"/>
      <c r="J155" s="94"/>
      <c r="K155" s="95"/>
      <c r="L155" s="93"/>
      <c r="M155" s="93"/>
      <c r="N155" s="92"/>
      <c r="O155" s="95"/>
      <c r="P155" s="93"/>
      <c r="Q155" s="93"/>
      <c r="R155" s="92"/>
      <c r="S155" s="95"/>
      <c r="T155" s="93"/>
      <c r="U155" s="93"/>
      <c r="V155" s="92"/>
    </row>
    <row r="156" spans="1:22" ht="12.75">
      <c r="A156" s="90">
        <v>148</v>
      </c>
      <c r="B156" s="155" t="s">
        <v>255</v>
      </c>
      <c r="C156" s="19">
        <f t="shared" si="20"/>
        <v>0</v>
      </c>
      <c r="D156" s="146">
        <f>H156+L156+P156+T156</f>
        <v>0</v>
      </c>
      <c r="E156" s="26"/>
      <c r="F156" s="31"/>
      <c r="G156" s="149">
        <f t="shared" si="24"/>
        <v>0</v>
      </c>
      <c r="H156" s="93"/>
      <c r="I156" s="93"/>
      <c r="J156" s="94"/>
      <c r="K156" s="95"/>
      <c r="L156" s="93"/>
      <c r="M156" s="93"/>
      <c r="N156" s="92"/>
      <c r="O156" s="95"/>
      <c r="P156" s="93"/>
      <c r="Q156" s="93"/>
      <c r="R156" s="92"/>
      <c r="S156" s="95"/>
      <c r="T156" s="93"/>
      <c r="U156" s="93"/>
      <c r="V156" s="92"/>
    </row>
    <row r="157" spans="1:22" ht="12.75">
      <c r="A157" s="90">
        <v>149</v>
      </c>
      <c r="B157" s="24" t="s">
        <v>72</v>
      </c>
      <c r="C157" s="28">
        <f t="shared" si="20"/>
        <v>0</v>
      </c>
      <c r="D157" s="26">
        <f t="shared" si="20"/>
        <v>0</v>
      </c>
      <c r="E157" s="26">
        <f t="shared" si="20"/>
        <v>0</v>
      </c>
      <c r="F157" s="29"/>
      <c r="G157" s="25">
        <f t="shared" si="24"/>
        <v>0</v>
      </c>
      <c r="H157" s="26"/>
      <c r="I157" s="26"/>
      <c r="J157" s="27"/>
      <c r="K157" s="28"/>
      <c r="L157" s="26"/>
      <c r="M157" s="26"/>
      <c r="N157" s="92"/>
      <c r="O157" s="95"/>
      <c r="P157" s="93"/>
      <c r="Q157" s="93"/>
      <c r="R157" s="92"/>
      <c r="S157" s="28">
        <f>T157+V157</f>
        <v>0</v>
      </c>
      <c r="T157" s="26"/>
      <c r="U157" s="26"/>
      <c r="V157" s="29"/>
    </row>
    <row r="158" spans="1:22" ht="12.75">
      <c r="A158" s="90">
        <f aca="true" t="shared" si="26" ref="A158:A205">+A157+1</f>
        <v>150</v>
      </c>
      <c r="B158" s="24" t="s">
        <v>42</v>
      </c>
      <c r="C158" s="28">
        <f t="shared" si="20"/>
        <v>0</v>
      </c>
      <c r="D158" s="26">
        <f t="shared" si="20"/>
        <v>0</v>
      </c>
      <c r="E158" s="26">
        <f t="shared" si="20"/>
        <v>0</v>
      </c>
      <c r="F158" s="29"/>
      <c r="G158" s="25"/>
      <c r="H158" s="22"/>
      <c r="I158" s="22"/>
      <c r="J158" s="30"/>
      <c r="K158" s="28">
        <f aca="true" t="shared" si="27" ref="K158:K169">L158+N158</f>
        <v>0</v>
      </c>
      <c r="L158" s="26"/>
      <c r="M158" s="26"/>
      <c r="N158" s="31"/>
      <c r="O158" s="95"/>
      <c r="P158" s="93"/>
      <c r="Q158" s="93"/>
      <c r="R158" s="92"/>
      <c r="S158" s="95"/>
      <c r="T158" s="93"/>
      <c r="U158" s="93"/>
      <c r="V158" s="92"/>
    </row>
    <row r="159" spans="1:22" ht="12.75">
      <c r="A159" s="90">
        <f t="shared" si="26"/>
        <v>151</v>
      </c>
      <c r="B159" s="24" t="s">
        <v>43</v>
      </c>
      <c r="C159" s="28">
        <f t="shared" si="20"/>
        <v>0</v>
      </c>
      <c r="D159" s="26">
        <f t="shared" si="20"/>
        <v>0</v>
      </c>
      <c r="E159" s="26">
        <f t="shared" si="20"/>
        <v>0</v>
      </c>
      <c r="F159" s="29"/>
      <c r="G159" s="25"/>
      <c r="H159" s="22"/>
      <c r="I159" s="22"/>
      <c r="J159" s="30"/>
      <c r="K159" s="28">
        <f t="shared" si="27"/>
        <v>0</v>
      </c>
      <c r="L159" s="26"/>
      <c r="M159" s="26"/>
      <c r="N159" s="31"/>
      <c r="O159" s="95"/>
      <c r="P159" s="93"/>
      <c r="Q159" s="93"/>
      <c r="R159" s="92"/>
      <c r="S159" s="95"/>
      <c r="T159" s="93"/>
      <c r="U159" s="93"/>
      <c r="V159" s="92"/>
    </row>
    <row r="160" spans="1:22" ht="12.75">
      <c r="A160" s="90">
        <f t="shared" si="26"/>
        <v>152</v>
      </c>
      <c r="B160" s="24" t="s">
        <v>44</v>
      </c>
      <c r="C160" s="28">
        <f t="shared" si="20"/>
        <v>0</v>
      </c>
      <c r="D160" s="26">
        <f t="shared" si="20"/>
        <v>0</v>
      </c>
      <c r="E160" s="26">
        <f t="shared" si="20"/>
        <v>0</v>
      </c>
      <c r="F160" s="29"/>
      <c r="G160" s="25"/>
      <c r="H160" s="22"/>
      <c r="I160" s="22"/>
      <c r="J160" s="30"/>
      <c r="K160" s="28">
        <f t="shared" si="27"/>
        <v>0</v>
      </c>
      <c r="L160" s="26"/>
      <c r="M160" s="26"/>
      <c r="N160" s="31"/>
      <c r="O160" s="95"/>
      <c r="P160" s="93"/>
      <c r="Q160" s="93"/>
      <c r="R160" s="92"/>
      <c r="S160" s="95"/>
      <c r="T160" s="93"/>
      <c r="U160" s="93"/>
      <c r="V160" s="92"/>
    </row>
    <row r="161" spans="1:22" ht="12.75">
      <c r="A161" s="90">
        <f t="shared" si="26"/>
        <v>153</v>
      </c>
      <c r="B161" s="24" t="s">
        <v>45</v>
      </c>
      <c r="C161" s="28">
        <f t="shared" si="20"/>
        <v>0</v>
      </c>
      <c r="D161" s="26">
        <f t="shared" si="20"/>
        <v>0</v>
      </c>
      <c r="E161" s="26">
        <f t="shared" si="20"/>
        <v>0</v>
      </c>
      <c r="F161" s="29"/>
      <c r="G161" s="25"/>
      <c r="H161" s="22"/>
      <c r="I161" s="22"/>
      <c r="J161" s="30"/>
      <c r="K161" s="28">
        <f t="shared" si="27"/>
        <v>0</v>
      </c>
      <c r="L161" s="26"/>
      <c r="M161" s="26"/>
      <c r="N161" s="31"/>
      <c r="O161" s="95"/>
      <c r="P161" s="93"/>
      <c r="Q161" s="93"/>
      <c r="R161" s="92"/>
      <c r="S161" s="95"/>
      <c r="T161" s="93"/>
      <c r="U161" s="93"/>
      <c r="V161" s="92"/>
    </row>
    <row r="162" spans="1:22" ht="12.75">
      <c r="A162" s="90">
        <f t="shared" si="26"/>
        <v>154</v>
      </c>
      <c r="B162" s="24" t="s">
        <v>46</v>
      </c>
      <c r="C162" s="28">
        <f t="shared" si="20"/>
        <v>0</v>
      </c>
      <c r="D162" s="26">
        <f t="shared" si="20"/>
        <v>0</v>
      </c>
      <c r="E162" s="26">
        <f t="shared" si="20"/>
        <v>0</v>
      </c>
      <c r="F162" s="29"/>
      <c r="G162" s="25"/>
      <c r="H162" s="22"/>
      <c r="I162" s="22"/>
      <c r="J162" s="30"/>
      <c r="K162" s="28">
        <f t="shared" si="27"/>
        <v>0</v>
      </c>
      <c r="L162" s="26"/>
      <c r="M162" s="26"/>
      <c r="N162" s="31"/>
      <c r="O162" s="95"/>
      <c r="P162" s="93"/>
      <c r="Q162" s="93"/>
      <c r="R162" s="92"/>
      <c r="S162" s="95"/>
      <c r="T162" s="93"/>
      <c r="U162" s="93"/>
      <c r="V162" s="92"/>
    </row>
    <row r="163" spans="1:22" ht="12.75">
      <c r="A163" s="90">
        <f t="shared" si="26"/>
        <v>155</v>
      </c>
      <c r="B163" s="24" t="s">
        <v>47</v>
      </c>
      <c r="C163" s="28">
        <f t="shared" si="20"/>
        <v>0</v>
      </c>
      <c r="D163" s="26">
        <f t="shared" si="20"/>
        <v>0</v>
      </c>
      <c r="E163" s="26">
        <f t="shared" si="20"/>
        <v>0</v>
      </c>
      <c r="F163" s="29"/>
      <c r="G163" s="25"/>
      <c r="H163" s="22"/>
      <c r="I163" s="22"/>
      <c r="J163" s="30"/>
      <c r="K163" s="28">
        <f t="shared" si="27"/>
        <v>0</v>
      </c>
      <c r="L163" s="26"/>
      <c r="M163" s="26"/>
      <c r="N163" s="31"/>
      <c r="O163" s="95"/>
      <c r="P163" s="93"/>
      <c r="Q163" s="93"/>
      <c r="R163" s="92"/>
      <c r="S163" s="95"/>
      <c r="T163" s="93"/>
      <c r="U163" s="93"/>
      <c r="V163" s="92"/>
    </row>
    <row r="164" spans="1:22" ht="12.75">
      <c r="A164" s="90">
        <f t="shared" si="26"/>
        <v>156</v>
      </c>
      <c r="B164" s="24" t="s">
        <v>48</v>
      </c>
      <c r="C164" s="28">
        <f t="shared" si="20"/>
        <v>0</v>
      </c>
      <c r="D164" s="26">
        <f t="shared" si="20"/>
        <v>0</v>
      </c>
      <c r="E164" s="26">
        <f t="shared" si="20"/>
        <v>0</v>
      </c>
      <c r="F164" s="29"/>
      <c r="G164" s="25"/>
      <c r="H164" s="22"/>
      <c r="I164" s="22"/>
      <c r="J164" s="30"/>
      <c r="K164" s="28">
        <f t="shared" si="27"/>
        <v>0</v>
      </c>
      <c r="L164" s="26"/>
      <c r="M164" s="26"/>
      <c r="N164" s="31"/>
      <c r="O164" s="95"/>
      <c r="P164" s="93"/>
      <c r="Q164" s="93"/>
      <c r="R164" s="92"/>
      <c r="S164" s="95"/>
      <c r="T164" s="93"/>
      <c r="U164" s="93"/>
      <c r="V164" s="92"/>
    </row>
    <row r="165" spans="1:22" ht="12.75">
      <c r="A165" s="90">
        <f t="shared" si="26"/>
        <v>157</v>
      </c>
      <c r="B165" s="24" t="s">
        <v>49</v>
      </c>
      <c r="C165" s="28">
        <f aca="true" t="shared" si="28" ref="C165:E174">G165+K165+O165+S165</f>
        <v>0</v>
      </c>
      <c r="D165" s="26">
        <f t="shared" si="28"/>
        <v>0</v>
      </c>
      <c r="E165" s="26">
        <f t="shared" si="28"/>
        <v>0</v>
      </c>
      <c r="F165" s="29"/>
      <c r="G165" s="25"/>
      <c r="H165" s="22"/>
      <c r="I165" s="22"/>
      <c r="J165" s="30"/>
      <c r="K165" s="28">
        <f t="shared" si="27"/>
        <v>0</v>
      </c>
      <c r="L165" s="26"/>
      <c r="M165" s="26"/>
      <c r="N165" s="31"/>
      <c r="O165" s="95"/>
      <c r="P165" s="93"/>
      <c r="Q165" s="93"/>
      <c r="R165" s="92"/>
      <c r="S165" s="95"/>
      <c r="T165" s="93"/>
      <c r="U165" s="93"/>
      <c r="V165" s="92"/>
    </row>
    <row r="166" spans="1:22" ht="12.75">
      <c r="A166" s="90">
        <f t="shared" si="26"/>
        <v>158</v>
      </c>
      <c r="B166" s="24" t="s">
        <v>73</v>
      </c>
      <c r="C166" s="28">
        <f t="shared" si="28"/>
        <v>0</v>
      </c>
      <c r="D166" s="26">
        <f t="shared" si="28"/>
        <v>0</v>
      </c>
      <c r="E166" s="26">
        <f t="shared" si="28"/>
        <v>0</v>
      </c>
      <c r="F166" s="29"/>
      <c r="G166" s="25">
        <f t="shared" si="24"/>
        <v>0</v>
      </c>
      <c r="H166" s="26"/>
      <c r="I166" s="22"/>
      <c r="J166" s="30"/>
      <c r="K166" s="28">
        <f t="shared" si="27"/>
        <v>0</v>
      </c>
      <c r="L166" s="26"/>
      <c r="M166" s="26"/>
      <c r="N166" s="31"/>
      <c r="O166" s="95"/>
      <c r="P166" s="93"/>
      <c r="Q166" s="93"/>
      <c r="R166" s="92"/>
      <c r="S166" s="95"/>
      <c r="T166" s="93"/>
      <c r="U166" s="93"/>
      <c r="V166" s="92"/>
    </row>
    <row r="167" spans="1:22" ht="12.75">
      <c r="A167" s="90">
        <f t="shared" si="26"/>
        <v>159</v>
      </c>
      <c r="B167" s="24" t="s">
        <v>51</v>
      </c>
      <c r="C167" s="28">
        <f t="shared" si="28"/>
        <v>0</v>
      </c>
      <c r="D167" s="26">
        <f t="shared" si="28"/>
        <v>0</v>
      </c>
      <c r="E167" s="26">
        <f t="shared" si="28"/>
        <v>0</v>
      </c>
      <c r="F167" s="29"/>
      <c r="G167" s="25"/>
      <c r="H167" s="22"/>
      <c r="I167" s="22"/>
      <c r="J167" s="30"/>
      <c r="K167" s="28">
        <f t="shared" si="27"/>
        <v>0</v>
      </c>
      <c r="L167" s="26"/>
      <c r="M167" s="26"/>
      <c r="N167" s="31"/>
      <c r="O167" s="95"/>
      <c r="P167" s="93"/>
      <c r="Q167" s="93"/>
      <c r="R167" s="92"/>
      <c r="S167" s="95"/>
      <c r="T167" s="93"/>
      <c r="U167" s="93"/>
      <c r="V167" s="92"/>
    </row>
    <row r="168" spans="1:22" ht="12.75">
      <c r="A168" s="90">
        <f t="shared" si="26"/>
        <v>160</v>
      </c>
      <c r="B168" s="53" t="s">
        <v>182</v>
      </c>
      <c r="C168" s="28">
        <f t="shared" si="28"/>
        <v>0</v>
      </c>
      <c r="D168" s="26">
        <f t="shared" si="28"/>
        <v>0</v>
      </c>
      <c r="E168" s="26">
        <f t="shared" si="28"/>
        <v>0</v>
      </c>
      <c r="F168" s="29"/>
      <c r="G168" s="100"/>
      <c r="H168" s="93"/>
      <c r="I168" s="93"/>
      <c r="J168" s="100"/>
      <c r="K168" s="34">
        <f t="shared" si="27"/>
        <v>0</v>
      </c>
      <c r="L168" s="26"/>
      <c r="M168" s="26"/>
      <c r="N168" s="97"/>
      <c r="O168" s="102"/>
      <c r="P168" s="93"/>
      <c r="Q168" s="93"/>
      <c r="R168" s="97"/>
      <c r="S168" s="102"/>
      <c r="T168" s="93"/>
      <c r="U168" s="93"/>
      <c r="V168" s="97"/>
    </row>
    <row r="169" spans="1:22" ht="12.75">
      <c r="A169" s="90">
        <f t="shared" si="26"/>
        <v>161</v>
      </c>
      <c r="B169" s="39" t="s">
        <v>256</v>
      </c>
      <c r="C169" s="19">
        <f t="shared" si="28"/>
        <v>0</v>
      </c>
      <c r="D169" s="22">
        <f t="shared" si="28"/>
        <v>0</v>
      </c>
      <c r="E169" s="22">
        <f t="shared" si="28"/>
        <v>0</v>
      </c>
      <c r="F169" s="29"/>
      <c r="G169" s="100"/>
      <c r="H169" s="26"/>
      <c r="I169" s="26"/>
      <c r="J169" s="96"/>
      <c r="K169" s="156">
        <f t="shared" si="27"/>
        <v>0</v>
      </c>
      <c r="L169" s="22"/>
      <c r="M169" s="22"/>
      <c r="N169" s="97"/>
      <c r="O169" s="102"/>
      <c r="P169" s="93"/>
      <c r="Q169" s="93"/>
      <c r="R169" s="97"/>
      <c r="S169" s="102"/>
      <c r="T169" s="93"/>
      <c r="U169" s="93"/>
      <c r="V169" s="97"/>
    </row>
    <row r="170" spans="1:22" ht="12.75">
      <c r="A170" s="90">
        <f t="shared" si="26"/>
        <v>162</v>
      </c>
      <c r="B170" s="24" t="s">
        <v>83</v>
      </c>
      <c r="C170" s="28">
        <f t="shared" si="28"/>
        <v>0</v>
      </c>
      <c r="D170" s="26">
        <f t="shared" si="28"/>
        <v>0</v>
      </c>
      <c r="E170" s="26"/>
      <c r="F170" s="29"/>
      <c r="G170" s="96">
        <f>G171+G172</f>
        <v>0</v>
      </c>
      <c r="H170" s="26"/>
      <c r="I170" s="93"/>
      <c r="J170" s="100"/>
      <c r="K170" s="102"/>
      <c r="L170" s="93"/>
      <c r="M170" s="93"/>
      <c r="N170" s="97"/>
      <c r="O170" s="102"/>
      <c r="P170" s="93"/>
      <c r="Q170" s="93"/>
      <c r="R170" s="97"/>
      <c r="S170" s="102"/>
      <c r="T170" s="93"/>
      <c r="U170" s="93"/>
      <c r="V170" s="97"/>
    </row>
    <row r="171" spans="1:22" ht="12.75">
      <c r="A171" s="90">
        <f t="shared" si="26"/>
        <v>163</v>
      </c>
      <c r="B171" s="118" t="s">
        <v>257</v>
      </c>
      <c r="C171" s="19">
        <f t="shared" si="28"/>
        <v>0</v>
      </c>
      <c r="D171" s="93">
        <f t="shared" si="28"/>
        <v>0</v>
      </c>
      <c r="E171" s="93"/>
      <c r="F171" s="92"/>
      <c r="G171" s="100">
        <f t="shared" si="24"/>
        <v>0</v>
      </c>
      <c r="H171" s="93"/>
      <c r="I171" s="93"/>
      <c r="J171" s="100"/>
      <c r="K171" s="102"/>
      <c r="L171" s="93"/>
      <c r="M171" s="93"/>
      <c r="N171" s="97"/>
      <c r="O171" s="102"/>
      <c r="P171" s="93"/>
      <c r="Q171" s="93"/>
      <c r="R171" s="97"/>
      <c r="S171" s="102"/>
      <c r="T171" s="93"/>
      <c r="U171" s="93"/>
      <c r="V171" s="97"/>
    </row>
    <row r="172" spans="1:22" ht="12.75">
      <c r="A172" s="90">
        <f t="shared" si="26"/>
        <v>164</v>
      </c>
      <c r="B172" s="39" t="s">
        <v>258</v>
      </c>
      <c r="C172" s="19">
        <f t="shared" si="28"/>
        <v>0</v>
      </c>
      <c r="D172" s="93">
        <f t="shared" si="28"/>
        <v>0</v>
      </c>
      <c r="E172" s="93"/>
      <c r="F172" s="92"/>
      <c r="G172" s="100">
        <f aca="true" t="shared" si="29" ref="G172:G207">H172+J172</f>
        <v>0</v>
      </c>
      <c r="H172" s="93"/>
      <c r="I172" s="93"/>
      <c r="J172" s="100"/>
      <c r="K172" s="102"/>
      <c r="L172" s="93"/>
      <c r="M172" s="93"/>
      <c r="N172" s="97"/>
      <c r="O172" s="102"/>
      <c r="P172" s="93"/>
      <c r="Q172" s="93"/>
      <c r="R172" s="97"/>
      <c r="S172" s="102"/>
      <c r="T172" s="93"/>
      <c r="U172" s="93"/>
      <c r="V172" s="97"/>
    </row>
    <row r="173" spans="1:22" ht="12.75">
      <c r="A173" s="90">
        <v>165</v>
      </c>
      <c r="B173" s="24" t="s">
        <v>41</v>
      </c>
      <c r="C173" s="28">
        <f t="shared" si="28"/>
        <v>0</v>
      </c>
      <c r="D173" s="26">
        <f t="shared" si="28"/>
        <v>0</v>
      </c>
      <c r="E173" s="26">
        <f>I173+M173+Q173+U173</f>
        <v>0</v>
      </c>
      <c r="F173" s="29"/>
      <c r="G173" s="25"/>
      <c r="H173" s="26"/>
      <c r="I173" s="26"/>
      <c r="J173" s="94"/>
      <c r="K173" s="34">
        <f>L173+N173</f>
        <v>0</v>
      </c>
      <c r="L173" s="26"/>
      <c r="M173" s="26"/>
      <c r="N173" s="92"/>
      <c r="O173" s="95"/>
      <c r="P173" s="93"/>
      <c r="Q173" s="93"/>
      <c r="R173" s="92"/>
      <c r="S173" s="28">
        <f>T173+V173</f>
        <v>0</v>
      </c>
      <c r="T173" s="26"/>
      <c r="U173" s="26"/>
      <c r="V173" s="92"/>
    </row>
    <row r="174" spans="1:22" ht="13.5" thickBot="1">
      <c r="A174" s="119">
        <f t="shared" si="26"/>
        <v>166</v>
      </c>
      <c r="B174" s="157" t="s">
        <v>259</v>
      </c>
      <c r="C174" s="48">
        <f t="shared" si="28"/>
        <v>0</v>
      </c>
      <c r="D174" s="140">
        <f t="shared" si="28"/>
        <v>0</v>
      </c>
      <c r="E174" s="140">
        <f>I174+M174+Q174+U174</f>
        <v>0</v>
      </c>
      <c r="F174" s="141"/>
      <c r="G174" s="158"/>
      <c r="H174" s="140"/>
      <c r="I174" s="140"/>
      <c r="J174" s="159"/>
      <c r="K174" s="156">
        <f>L174+N174</f>
        <v>0</v>
      </c>
      <c r="L174" s="140"/>
      <c r="M174" s="140"/>
      <c r="N174" s="141"/>
      <c r="O174" s="139"/>
      <c r="P174" s="140"/>
      <c r="Q174" s="140"/>
      <c r="R174" s="141"/>
      <c r="S174" s="19">
        <f>T174+V174</f>
        <v>0</v>
      </c>
      <c r="T174" s="140"/>
      <c r="U174" s="140"/>
      <c r="V174" s="141"/>
    </row>
    <row r="175" spans="1:22" ht="45.75" thickBot="1">
      <c r="A175" s="70">
        <f t="shared" si="26"/>
        <v>167</v>
      </c>
      <c r="B175" s="71" t="s">
        <v>260</v>
      </c>
      <c r="C175" s="63">
        <f aca="true" t="shared" si="30" ref="C175:L175">C176+C185+SUM(C187:C196)</f>
        <v>0</v>
      </c>
      <c r="D175" s="59">
        <f t="shared" si="30"/>
        <v>0</v>
      </c>
      <c r="E175" s="59">
        <f t="shared" si="30"/>
        <v>0</v>
      </c>
      <c r="F175" s="61">
        <f t="shared" si="30"/>
        <v>0</v>
      </c>
      <c r="G175" s="72">
        <f t="shared" si="30"/>
        <v>0</v>
      </c>
      <c r="H175" s="59">
        <f t="shared" si="30"/>
        <v>0</v>
      </c>
      <c r="I175" s="59">
        <f>I176+I185+SUM(I187:I196)</f>
        <v>0</v>
      </c>
      <c r="J175" s="64">
        <f t="shared" si="30"/>
        <v>0</v>
      </c>
      <c r="K175" s="63">
        <f t="shared" si="30"/>
        <v>0</v>
      </c>
      <c r="L175" s="59">
        <f t="shared" si="30"/>
        <v>0</v>
      </c>
      <c r="M175" s="59"/>
      <c r="N175" s="74">
        <f>N176+N185+SUM(N187:N196)</f>
        <v>0</v>
      </c>
      <c r="O175" s="63"/>
      <c r="P175" s="59"/>
      <c r="Q175" s="59"/>
      <c r="R175" s="74"/>
      <c r="S175" s="63">
        <f>S176+S185+SUM(S187:S196)</f>
        <v>0</v>
      </c>
      <c r="T175" s="59">
        <f>T176+T185+SUM(T187:T196)</f>
        <v>0</v>
      </c>
      <c r="U175" s="59">
        <f>U176+U185+SUM(U187:U196)</f>
        <v>0</v>
      </c>
      <c r="V175" s="64">
        <f>V176+V185+SUM(V187:V196)</f>
        <v>0</v>
      </c>
    </row>
    <row r="176" spans="1:22" ht="12.75">
      <c r="A176" s="160">
        <f t="shared" si="26"/>
        <v>168</v>
      </c>
      <c r="B176" s="161" t="s">
        <v>191</v>
      </c>
      <c r="C176" s="130">
        <f>G176+K176+O176+S176</f>
        <v>0</v>
      </c>
      <c r="D176" s="110">
        <f>H176+L176+P176+T176</f>
        <v>0</v>
      </c>
      <c r="E176" s="110"/>
      <c r="F176" s="113">
        <f>J176+N176+R176+V176</f>
        <v>0</v>
      </c>
      <c r="G176" s="109">
        <f>G177+G179+G180+G181+G182+G183+G184</f>
        <v>0</v>
      </c>
      <c r="H176" s="110">
        <f>H177+H179+H180+H181+H182+H183+H184</f>
        <v>0</v>
      </c>
      <c r="I176" s="110"/>
      <c r="J176" s="162">
        <f>J177+J179</f>
        <v>0</v>
      </c>
      <c r="K176" s="109">
        <f>L176+N176</f>
        <v>0</v>
      </c>
      <c r="L176" s="109">
        <f>L177+L180+L181</f>
        <v>0</v>
      </c>
      <c r="M176" s="109"/>
      <c r="N176" s="163">
        <f>N177+N180+N181</f>
        <v>0</v>
      </c>
      <c r="O176" s="164"/>
      <c r="P176" s="165"/>
      <c r="Q176" s="165"/>
      <c r="R176" s="111"/>
      <c r="S176" s="131"/>
      <c r="T176" s="116"/>
      <c r="U176" s="116"/>
      <c r="V176" s="112"/>
    </row>
    <row r="177" spans="1:22" ht="12.75">
      <c r="A177" s="166">
        <f t="shared" si="26"/>
        <v>169</v>
      </c>
      <c r="B177" s="39" t="s">
        <v>261</v>
      </c>
      <c r="C177" s="19">
        <f>G177+K177+O177+S177</f>
        <v>0</v>
      </c>
      <c r="D177" s="93">
        <f>H177</f>
        <v>0</v>
      </c>
      <c r="E177" s="93"/>
      <c r="F177" s="94">
        <f>J177+N177+R177+V177</f>
        <v>0</v>
      </c>
      <c r="G177" s="95">
        <f t="shared" si="29"/>
        <v>0</v>
      </c>
      <c r="H177" s="22"/>
      <c r="I177" s="22"/>
      <c r="J177" s="31"/>
      <c r="K177" s="87">
        <f>L177+N177</f>
        <v>0</v>
      </c>
      <c r="L177" s="93"/>
      <c r="M177" s="93"/>
      <c r="N177" s="92">
        <f>N178</f>
        <v>0</v>
      </c>
      <c r="O177" s="95"/>
      <c r="P177" s="93"/>
      <c r="Q177" s="93"/>
      <c r="R177" s="92"/>
      <c r="S177" s="95"/>
      <c r="T177" s="93"/>
      <c r="U177" s="93"/>
      <c r="V177" s="92"/>
    </row>
    <row r="178" spans="1:22" ht="12.75">
      <c r="A178" s="166">
        <f t="shared" si="26"/>
        <v>170</v>
      </c>
      <c r="B178" s="39" t="s">
        <v>262</v>
      </c>
      <c r="C178" s="19">
        <f aca="true" t="shared" si="31" ref="C178:E208">G178+K178+O178+S178</f>
        <v>0</v>
      </c>
      <c r="D178" s="93"/>
      <c r="E178" s="93"/>
      <c r="F178" s="94">
        <f>J178+N178+R178+V178</f>
        <v>0</v>
      </c>
      <c r="G178" s="95"/>
      <c r="H178" s="22"/>
      <c r="I178" s="93"/>
      <c r="J178" s="92"/>
      <c r="K178" s="95">
        <f>L178+N178</f>
        <v>0</v>
      </c>
      <c r="L178" s="93"/>
      <c r="M178" s="93"/>
      <c r="N178" s="92"/>
      <c r="O178" s="95"/>
      <c r="P178" s="93"/>
      <c r="Q178" s="93"/>
      <c r="R178" s="92"/>
      <c r="S178" s="95"/>
      <c r="T178" s="93"/>
      <c r="U178" s="93"/>
      <c r="V178" s="92"/>
    </row>
    <row r="179" spans="1:22" ht="25.5">
      <c r="A179" s="166">
        <v>171</v>
      </c>
      <c r="B179" s="167" t="s">
        <v>263</v>
      </c>
      <c r="C179" s="156">
        <f t="shared" si="31"/>
        <v>0</v>
      </c>
      <c r="D179" s="22"/>
      <c r="E179" s="22"/>
      <c r="F179" s="94">
        <f>J179+N179+R179+V179</f>
        <v>0</v>
      </c>
      <c r="G179" s="95">
        <f t="shared" si="29"/>
        <v>0</v>
      </c>
      <c r="H179" s="22"/>
      <c r="I179" s="93"/>
      <c r="J179" s="11"/>
      <c r="K179" s="95"/>
      <c r="L179" s="93"/>
      <c r="M179" s="93"/>
      <c r="N179" s="92"/>
      <c r="O179" s="95"/>
      <c r="P179" s="93"/>
      <c r="Q179" s="93"/>
      <c r="R179" s="92"/>
      <c r="S179" s="95"/>
      <c r="T179" s="93"/>
      <c r="U179" s="93"/>
      <c r="V179" s="92"/>
    </row>
    <row r="180" spans="1:22" ht="12.75">
      <c r="A180" s="166">
        <f t="shared" si="26"/>
        <v>172</v>
      </c>
      <c r="B180" s="39" t="s">
        <v>264</v>
      </c>
      <c r="C180" s="19">
        <f t="shared" si="31"/>
        <v>0</v>
      </c>
      <c r="D180" s="93">
        <f t="shared" si="31"/>
        <v>0</v>
      </c>
      <c r="E180" s="93"/>
      <c r="F180" s="94"/>
      <c r="G180" s="95">
        <f t="shared" si="29"/>
        <v>0</v>
      </c>
      <c r="H180" s="93"/>
      <c r="I180" s="93"/>
      <c r="J180" s="92"/>
      <c r="K180" s="95"/>
      <c r="L180" s="93"/>
      <c r="M180" s="93"/>
      <c r="N180" s="92"/>
      <c r="O180" s="95"/>
      <c r="P180" s="93"/>
      <c r="Q180" s="93"/>
      <c r="R180" s="92"/>
      <c r="S180" s="95"/>
      <c r="T180" s="93"/>
      <c r="U180" s="93"/>
      <c r="V180" s="92"/>
    </row>
    <row r="181" spans="1:22" ht="12.75">
      <c r="A181" s="166">
        <f t="shared" si="26"/>
        <v>173</v>
      </c>
      <c r="B181" s="39" t="s">
        <v>256</v>
      </c>
      <c r="C181" s="19">
        <f t="shared" si="31"/>
        <v>0</v>
      </c>
      <c r="D181" s="93">
        <f t="shared" si="31"/>
        <v>0</v>
      </c>
      <c r="E181" s="93"/>
      <c r="F181" s="94"/>
      <c r="G181" s="95"/>
      <c r="H181" s="99"/>
      <c r="I181" s="99"/>
      <c r="J181" s="97"/>
      <c r="K181" s="95">
        <f>L181+N181</f>
        <v>0</v>
      </c>
      <c r="L181" s="99"/>
      <c r="M181" s="99"/>
      <c r="N181" s="97"/>
      <c r="O181" s="95"/>
      <c r="P181" s="99"/>
      <c r="Q181" s="99"/>
      <c r="R181" s="97"/>
      <c r="S181" s="95"/>
      <c r="T181" s="99"/>
      <c r="U181" s="99"/>
      <c r="V181" s="97"/>
    </row>
    <row r="182" spans="1:22" ht="12.75">
      <c r="A182" s="166">
        <v>174</v>
      </c>
      <c r="B182" s="39" t="s">
        <v>265</v>
      </c>
      <c r="C182" s="19">
        <f t="shared" si="31"/>
        <v>0</v>
      </c>
      <c r="D182" s="93">
        <f t="shared" si="31"/>
        <v>0</v>
      </c>
      <c r="E182" s="93"/>
      <c r="F182" s="94"/>
      <c r="G182" s="95">
        <f t="shared" si="29"/>
        <v>0</v>
      </c>
      <c r="H182" s="93"/>
      <c r="I182" s="99"/>
      <c r="J182" s="97"/>
      <c r="K182" s="102"/>
      <c r="L182" s="93"/>
      <c r="M182" s="99"/>
      <c r="N182" s="97"/>
      <c r="O182" s="102"/>
      <c r="P182" s="93"/>
      <c r="Q182" s="99"/>
      <c r="R182" s="97"/>
      <c r="S182" s="102"/>
      <c r="T182" s="93"/>
      <c r="U182" s="99"/>
      <c r="V182" s="97"/>
    </row>
    <row r="183" spans="1:22" ht="12.75">
      <c r="A183" s="166">
        <v>175</v>
      </c>
      <c r="B183" s="39" t="s">
        <v>266</v>
      </c>
      <c r="C183" s="19">
        <f t="shared" si="31"/>
        <v>0</v>
      </c>
      <c r="D183" s="93">
        <f t="shared" si="31"/>
        <v>0</v>
      </c>
      <c r="E183" s="93"/>
      <c r="F183" s="94"/>
      <c r="G183" s="102">
        <f t="shared" si="29"/>
        <v>0</v>
      </c>
      <c r="H183" s="93"/>
      <c r="I183" s="99"/>
      <c r="J183" s="97"/>
      <c r="K183" s="102"/>
      <c r="L183" s="93"/>
      <c r="M183" s="99"/>
      <c r="N183" s="97"/>
      <c r="O183" s="102"/>
      <c r="P183" s="93"/>
      <c r="Q183" s="99"/>
      <c r="R183" s="97"/>
      <c r="S183" s="102"/>
      <c r="T183" s="93"/>
      <c r="U183" s="99"/>
      <c r="V183" s="97"/>
    </row>
    <row r="184" spans="1:22" ht="12.75">
      <c r="A184" s="166">
        <v>176</v>
      </c>
      <c r="B184" s="39" t="s">
        <v>267</v>
      </c>
      <c r="C184" s="19">
        <f t="shared" si="31"/>
        <v>0</v>
      </c>
      <c r="D184" s="93">
        <f t="shared" si="31"/>
        <v>0</v>
      </c>
      <c r="E184" s="93"/>
      <c r="F184" s="94"/>
      <c r="G184" s="102">
        <f t="shared" si="29"/>
        <v>0</v>
      </c>
      <c r="H184" s="93"/>
      <c r="I184" s="99"/>
      <c r="J184" s="97"/>
      <c r="K184" s="102"/>
      <c r="L184" s="93"/>
      <c r="M184" s="99"/>
      <c r="N184" s="97"/>
      <c r="O184" s="102"/>
      <c r="P184" s="93"/>
      <c r="Q184" s="99"/>
      <c r="R184" s="97"/>
      <c r="S184" s="102"/>
      <c r="T184" s="93"/>
      <c r="U184" s="99"/>
      <c r="V184" s="97"/>
    </row>
    <row r="185" spans="1:22" ht="12.75">
      <c r="A185" s="166">
        <v>177</v>
      </c>
      <c r="B185" s="24" t="s">
        <v>196</v>
      </c>
      <c r="C185" s="28">
        <f t="shared" si="31"/>
        <v>0</v>
      </c>
      <c r="D185" s="26">
        <f>H185</f>
        <v>0</v>
      </c>
      <c r="E185" s="26"/>
      <c r="F185" s="27"/>
      <c r="G185" s="34">
        <f>G186</f>
        <v>0</v>
      </c>
      <c r="H185" s="26">
        <f>H186</f>
        <v>0</v>
      </c>
      <c r="I185" s="93"/>
      <c r="J185" s="97"/>
      <c r="K185" s="102"/>
      <c r="L185" s="93"/>
      <c r="M185" s="93"/>
      <c r="N185" s="97"/>
      <c r="O185" s="102"/>
      <c r="P185" s="93"/>
      <c r="Q185" s="93"/>
      <c r="R185" s="97"/>
      <c r="S185" s="102"/>
      <c r="T185" s="93"/>
      <c r="U185" s="93"/>
      <c r="V185" s="97"/>
    </row>
    <row r="186" spans="1:22" ht="12.75">
      <c r="A186" s="166">
        <f t="shared" si="26"/>
        <v>178</v>
      </c>
      <c r="B186" s="39" t="s">
        <v>268</v>
      </c>
      <c r="C186" s="19">
        <f t="shared" si="31"/>
        <v>0</v>
      </c>
      <c r="D186" s="93">
        <f t="shared" si="31"/>
        <v>0</v>
      </c>
      <c r="E186" s="93"/>
      <c r="F186" s="94"/>
      <c r="G186" s="102">
        <f t="shared" si="29"/>
        <v>0</v>
      </c>
      <c r="H186" s="93"/>
      <c r="I186" s="93"/>
      <c r="J186" s="97"/>
      <c r="K186" s="102"/>
      <c r="L186" s="93"/>
      <c r="M186" s="93"/>
      <c r="N186" s="97"/>
      <c r="O186" s="102"/>
      <c r="P186" s="93"/>
      <c r="Q186" s="93"/>
      <c r="R186" s="97"/>
      <c r="S186" s="102"/>
      <c r="T186" s="93"/>
      <c r="U186" s="93"/>
      <c r="V186" s="97"/>
    </row>
    <row r="187" spans="1:22" ht="12.75">
      <c r="A187" s="166">
        <v>179</v>
      </c>
      <c r="B187" s="24" t="s">
        <v>42</v>
      </c>
      <c r="C187" s="28">
        <f t="shared" si="31"/>
        <v>0</v>
      </c>
      <c r="D187" s="26">
        <f t="shared" si="31"/>
        <v>0</v>
      </c>
      <c r="E187" s="26">
        <f t="shared" si="31"/>
        <v>0</v>
      </c>
      <c r="F187" s="27"/>
      <c r="G187" s="28">
        <f t="shared" si="29"/>
        <v>0</v>
      </c>
      <c r="H187" s="26"/>
      <c r="I187" s="26"/>
      <c r="J187" s="31"/>
      <c r="K187" s="28"/>
      <c r="L187" s="93"/>
      <c r="M187" s="93"/>
      <c r="N187" s="92"/>
      <c r="O187" s="95"/>
      <c r="P187" s="93"/>
      <c r="Q187" s="93"/>
      <c r="R187" s="92"/>
      <c r="S187" s="28">
        <f>T187+V187</f>
        <v>0</v>
      </c>
      <c r="T187" s="26"/>
      <c r="U187" s="26"/>
      <c r="V187" s="29"/>
    </row>
    <row r="188" spans="1:22" ht="12.75">
      <c r="A188" s="166">
        <f t="shared" si="26"/>
        <v>180</v>
      </c>
      <c r="B188" s="24" t="s">
        <v>43</v>
      </c>
      <c r="C188" s="28">
        <f t="shared" si="31"/>
        <v>0</v>
      </c>
      <c r="D188" s="26">
        <f t="shared" si="31"/>
        <v>0</v>
      </c>
      <c r="E188" s="26">
        <f t="shared" si="31"/>
        <v>0</v>
      </c>
      <c r="F188" s="27"/>
      <c r="G188" s="28">
        <f t="shared" si="29"/>
        <v>0</v>
      </c>
      <c r="H188" s="26"/>
      <c r="I188" s="26"/>
      <c r="J188" s="31"/>
      <c r="K188" s="28"/>
      <c r="L188" s="93"/>
      <c r="M188" s="93"/>
      <c r="N188" s="92"/>
      <c r="O188" s="95"/>
      <c r="P188" s="93"/>
      <c r="Q188" s="93"/>
      <c r="R188" s="92"/>
      <c r="S188" s="28"/>
      <c r="T188" s="26"/>
      <c r="U188" s="26"/>
      <c r="V188" s="29"/>
    </row>
    <row r="189" spans="1:22" ht="12.75">
      <c r="A189" s="166">
        <f t="shared" si="26"/>
        <v>181</v>
      </c>
      <c r="B189" s="24" t="s">
        <v>44</v>
      </c>
      <c r="C189" s="28">
        <f t="shared" si="31"/>
        <v>0</v>
      </c>
      <c r="D189" s="26">
        <f t="shared" si="31"/>
        <v>0</v>
      </c>
      <c r="E189" s="26">
        <f t="shared" si="31"/>
        <v>0</v>
      </c>
      <c r="F189" s="27"/>
      <c r="G189" s="28">
        <f t="shared" si="29"/>
        <v>0</v>
      </c>
      <c r="H189" s="26"/>
      <c r="I189" s="26"/>
      <c r="J189" s="29"/>
      <c r="K189" s="28"/>
      <c r="L189" s="93"/>
      <c r="M189" s="93"/>
      <c r="N189" s="92"/>
      <c r="O189" s="95"/>
      <c r="P189" s="93"/>
      <c r="Q189" s="93"/>
      <c r="R189" s="92"/>
      <c r="S189" s="28">
        <f>T189+V189</f>
        <v>0</v>
      </c>
      <c r="T189" s="26"/>
      <c r="U189" s="26"/>
      <c r="V189" s="29"/>
    </row>
    <row r="190" spans="1:22" ht="12.75">
      <c r="A190" s="166">
        <f t="shared" si="26"/>
        <v>182</v>
      </c>
      <c r="B190" s="24" t="s">
        <v>45</v>
      </c>
      <c r="C190" s="28">
        <f t="shared" si="31"/>
        <v>0</v>
      </c>
      <c r="D190" s="26">
        <f t="shared" si="31"/>
        <v>0</v>
      </c>
      <c r="E190" s="26">
        <f t="shared" si="31"/>
        <v>0</v>
      </c>
      <c r="F190" s="27"/>
      <c r="G190" s="28">
        <f t="shared" si="29"/>
        <v>0</v>
      </c>
      <c r="H190" s="26"/>
      <c r="I190" s="26"/>
      <c r="J190" s="29"/>
      <c r="K190" s="28"/>
      <c r="L190" s="93"/>
      <c r="M190" s="93"/>
      <c r="N190" s="92"/>
      <c r="O190" s="95"/>
      <c r="P190" s="93"/>
      <c r="Q190" s="93"/>
      <c r="R190" s="92"/>
      <c r="S190" s="28"/>
      <c r="T190" s="26"/>
      <c r="U190" s="26"/>
      <c r="V190" s="29"/>
    </row>
    <row r="191" spans="1:22" ht="12.75">
      <c r="A191" s="166">
        <f t="shared" si="26"/>
        <v>183</v>
      </c>
      <c r="B191" s="24" t="s">
        <v>46</v>
      </c>
      <c r="C191" s="28">
        <f t="shared" si="31"/>
        <v>0</v>
      </c>
      <c r="D191" s="26">
        <f t="shared" si="31"/>
        <v>0</v>
      </c>
      <c r="E191" s="26">
        <f t="shared" si="31"/>
        <v>0</v>
      </c>
      <c r="F191" s="27"/>
      <c r="G191" s="28">
        <f t="shared" si="29"/>
        <v>0</v>
      </c>
      <c r="H191" s="26"/>
      <c r="I191" s="26"/>
      <c r="J191" s="29"/>
      <c r="K191" s="28"/>
      <c r="L191" s="93"/>
      <c r="M191" s="93"/>
      <c r="N191" s="92"/>
      <c r="O191" s="95"/>
      <c r="P191" s="93"/>
      <c r="Q191" s="93"/>
      <c r="R191" s="92"/>
      <c r="S191" s="28"/>
      <c r="T191" s="26"/>
      <c r="U191" s="26"/>
      <c r="V191" s="29"/>
    </row>
    <row r="192" spans="1:22" ht="12.75">
      <c r="A192" s="166">
        <f t="shared" si="26"/>
        <v>184</v>
      </c>
      <c r="B192" s="24" t="s">
        <v>47</v>
      </c>
      <c r="C192" s="28">
        <f t="shared" si="31"/>
        <v>0</v>
      </c>
      <c r="D192" s="26">
        <f t="shared" si="31"/>
        <v>0</v>
      </c>
      <c r="E192" s="26">
        <f t="shared" si="31"/>
        <v>0</v>
      </c>
      <c r="F192" s="27"/>
      <c r="G192" s="28">
        <f t="shared" si="29"/>
        <v>0</v>
      </c>
      <c r="H192" s="26"/>
      <c r="I192" s="26"/>
      <c r="J192" s="29"/>
      <c r="K192" s="28"/>
      <c r="L192" s="93"/>
      <c r="M192" s="93"/>
      <c r="N192" s="92"/>
      <c r="O192" s="95"/>
      <c r="P192" s="93"/>
      <c r="Q192" s="93"/>
      <c r="R192" s="92"/>
      <c r="S192" s="28"/>
      <c r="T192" s="26"/>
      <c r="U192" s="26"/>
      <c r="V192" s="29"/>
    </row>
    <row r="193" spans="1:22" ht="12.75">
      <c r="A193" s="166">
        <f t="shared" si="26"/>
        <v>185</v>
      </c>
      <c r="B193" s="24" t="s">
        <v>48</v>
      </c>
      <c r="C193" s="28">
        <f t="shared" si="31"/>
        <v>0</v>
      </c>
      <c r="D193" s="26">
        <f t="shared" si="31"/>
        <v>0</v>
      </c>
      <c r="E193" s="26">
        <f t="shared" si="31"/>
        <v>0</v>
      </c>
      <c r="F193" s="27"/>
      <c r="G193" s="28">
        <f t="shared" si="29"/>
        <v>0</v>
      </c>
      <c r="H193" s="26"/>
      <c r="I193" s="26"/>
      <c r="J193" s="29"/>
      <c r="K193" s="28"/>
      <c r="L193" s="93"/>
      <c r="M193" s="93"/>
      <c r="N193" s="92"/>
      <c r="O193" s="95"/>
      <c r="P193" s="93"/>
      <c r="Q193" s="93"/>
      <c r="R193" s="92"/>
      <c r="S193" s="28">
        <f>T193+V193</f>
        <v>0</v>
      </c>
      <c r="T193" s="26"/>
      <c r="U193" s="26"/>
      <c r="V193" s="29"/>
    </row>
    <row r="194" spans="1:22" ht="12.75">
      <c r="A194" s="166">
        <f t="shared" si="26"/>
        <v>186</v>
      </c>
      <c r="B194" s="24" t="s">
        <v>49</v>
      </c>
      <c r="C194" s="28">
        <f t="shared" si="31"/>
        <v>0</v>
      </c>
      <c r="D194" s="26">
        <f t="shared" si="31"/>
        <v>0</v>
      </c>
      <c r="E194" s="26">
        <f t="shared" si="31"/>
        <v>0</v>
      </c>
      <c r="F194" s="27"/>
      <c r="G194" s="28">
        <f t="shared" si="29"/>
        <v>0</v>
      </c>
      <c r="H194" s="26"/>
      <c r="I194" s="26"/>
      <c r="J194" s="29"/>
      <c r="K194" s="28"/>
      <c r="L194" s="93"/>
      <c r="M194" s="93"/>
      <c r="N194" s="92"/>
      <c r="O194" s="95"/>
      <c r="P194" s="93"/>
      <c r="Q194" s="93"/>
      <c r="R194" s="92"/>
      <c r="S194" s="28"/>
      <c r="T194" s="26"/>
      <c r="U194" s="26"/>
      <c r="V194" s="29"/>
    </row>
    <row r="195" spans="1:22" ht="12.75">
      <c r="A195" s="166">
        <f t="shared" si="26"/>
        <v>187</v>
      </c>
      <c r="B195" s="24" t="s">
        <v>73</v>
      </c>
      <c r="C195" s="28">
        <f t="shared" si="31"/>
        <v>0</v>
      </c>
      <c r="D195" s="26">
        <f t="shared" si="31"/>
        <v>0</v>
      </c>
      <c r="E195" s="26">
        <f t="shared" si="31"/>
        <v>0</v>
      </c>
      <c r="F195" s="27"/>
      <c r="G195" s="28">
        <f t="shared" si="29"/>
        <v>0</v>
      </c>
      <c r="H195" s="26"/>
      <c r="I195" s="26"/>
      <c r="J195" s="29"/>
      <c r="K195" s="28"/>
      <c r="L195" s="93"/>
      <c r="M195" s="93"/>
      <c r="N195" s="92"/>
      <c r="O195" s="95"/>
      <c r="P195" s="93"/>
      <c r="Q195" s="93"/>
      <c r="R195" s="92"/>
      <c r="S195" s="28"/>
      <c r="T195" s="26"/>
      <c r="U195" s="26"/>
      <c r="V195" s="29"/>
    </row>
    <row r="196" spans="1:22" ht="13.5" thickBot="1">
      <c r="A196" s="168">
        <f t="shared" si="26"/>
        <v>188</v>
      </c>
      <c r="B196" s="24" t="s">
        <v>51</v>
      </c>
      <c r="C196" s="28">
        <f t="shared" si="31"/>
        <v>0</v>
      </c>
      <c r="D196" s="26">
        <f t="shared" si="31"/>
        <v>0</v>
      </c>
      <c r="E196" s="26">
        <f>I196+M196+Q196+U196</f>
        <v>0</v>
      </c>
      <c r="F196" s="27"/>
      <c r="G196" s="56">
        <f t="shared" si="29"/>
        <v>0</v>
      </c>
      <c r="H196" s="55"/>
      <c r="I196" s="55"/>
      <c r="J196" s="58"/>
      <c r="K196" s="28"/>
      <c r="L196" s="93"/>
      <c r="M196" s="93"/>
      <c r="N196" s="92"/>
      <c r="O196" s="95"/>
      <c r="P196" s="93"/>
      <c r="Q196" s="93"/>
      <c r="R196" s="92"/>
      <c r="S196" s="56">
        <f>T196+V196</f>
        <v>0</v>
      </c>
      <c r="T196" s="55"/>
      <c r="U196" s="55"/>
      <c r="V196" s="58"/>
    </row>
    <row r="197" spans="1:22" ht="45.75" thickBot="1">
      <c r="A197" s="70">
        <v>189</v>
      </c>
      <c r="B197" s="71" t="s">
        <v>269</v>
      </c>
      <c r="C197" s="72">
        <f t="shared" si="31"/>
        <v>0</v>
      </c>
      <c r="D197" s="59">
        <f t="shared" si="31"/>
        <v>0</v>
      </c>
      <c r="E197" s="59"/>
      <c r="F197" s="64"/>
      <c r="G197" s="72">
        <f>G198+G200+G203+G206</f>
        <v>0</v>
      </c>
      <c r="H197" s="59">
        <f>H198+H200+H203+H206</f>
        <v>0</v>
      </c>
      <c r="I197" s="59"/>
      <c r="J197" s="64"/>
      <c r="K197" s="73">
        <f>K201</f>
        <v>0</v>
      </c>
      <c r="L197" s="59">
        <f>L201</f>
        <v>0</v>
      </c>
      <c r="M197" s="59"/>
      <c r="N197" s="64"/>
      <c r="O197" s="72"/>
      <c r="P197" s="59"/>
      <c r="Q197" s="59"/>
      <c r="R197" s="64"/>
      <c r="S197" s="59"/>
      <c r="T197" s="59"/>
      <c r="U197" s="59"/>
      <c r="V197" s="64"/>
    </row>
    <row r="198" spans="1:22" ht="12.75">
      <c r="A198" s="75">
        <v>190</v>
      </c>
      <c r="B198" s="89" t="s">
        <v>193</v>
      </c>
      <c r="C198" s="84">
        <f t="shared" si="31"/>
        <v>0</v>
      </c>
      <c r="D198" s="82">
        <f t="shared" si="31"/>
        <v>0</v>
      </c>
      <c r="E198" s="82"/>
      <c r="F198" s="85"/>
      <c r="G198" s="86">
        <f>G199</f>
        <v>0</v>
      </c>
      <c r="H198" s="82">
        <f>H199</f>
        <v>0</v>
      </c>
      <c r="I198" s="116"/>
      <c r="J198" s="108"/>
      <c r="K198" s="169"/>
      <c r="L198" s="116"/>
      <c r="M198" s="116"/>
      <c r="N198" s="170"/>
      <c r="O198" s="169"/>
      <c r="P198" s="116"/>
      <c r="Q198" s="116"/>
      <c r="R198" s="170"/>
      <c r="S198" s="169"/>
      <c r="T198" s="116"/>
      <c r="U198" s="116"/>
      <c r="V198" s="170"/>
    </row>
    <row r="199" spans="1:22" ht="12.75">
      <c r="A199" s="90">
        <f t="shared" si="26"/>
        <v>191</v>
      </c>
      <c r="B199" s="39" t="s">
        <v>270</v>
      </c>
      <c r="C199" s="19">
        <f t="shared" si="31"/>
        <v>0</v>
      </c>
      <c r="D199" s="93">
        <f t="shared" si="31"/>
        <v>0</v>
      </c>
      <c r="E199" s="93"/>
      <c r="F199" s="92"/>
      <c r="G199" s="99">
        <f t="shared" si="29"/>
        <v>0</v>
      </c>
      <c r="H199" s="94"/>
      <c r="I199" s="93"/>
      <c r="J199" s="94"/>
      <c r="K199" s="95"/>
      <c r="L199" s="93"/>
      <c r="M199" s="93"/>
      <c r="N199" s="92"/>
      <c r="O199" s="95"/>
      <c r="P199" s="93"/>
      <c r="Q199" s="93"/>
      <c r="R199" s="92"/>
      <c r="S199" s="95"/>
      <c r="T199" s="93"/>
      <c r="U199" s="93"/>
      <c r="V199" s="92"/>
    </row>
    <row r="200" spans="1:22" ht="12.75">
      <c r="A200" s="90">
        <f t="shared" si="26"/>
        <v>192</v>
      </c>
      <c r="B200" s="24" t="s">
        <v>271</v>
      </c>
      <c r="C200" s="28">
        <f t="shared" si="31"/>
        <v>0</v>
      </c>
      <c r="D200" s="26">
        <f t="shared" si="31"/>
        <v>0</v>
      </c>
      <c r="E200" s="26"/>
      <c r="F200" s="29"/>
      <c r="G200" s="96">
        <f>G202</f>
        <v>0</v>
      </c>
      <c r="H200" s="26">
        <f>H202</f>
        <v>0</v>
      </c>
      <c r="I200" s="93"/>
      <c r="J200" s="94"/>
      <c r="K200" s="34">
        <f>K201</f>
        <v>0</v>
      </c>
      <c r="L200" s="26">
        <f>L201</f>
        <v>0</v>
      </c>
      <c r="M200" s="93"/>
      <c r="N200" s="92"/>
      <c r="O200" s="95"/>
      <c r="P200" s="93"/>
      <c r="Q200" s="93"/>
      <c r="R200" s="92"/>
      <c r="S200" s="95"/>
      <c r="T200" s="93"/>
      <c r="U200" s="93"/>
      <c r="V200" s="92"/>
    </row>
    <row r="201" spans="1:22" ht="12.75">
      <c r="A201" s="90">
        <f t="shared" si="26"/>
        <v>193</v>
      </c>
      <c r="B201" s="39" t="s">
        <v>272</v>
      </c>
      <c r="C201" s="19">
        <f t="shared" si="31"/>
        <v>0</v>
      </c>
      <c r="D201" s="22">
        <f t="shared" si="31"/>
        <v>0</v>
      </c>
      <c r="E201" s="26"/>
      <c r="F201" s="29"/>
      <c r="G201" s="25"/>
      <c r="H201" s="96"/>
      <c r="I201" s="93"/>
      <c r="J201" s="94"/>
      <c r="K201" s="95">
        <f>L201+N201</f>
        <v>0</v>
      </c>
      <c r="L201" s="93"/>
      <c r="M201" s="93"/>
      <c r="N201" s="92"/>
      <c r="O201" s="95"/>
      <c r="P201" s="93"/>
      <c r="Q201" s="93"/>
      <c r="R201" s="92"/>
      <c r="S201" s="95"/>
      <c r="T201" s="93"/>
      <c r="U201" s="93"/>
      <c r="V201" s="92"/>
    </row>
    <row r="202" spans="1:22" ht="12.75">
      <c r="A202" s="90">
        <f t="shared" si="26"/>
        <v>194</v>
      </c>
      <c r="B202" s="39" t="s">
        <v>273</v>
      </c>
      <c r="C202" s="19">
        <f t="shared" si="31"/>
        <v>0</v>
      </c>
      <c r="D202" s="93">
        <f t="shared" si="31"/>
        <v>0</v>
      </c>
      <c r="E202" s="93"/>
      <c r="F202" s="92"/>
      <c r="G202" s="99">
        <f t="shared" si="29"/>
        <v>0</v>
      </c>
      <c r="H202" s="94"/>
      <c r="I202" s="93"/>
      <c r="J202" s="94"/>
      <c r="K202" s="95"/>
      <c r="L202" s="93"/>
      <c r="M202" s="93"/>
      <c r="N202" s="92"/>
      <c r="O202" s="95"/>
      <c r="P202" s="93"/>
      <c r="Q202" s="93"/>
      <c r="R202" s="92"/>
      <c r="S202" s="95"/>
      <c r="T202" s="93"/>
      <c r="U202" s="93"/>
      <c r="V202" s="92"/>
    </row>
    <row r="203" spans="1:22" ht="12.75">
      <c r="A203" s="90">
        <v>195</v>
      </c>
      <c r="B203" s="24" t="s">
        <v>196</v>
      </c>
      <c r="C203" s="28">
        <f t="shared" si="31"/>
        <v>0</v>
      </c>
      <c r="D203" s="26">
        <f t="shared" si="31"/>
        <v>0</v>
      </c>
      <c r="E203" s="26"/>
      <c r="F203" s="29"/>
      <c r="G203" s="96">
        <f t="shared" si="29"/>
        <v>0</v>
      </c>
      <c r="H203" s="26">
        <f>H204+H205</f>
        <v>0</v>
      </c>
      <c r="I203" s="93"/>
      <c r="J203" s="94"/>
      <c r="K203" s="95"/>
      <c r="L203" s="93"/>
      <c r="M203" s="93"/>
      <c r="N203" s="92"/>
      <c r="O203" s="95"/>
      <c r="P203" s="93"/>
      <c r="Q203" s="93"/>
      <c r="R203" s="92"/>
      <c r="S203" s="34"/>
      <c r="T203" s="26"/>
      <c r="U203" s="93"/>
      <c r="V203" s="92"/>
    </row>
    <row r="204" spans="1:22" ht="25.5">
      <c r="A204" s="90">
        <f t="shared" si="26"/>
        <v>196</v>
      </c>
      <c r="B204" s="103" t="s">
        <v>274</v>
      </c>
      <c r="C204" s="19">
        <f t="shared" si="31"/>
        <v>0</v>
      </c>
      <c r="D204" s="22">
        <f t="shared" si="31"/>
        <v>0</v>
      </c>
      <c r="E204" s="49"/>
      <c r="F204" s="50"/>
      <c r="G204" s="17">
        <f t="shared" si="29"/>
        <v>0</v>
      </c>
      <c r="H204" s="171"/>
      <c r="I204" s="140"/>
      <c r="J204" s="159"/>
      <c r="K204" s="139"/>
      <c r="L204" s="140"/>
      <c r="M204" s="140"/>
      <c r="N204" s="141"/>
      <c r="O204" s="139"/>
      <c r="P204" s="140"/>
      <c r="Q204" s="140"/>
      <c r="R204" s="141"/>
      <c r="S204" s="139"/>
      <c r="T204" s="140"/>
      <c r="U204" s="140"/>
      <c r="V204" s="141"/>
    </row>
    <row r="205" spans="1:22" ht="12.75">
      <c r="A205" s="90">
        <f t="shared" si="26"/>
        <v>197</v>
      </c>
      <c r="B205" s="24" t="s">
        <v>275</v>
      </c>
      <c r="C205" s="19">
        <f t="shared" si="31"/>
        <v>0</v>
      </c>
      <c r="D205" s="22">
        <f t="shared" si="31"/>
        <v>0</v>
      </c>
      <c r="E205" s="43"/>
      <c r="F205" s="46"/>
      <c r="G205" s="99">
        <f t="shared" si="29"/>
        <v>0</v>
      </c>
      <c r="H205" s="49"/>
      <c r="I205" s="140"/>
      <c r="J205" s="159"/>
      <c r="K205" s="139"/>
      <c r="L205" s="140"/>
      <c r="M205" s="140"/>
      <c r="N205" s="141"/>
      <c r="O205" s="139"/>
      <c r="P205" s="140"/>
      <c r="Q205" s="140"/>
      <c r="R205" s="141"/>
      <c r="S205" s="22"/>
      <c r="T205" s="140"/>
      <c r="U205" s="140"/>
      <c r="V205" s="141"/>
    </row>
    <row r="206" spans="1:22" ht="12.75">
      <c r="A206" s="90">
        <v>198</v>
      </c>
      <c r="B206" s="24" t="s">
        <v>83</v>
      </c>
      <c r="C206" s="28">
        <f t="shared" si="31"/>
        <v>0</v>
      </c>
      <c r="D206" s="26">
        <f t="shared" si="31"/>
        <v>0</v>
      </c>
      <c r="E206" s="43"/>
      <c r="F206" s="46"/>
      <c r="G206" s="25">
        <f t="shared" si="29"/>
        <v>0</v>
      </c>
      <c r="H206" s="43">
        <f>H207</f>
        <v>0</v>
      </c>
      <c r="I206" s="140"/>
      <c r="J206" s="172"/>
      <c r="K206" s="173"/>
      <c r="L206" s="140"/>
      <c r="M206" s="140"/>
      <c r="N206" s="174"/>
      <c r="O206" s="139"/>
      <c r="P206" s="140"/>
      <c r="Q206" s="140"/>
      <c r="R206" s="174"/>
      <c r="S206" s="173"/>
      <c r="T206" s="140"/>
      <c r="U206" s="140"/>
      <c r="V206" s="174"/>
    </row>
    <row r="207" spans="1:22" ht="13.5" thickBot="1">
      <c r="A207" s="119">
        <v>199</v>
      </c>
      <c r="B207" s="135" t="s">
        <v>276</v>
      </c>
      <c r="C207" s="48">
        <f t="shared" si="31"/>
        <v>0</v>
      </c>
      <c r="D207" s="49">
        <f t="shared" si="31"/>
        <v>0</v>
      </c>
      <c r="E207" s="43"/>
      <c r="F207" s="46"/>
      <c r="G207" s="158">
        <f t="shared" si="29"/>
        <v>0</v>
      </c>
      <c r="H207" s="49"/>
      <c r="I207" s="140"/>
      <c r="J207" s="172"/>
      <c r="K207" s="173"/>
      <c r="L207" s="140"/>
      <c r="M207" s="140"/>
      <c r="N207" s="174"/>
      <c r="O207" s="139"/>
      <c r="P207" s="140"/>
      <c r="Q207" s="140"/>
      <c r="R207" s="174"/>
      <c r="S207" s="173"/>
      <c r="T207" s="140"/>
      <c r="U207" s="140"/>
      <c r="V207" s="174"/>
    </row>
    <row r="208" spans="1:22" ht="13.5" thickBot="1">
      <c r="A208" s="70">
        <v>200</v>
      </c>
      <c r="B208" s="175" t="s">
        <v>277</v>
      </c>
      <c r="C208" s="125">
        <f t="shared" si="31"/>
        <v>12693.383999999998</v>
      </c>
      <c r="D208" s="126">
        <f t="shared" si="31"/>
        <v>12681.564999999999</v>
      </c>
      <c r="E208" s="59">
        <f>I208+M208+Q208+U208</f>
        <v>8236.387999999997</v>
      </c>
      <c r="F208" s="60">
        <f>J208+N208+R208+V208</f>
        <v>11.819</v>
      </c>
      <c r="G208" s="126">
        <f>G9+G44+G99+G140+G175+G197</f>
        <v>5817.796</v>
      </c>
      <c r="H208" s="126">
        <f>H9+H44+H99+H140+H175+H197</f>
        <v>5807.977000000001</v>
      </c>
      <c r="I208" s="59">
        <f>I9+I44+I99+I140+I175+I197</f>
        <v>3611.0589999999993</v>
      </c>
      <c r="J208" s="126">
        <f>J9+J44+J99+J140+J175+J197</f>
        <v>9.819</v>
      </c>
      <c r="K208" s="63">
        <f>K9+K44+K99+K140+K175+K197</f>
        <v>239.86199999999997</v>
      </c>
      <c r="L208" s="59">
        <f>L9+L44+L140+L175+L197</f>
        <v>239.86199999999997</v>
      </c>
      <c r="M208" s="59">
        <f>M9+M44+M140+M175+M197</f>
        <v>82.593</v>
      </c>
      <c r="N208" s="74">
        <f>N9+N44+N99+N140+N175+N197</f>
        <v>0</v>
      </c>
      <c r="O208" s="72">
        <f>O9+O44+O99+O140+O175+O197</f>
        <v>6048.399999999998</v>
      </c>
      <c r="P208" s="59">
        <f>P9+P44+P99+P140+P175+P197</f>
        <v>6048.399999999998</v>
      </c>
      <c r="Q208" s="59">
        <f>Q9+Q44+Q99+Q140+Q175+Q197</f>
        <v>4518.932999999998</v>
      </c>
      <c r="R208" s="59"/>
      <c r="S208" s="65">
        <f>S9+S44+S99+S140+S175+S197</f>
        <v>587.326</v>
      </c>
      <c r="T208" s="126">
        <f>T9+T44+T99+T140+T175+T197</f>
        <v>585.326</v>
      </c>
      <c r="U208" s="126">
        <f>U9+U44+U99+U140+U175+U197</f>
        <v>23.803000000000004</v>
      </c>
      <c r="V208" s="64">
        <f>V9+V20+SUM(V34:V43)+V44+V99+V140+V175+V197</f>
        <v>2</v>
      </c>
    </row>
    <row r="211" ht="12.75">
      <c r="B211" s="6" t="s">
        <v>176</v>
      </c>
    </row>
    <row r="212" ht="12.75">
      <c r="B212" s="6" t="s">
        <v>282</v>
      </c>
    </row>
    <row r="213" ht="12.75">
      <c r="B213" s="66" t="s">
        <v>278</v>
      </c>
    </row>
    <row r="214" ht="12.75">
      <c r="B214" s="6" t="s">
        <v>177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216"/>
  <sheetViews>
    <sheetView zoomScalePageLayoutView="0" workbookViewId="0" topLeftCell="A1">
      <selection activeCell="X22" sqref="X22"/>
    </sheetView>
  </sheetViews>
  <sheetFormatPr defaultColWidth="9.140625" defaultRowHeight="12.75"/>
  <cols>
    <col min="1" max="1" width="3.8515625" style="0" customWidth="1"/>
    <col min="2" max="2" width="36.28125" style="0" customWidth="1"/>
    <col min="3" max="3" width="13.00390625" style="0" customWidth="1"/>
    <col min="4" max="4" width="12.28125" style="0" customWidth="1"/>
    <col min="10" max="10" width="7.421875" style="0" customWidth="1"/>
    <col min="11" max="11" width="11.421875" style="0" customWidth="1"/>
    <col min="12" max="12" width="10.421875" style="0" customWidth="1"/>
    <col min="18" max="18" width="6.140625" style="0" customWidth="1"/>
    <col min="19" max="20" width="8.140625" style="0" customWidth="1"/>
    <col min="21" max="21" width="7.28125" style="0" customWidth="1"/>
    <col min="22" max="22" width="6.421875" style="0" customWidth="1"/>
  </cols>
  <sheetData>
    <row r="3" spans="1:22" ht="15.75">
      <c r="A3" s="667"/>
      <c r="B3" s="668"/>
      <c r="C3" s="669"/>
      <c r="D3" s="669"/>
      <c r="E3" s="669"/>
      <c r="F3" s="669"/>
      <c r="G3" s="669"/>
      <c r="H3" s="669"/>
      <c r="I3" s="1"/>
      <c r="J3" s="673"/>
      <c r="K3" s="673"/>
      <c r="L3" s="669" t="s">
        <v>353</v>
      </c>
      <c r="M3" s="669"/>
      <c r="N3" s="669"/>
      <c r="O3" s="669"/>
      <c r="P3" s="669"/>
      <c r="Q3" s="668"/>
      <c r="R3" s="933" t="s">
        <v>667</v>
      </c>
      <c r="S3" s="934"/>
      <c r="T3" s="935"/>
      <c r="U3" s="936"/>
      <c r="V3" s="671"/>
    </row>
    <row r="4" spans="1:22" ht="15.75">
      <c r="A4" s="667"/>
      <c r="B4" s="672"/>
      <c r="C4" s="669"/>
      <c r="D4" s="669"/>
      <c r="E4" s="669"/>
      <c r="F4" s="669"/>
      <c r="G4" s="669"/>
      <c r="H4" s="669"/>
      <c r="I4" s="1"/>
      <c r="J4" s="673"/>
      <c r="K4" s="938"/>
      <c r="L4" s="669" t="s">
        <v>178</v>
      </c>
      <c r="M4" s="669"/>
      <c r="N4" s="669"/>
      <c r="O4" s="669"/>
      <c r="P4" s="669"/>
      <c r="Q4" s="674"/>
      <c r="R4" s="933" t="s">
        <v>179</v>
      </c>
      <c r="S4" s="933"/>
      <c r="T4" s="937"/>
      <c r="U4" s="937"/>
      <c r="V4" s="667"/>
    </row>
    <row r="5" spans="1:22" ht="13.5" thickBot="1">
      <c r="A5" s="667"/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70"/>
      <c r="Q5" s="668"/>
      <c r="R5" s="668"/>
      <c r="S5" s="668"/>
      <c r="T5" s="667" t="s">
        <v>180</v>
      </c>
      <c r="U5" s="667"/>
      <c r="V5" s="667"/>
    </row>
    <row r="6" spans="1:22" ht="12.75">
      <c r="A6" s="1075"/>
      <c r="B6" s="1077" t="s">
        <v>93</v>
      </c>
      <c r="C6" s="1079" t="s">
        <v>94</v>
      </c>
      <c r="D6" s="1066" t="s">
        <v>95</v>
      </c>
      <c r="E6" s="1067"/>
      <c r="F6" s="1074"/>
      <c r="G6" s="1079" t="s">
        <v>96</v>
      </c>
      <c r="H6" s="1066" t="s">
        <v>95</v>
      </c>
      <c r="I6" s="1067"/>
      <c r="J6" s="1067"/>
      <c r="K6" s="1072" t="s">
        <v>281</v>
      </c>
      <c r="L6" s="1066" t="s">
        <v>95</v>
      </c>
      <c r="M6" s="1067"/>
      <c r="N6" s="1074"/>
      <c r="O6" s="1072" t="s">
        <v>297</v>
      </c>
      <c r="P6" s="1066" t="s">
        <v>95</v>
      </c>
      <c r="Q6" s="1067"/>
      <c r="R6" s="1074"/>
      <c r="S6" s="1072" t="s">
        <v>98</v>
      </c>
      <c r="T6" s="1066" t="s">
        <v>95</v>
      </c>
      <c r="U6" s="1067"/>
      <c r="V6" s="1074"/>
    </row>
    <row r="7" spans="1:22" ht="12.75">
      <c r="A7" s="1076"/>
      <c r="B7" s="1078"/>
      <c r="C7" s="1080"/>
      <c r="D7" s="1068" t="s">
        <v>99</v>
      </c>
      <c r="E7" s="1069"/>
      <c r="F7" s="1070" t="s">
        <v>100</v>
      </c>
      <c r="G7" s="1080"/>
      <c r="H7" s="1068" t="s">
        <v>99</v>
      </c>
      <c r="I7" s="1069"/>
      <c r="J7" s="1081" t="s">
        <v>100</v>
      </c>
      <c r="K7" s="1073"/>
      <c r="L7" s="1068" t="s">
        <v>99</v>
      </c>
      <c r="M7" s="1069"/>
      <c r="N7" s="1070" t="s">
        <v>100</v>
      </c>
      <c r="O7" s="1073"/>
      <c r="P7" s="1068" t="s">
        <v>99</v>
      </c>
      <c r="Q7" s="1069"/>
      <c r="R7" s="1070" t="s">
        <v>100</v>
      </c>
      <c r="S7" s="1073"/>
      <c r="T7" s="1068" t="s">
        <v>99</v>
      </c>
      <c r="U7" s="1069"/>
      <c r="V7" s="1070" t="s">
        <v>100</v>
      </c>
    </row>
    <row r="8" spans="1:22" ht="58.5" customHeight="1" thickBot="1">
      <c r="A8" s="1076"/>
      <c r="B8" s="1078"/>
      <c r="C8" s="1080"/>
      <c r="D8" s="675" t="s">
        <v>94</v>
      </c>
      <c r="E8" s="676" t="s">
        <v>101</v>
      </c>
      <c r="F8" s="1071"/>
      <c r="G8" s="1080"/>
      <c r="H8" s="675" t="s">
        <v>94</v>
      </c>
      <c r="I8" s="676" t="s">
        <v>101</v>
      </c>
      <c r="J8" s="1082"/>
      <c r="K8" s="1073"/>
      <c r="L8" s="675" t="s">
        <v>94</v>
      </c>
      <c r="M8" s="676" t="s">
        <v>101</v>
      </c>
      <c r="N8" s="1071"/>
      <c r="O8" s="1073"/>
      <c r="P8" s="675" t="s">
        <v>94</v>
      </c>
      <c r="Q8" s="676" t="s">
        <v>101</v>
      </c>
      <c r="R8" s="1071"/>
      <c r="S8" s="1073"/>
      <c r="T8" s="675" t="s">
        <v>94</v>
      </c>
      <c r="U8" s="676" t="s">
        <v>101</v>
      </c>
      <c r="V8" s="1071"/>
    </row>
    <row r="9" spans="1:22" ht="12" customHeight="1" thickBot="1">
      <c r="A9" s="972">
        <v>1</v>
      </c>
      <c r="B9" s="973">
        <v>2</v>
      </c>
      <c r="C9" s="970">
        <v>3</v>
      </c>
      <c r="D9" s="966">
        <v>4</v>
      </c>
      <c r="E9" s="967">
        <v>5</v>
      </c>
      <c r="F9" s="968">
        <v>6</v>
      </c>
      <c r="G9" s="971">
        <v>7</v>
      </c>
      <c r="H9" s="966">
        <v>8</v>
      </c>
      <c r="I9" s="967">
        <v>9</v>
      </c>
      <c r="J9" s="969">
        <v>10</v>
      </c>
      <c r="K9" s="970">
        <v>11</v>
      </c>
      <c r="L9" s="966">
        <v>12</v>
      </c>
      <c r="M9" s="967">
        <v>13</v>
      </c>
      <c r="N9" s="968">
        <v>14</v>
      </c>
      <c r="O9" s="971">
        <v>15</v>
      </c>
      <c r="P9" s="966">
        <v>16</v>
      </c>
      <c r="Q9" s="967">
        <v>17</v>
      </c>
      <c r="R9" s="969">
        <v>18</v>
      </c>
      <c r="S9" s="970">
        <v>19</v>
      </c>
      <c r="T9" s="966">
        <v>20</v>
      </c>
      <c r="U9" s="967">
        <v>21</v>
      </c>
      <c r="V9" s="968">
        <v>22</v>
      </c>
    </row>
    <row r="10" spans="1:22" ht="29.25" customHeight="1" thickBot="1">
      <c r="A10" s="958">
        <v>1</v>
      </c>
      <c r="B10" s="905" t="s">
        <v>181</v>
      </c>
      <c r="C10" s="959">
        <v>4783.1810000000005</v>
      </c>
      <c r="D10" s="844">
        <v>4693.1810000000005</v>
      </c>
      <c r="E10" s="844">
        <v>3859.621</v>
      </c>
      <c r="F10" s="959">
        <v>90</v>
      </c>
      <c r="G10" s="960">
        <v>3389.821</v>
      </c>
      <c r="H10" s="961">
        <v>3299.821</v>
      </c>
      <c r="I10" s="962">
        <v>2616.4770000000003</v>
      </c>
      <c r="J10" s="963">
        <v>90</v>
      </c>
      <c r="K10" s="959">
        <v>1356.2419999999997</v>
      </c>
      <c r="L10" s="844">
        <v>1356.2419999999997</v>
      </c>
      <c r="M10" s="843">
        <v>1243.144</v>
      </c>
      <c r="N10" s="845"/>
      <c r="O10" s="964"/>
      <c r="P10" s="844"/>
      <c r="Q10" s="844"/>
      <c r="R10" s="965"/>
      <c r="S10" s="964">
        <v>37.117999999999995</v>
      </c>
      <c r="T10" s="844">
        <v>37.117999999999995</v>
      </c>
      <c r="U10" s="844"/>
      <c r="V10" s="965"/>
    </row>
    <row r="11" spans="1:22" ht="13.5" customHeight="1">
      <c r="A11" s="685">
        <v>2</v>
      </c>
      <c r="B11" s="686" t="s">
        <v>102</v>
      </c>
      <c r="C11" s="687">
        <v>148.115</v>
      </c>
      <c r="D11" s="687">
        <v>148.115</v>
      </c>
      <c r="E11" s="687">
        <v>86.85</v>
      </c>
      <c r="F11" s="688"/>
      <c r="G11" s="689">
        <v>148.115</v>
      </c>
      <c r="H11" s="690">
        <v>148.115</v>
      </c>
      <c r="I11" s="690">
        <v>86.85</v>
      </c>
      <c r="J11" s="691"/>
      <c r="K11" s="687"/>
      <c r="L11" s="692"/>
      <c r="M11" s="692"/>
      <c r="N11" s="693"/>
      <c r="O11" s="694"/>
      <c r="P11" s="692"/>
      <c r="Q11" s="692"/>
      <c r="R11" s="695"/>
      <c r="S11" s="694"/>
      <c r="T11" s="692"/>
      <c r="U11" s="692"/>
      <c r="V11" s="695"/>
    </row>
    <row r="12" spans="1:22" ht="15.75" customHeight="1">
      <c r="A12" s="685">
        <v>3</v>
      </c>
      <c r="B12" s="696" t="s">
        <v>103</v>
      </c>
      <c r="C12" s="697">
        <v>89.248</v>
      </c>
      <c r="D12" s="697">
        <v>89.248</v>
      </c>
      <c r="E12" s="697">
        <v>80.515</v>
      </c>
      <c r="F12" s="698"/>
      <c r="G12" s="699">
        <v>89.248</v>
      </c>
      <c r="H12" s="700">
        <v>89.248</v>
      </c>
      <c r="I12" s="700">
        <v>80.515</v>
      </c>
      <c r="J12" s="695"/>
      <c r="K12" s="701"/>
      <c r="L12" s="692"/>
      <c r="M12" s="692"/>
      <c r="N12" s="701"/>
      <c r="O12" s="702"/>
      <c r="P12" s="692"/>
      <c r="Q12" s="692"/>
      <c r="R12" s="703"/>
      <c r="S12" s="702"/>
      <c r="T12" s="692"/>
      <c r="U12" s="692"/>
      <c r="V12" s="940"/>
    </row>
    <row r="13" spans="1:22" ht="12.75">
      <c r="A13" s="685">
        <v>4</v>
      </c>
      <c r="B13" s="704" t="s">
        <v>104</v>
      </c>
      <c r="C13" s="697">
        <v>58.867</v>
      </c>
      <c r="D13" s="697">
        <v>58.867</v>
      </c>
      <c r="E13" s="705">
        <v>6.335</v>
      </c>
      <c r="F13" s="698"/>
      <c r="G13" s="699">
        <v>58.867</v>
      </c>
      <c r="H13" s="706">
        <v>58.867</v>
      </c>
      <c r="I13" s="700">
        <v>6.335</v>
      </c>
      <c r="J13" s="695"/>
      <c r="K13" s="701"/>
      <c r="L13" s="692"/>
      <c r="M13" s="692"/>
      <c r="N13" s="701"/>
      <c r="O13" s="702"/>
      <c r="P13" s="692"/>
      <c r="Q13" s="692"/>
      <c r="R13" s="703"/>
      <c r="S13" s="702"/>
      <c r="T13" s="692"/>
      <c r="U13" s="692"/>
      <c r="V13" s="940"/>
    </row>
    <row r="14" spans="1:22" ht="12.75">
      <c r="A14" s="685">
        <v>5</v>
      </c>
      <c r="B14" s="707" t="s">
        <v>182</v>
      </c>
      <c r="C14" s="687">
        <v>2307.338</v>
      </c>
      <c r="D14" s="692">
        <v>2285.338</v>
      </c>
      <c r="E14" s="692">
        <v>1979.163</v>
      </c>
      <c r="F14" s="693">
        <v>10</v>
      </c>
      <c r="G14" s="694">
        <v>2012.496</v>
      </c>
      <c r="H14" s="692">
        <v>2002.496</v>
      </c>
      <c r="I14" s="692">
        <v>1714.3310000000001</v>
      </c>
      <c r="J14" s="695">
        <v>10</v>
      </c>
      <c r="K14" s="708">
        <v>294.842</v>
      </c>
      <c r="L14" s="709">
        <v>294.842</v>
      </c>
      <c r="M14" s="709">
        <v>264.832</v>
      </c>
      <c r="N14" s="708"/>
      <c r="O14" s="702"/>
      <c r="P14" s="692"/>
      <c r="Q14" s="692"/>
      <c r="R14" s="703"/>
      <c r="S14" s="702"/>
      <c r="T14" s="692"/>
      <c r="U14" s="692"/>
      <c r="V14" s="940"/>
    </row>
    <row r="15" spans="1:22" ht="12.75">
      <c r="A15" s="710">
        <v>6</v>
      </c>
      <c r="B15" s="711" t="s">
        <v>71</v>
      </c>
      <c r="C15" s="697">
        <v>2178.338</v>
      </c>
      <c r="D15" s="705">
        <v>2168.338</v>
      </c>
      <c r="E15" s="705">
        <v>1979.163</v>
      </c>
      <c r="F15" s="705">
        <v>10</v>
      </c>
      <c r="G15" s="699">
        <v>1883.496</v>
      </c>
      <c r="H15" s="705">
        <v>1873.496</v>
      </c>
      <c r="I15" s="705">
        <v>1714.3310000000001</v>
      </c>
      <c r="J15" s="712">
        <v>10</v>
      </c>
      <c r="K15" s="713">
        <v>294.842</v>
      </c>
      <c r="L15" s="714">
        <v>294.842</v>
      </c>
      <c r="M15" s="714">
        <v>264.832</v>
      </c>
      <c r="N15" s="715"/>
      <c r="O15" s="716"/>
      <c r="P15" s="705"/>
      <c r="Q15" s="705"/>
      <c r="R15" s="712"/>
      <c r="S15" s="699"/>
      <c r="T15" s="705"/>
      <c r="U15" s="705"/>
      <c r="V15" s="941"/>
    </row>
    <row r="16" spans="1:22" ht="25.5">
      <c r="A16" s="710">
        <v>7</v>
      </c>
      <c r="B16" s="847" t="s">
        <v>289</v>
      </c>
      <c r="C16" s="697">
        <v>36</v>
      </c>
      <c r="D16" s="705">
        <v>36</v>
      </c>
      <c r="E16" s="705"/>
      <c r="F16" s="717">
        <v>0</v>
      </c>
      <c r="G16" s="699">
        <v>36</v>
      </c>
      <c r="H16" s="705">
        <v>36</v>
      </c>
      <c r="I16" s="705"/>
      <c r="J16" s="712"/>
      <c r="K16" s="697"/>
      <c r="L16" s="705"/>
      <c r="M16" s="705"/>
      <c r="N16" s="717"/>
      <c r="O16" s="699"/>
      <c r="P16" s="705"/>
      <c r="Q16" s="705"/>
      <c r="R16" s="712"/>
      <c r="S16" s="699"/>
      <c r="T16" s="705"/>
      <c r="U16" s="705"/>
      <c r="V16" s="941"/>
    </row>
    <row r="17" spans="1:22" ht="12.75">
      <c r="A17" s="710">
        <v>8</v>
      </c>
      <c r="B17" s="704" t="s">
        <v>107</v>
      </c>
      <c r="C17" s="697">
        <v>1</v>
      </c>
      <c r="D17" s="705">
        <v>1</v>
      </c>
      <c r="E17" s="705"/>
      <c r="F17" s="693"/>
      <c r="G17" s="699">
        <v>1</v>
      </c>
      <c r="H17" s="705">
        <v>1</v>
      </c>
      <c r="I17" s="705"/>
      <c r="J17" s="712"/>
      <c r="K17" s="718"/>
      <c r="L17" s="705"/>
      <c r="M17" s="705"/>
      <c r="N17" s="717"/>
      <c r="O17" s="699"/>
      <c r="P17" s="705"/>
      <c r="Q17" s="705"/>
      <c r="R17" s="712"/>
      <c r="S17" s="699"/>
      <c r="T17" s="705"/>
      <c r="U17" s="705"/>
      <c r="V17" s="941"/>
    </row>
    <row r="18" spans="1:22" ht="12.75">
      <c r="A18" s="710">
        <v>9</v>
      </c>
      <c r="B18" s="704" t="s">
        <v>106</v>
      </c>
      <c r="C18" s="697">
        <v>80</v>
      </c>
      <c r="D18" s="705">
        <v>80</v>
      </c>
      <c r="E18" s="705"/>
      <c r="F18" s="693"/>
      <c r="G18" s="699">
        <v>80</v>
      </c>
      <c r="H18" s="705">
        <v>80</v>
      </c>
      <c r="I18" s="705"/>
      <c r="J18" s="712"/>
      <c r="K18" s="718"/>
      <c r="L18" s="705"/>
      <c r="M18" s="705"/>
      <c r="N18" s="717"/>
      <c r="O18" s="699"/>
      <c r="P18" s="705"/>
      <c r="Q18" s="705"/>
      <c r="R18" s="712"/>
      <c r="S18" s="699"/>
      <c r="T18" s="705"/>
      <c r="U18" s="705"/>
      <c r="V18" s="941"/>
    </row>
    <row r="19" spans="1:22" ht="12.75">
      <c r="A19" s="710">
        <v>10</v>
      </c>
      <c r="B19" s="704" t="s">
        <v>358</v>
      </c>
      <c r="C19" s="697">
        <v>12</v>
      </c>
      <c r="D19" s="705">
        <v>12</v>
      </c>
      <c r="E19" s="705"/>
      <c r="F19" s="693"/>
      <c r="G19" s="699">
        <v>12</v>
      </c>
      <c r="H19" s="705">
        <v>12</v>
      </c>
      <c r="I19" s="705"/>
      <c r="J19" s="712"/>
      <c r="K19" s="718"/>
      <c r="L19" s="705"/>
      <c r="M19" s="705"/>
      <c r="N19" s="717"/>
      <c r="O19" s="699"/>
      <c r="P19" s="705"/>
      <c r="Q19" s="705"/>
      <c r="R19" s="712"/>
      <c r="S19" s="699"/>
      <c r="T19" s="705"/>
      <c r="U19" s="705"/>
      <c r="V19" s="941"/>
    </row>
    <row r="20" spans="1:22" ht="12.75">
      <c r="A20" s="710">
        <v>11</v>
      </c>
      <c r="B20" s="719" t="s">
        <v>186</v>
      </c>
      <c r="C20" s="718">
        <v>81.846</v>
      </c>
      <c r="D20" s="720">
        <v>81.846</v>
      </c>
      <c r="E20" s="720">
        <v>79.354</v>
      </c>
      <c r="F20" s="717"/>
      <c r="G20" s="721">
        <v>81.846</v>
      </c>
      <c r="H20" s="722">
        <v>81.846</v>
      </c>
      <c r="I20" s="720">
        <v>79.354</v>
      </c>
      <c r="J20" s="712"/>
      <c r="K20" s="718"/>
      <c r="L20" s="705"/>
      <c r="M20" s="705"/>
      <c r="N20" s="717"/>
      <c r="O20" s="699"/>
      <c r="P20" s="705"/>
      <c r="Q20" s="705"/>
      <c r="R20" s="712"/>
      <c r="S20" s="699"/>
      <c r="T20" s="705"/>
      <c r="U20" s="705"/>
      <c r="V20" s="941"/>
    </row>
    <row r="21" spans="1:22" ht="12.75">
      <c r="A21" s="710">
        <v>12</v>
      </c>
      <c r="B21" s="719" t="s">
        <v>187</v>
      </c>
      <c r="C21" s="718">
        <v>5</v>
      </c>
      <c r="D21" s="720">
        <v>5</v>
      </c>
      <c r="E21" s="720"/>
      <c r="F21" s="717"/>
      <c r="G21" s="723"/>
      <c r="H21" s="724"/>
      <c r="I21" s="718"/>
      <c r="J21" s="725"/>
      <c r="K21" s="726">
        <v>5</v>
      </c>
      <c r="L21" s="720">
        <v>5</v>
      </c>
      <c r="M21" s="705"/>
      <c r="N21" s="717"/>
      <c r="O21" s="699"/>
      <c r="P21" s="705"/>
      <c r="Q21" s="705"/>
      <c r="R21" s="712"/>
      <c r="S21" s="699"/>
      <c r="T21" s="705"/>
      <c r="U21" s="705"/>
      <c r="V21" s="941"/>
    </row>
    <row r="22" spans="1:22" ht="25.5">
      <c r="A22" s="710">
        <v>13</v>
      </c>
      <c r="B22" s="738" t="s">
        <v>115</v>
      </c>
      <c r="C22" s="697">
        <v>5</v>
      </c>
      <c r="D22" s="705">
        <v>5</v>
      </c>
      <c r="E22" s="720"/>
      <c r="F22" s="717"/>
      <c r="G22" s="699"/>
      <c r="H22" s="727"/>
      <c r="I22" s="720"/>
      <c r="J22" s="725"/>
      <c r="K22" s="728">
        <v>5</v>
      </c>
      <c r="L22" s="705">
        <v>5</v>
      </c>
      <c r="M22" s="705"/>
      <c r="N22" s="717"/>
      <c r="O22" s="699"/>
      <c r="P22" s="705"/>
      <c r="Q22" s="705"/>
      <c r="R22" s="712"/>
      <c r="S22" s="699"/>
      <c r="T22" s="705"/>
      <c r="U22" s="705"/>
      <c r="V22" s="941"/>
    </row>
    <row r="23" spans="1:22" ht="12.75">
      <c r="A23" s="710">
        <v>14</v>
      </c>
      <c r="B23" s="719" t="s">
        <v>585</v>
      </c>
      <c r="C23" s="718">
        <v>39</v>
      </c>
      <c r="D23" s="720">
        <v>39</v>
      </c>
      <c r="E23" s="720"/>
      <c r="F23" s="729"/>
      <c r="G23" s="723">
        <v>10</v>
      </c>
      <c r="H23" s="720">
        <v>10</v>
      </c>
      <c r="I23" s="720"/>
      <c r="J23" s="730"/>
      <c r="K23" s="726"/>
      <c r="L23" s="720"/>
      <c r="M23" s="720"/>
      <c r="N23" s="726"/>
      <c r="O23" s="723"/>
      <c r="P23" s="720"/>
      <c r="Q23" s="720"/>
      <c r="R23" s="730"/>
      <c r="S23" s="723">
        <v>29</v>
      </c>
      <c r="T23" s="731">
        <v>29</v>
      </c>
      <c r="U23" s="720"/>
      <c r="V23" s="942"/>
    </row>
    <row r="24" spans="1:22" ht="12.75">
      <c r="A24" s="710">
        <v>15</v>
      </c>
      <c r="B24" s="704" t="s">
        <v>586</v>
      </c>
      <c r="C24" s="697">
        <v>10</v>
      </c>
      <c r="D24" s="705">
        <v>10</v>
      </c>
      <c r="E24" s="705"/>
      <c r="F24" s="717"/>
      <c r="G24" s="699">
        <v>10</v>
      </c>
      <c r="H24" s="705">
        <v>10</v>
      </c>
      <c r="I24" s="733"/>
      <c r="J24" s="712"/>
      <c r="K24" s="728"/>
      <c r="L24" s="717"/>
      <c r="M24" s="705"/>
      <c r="N24" s="717"/>
      <c r="O24" s="699"/>
      <c r="P24" s="705"/>
      <c r="Q24" s="705"/>
      <c r="R24" s="712"/>
      <c r="S24" s="699"/>
      <c r="T24" s="705"/>
      <c r="U24" s="705"/>
      <c r="V24" s="941"/>
    </row>
    <row r="25" spans="1:22" ht="26.25">
      <c r="A25" s="710">
        <v>16</v>
      </c>
      <c r="B25" s="738" t="s">
        <v>587</v>
      </c>
      <c r="C25" s="697">
        <v>29</v>
      </c>
      <c r="D25" s="705">
        <v>29</v>
      </c>
      <c r="E25" s="705"/>
      <c r="F25" s="717"/>
      <c r="G25" s="734"/>
      <c r="H25" s="705"/>
      <c r="I25" s="705"/>
      <c r="J25" s="712"/>
      <c r="K25" s="697"/>
      <c r="L25" s="717"/>
      <c r="M25" s="705"/>
      <c r="N25" s="717"/>
      <c r="O25" s="699"/>
      <c r="P25" s="705"/>
      <c r="Q25" s="705"/>
      <c r="R25" s="712"/>
      <c r="S25" s="699">
        <v>29</v>
      </c>
      <c r="T25" s="705">
        <v>29</v>
      </c>
      <c r="U25" s="705"/>
      <c r="V25" s="941"/>
    </row>
    <row r="26" spans="1:22" ht="12.75">
      <c r="A26" s="710">
        <v>17</v>
      </c>
      <c r="B26" s="719" t="s">
        <v>588</v>
      </c>
      <c r="C26" s="718">
        <v>5</v>
      </c>
      <c r="D26" s="720">
        <v>5</v>
      </c>
      <c r="E26" s="720">
        <v>4.929</v>
      </c>
      <c r="F26" s="729"/>
      <c r="G26" s="721">
        <v>5</v>
      </c>
      <c r="H26" s="720">
        <v>5</v>
      </c>
      <c r="I26" s="720">
        <v>4.929</v>
      </c>
      <c r="J26" s="725"/>
      <c r="K26" s="728"/>
      <c r="L26" s="717"/>
      <c r="M26" s="705"/>
      <c r="N26" s="717"/>
      <c r="O26" s="699"/>
      <c r="P26" s="705"/>
      <c r="Q26" s="705"/>
      <c r="R26" s="712"/>
      <c r="S26" s="699"/>
      <c r="T26" s="705"/>
      <c r="U26" s="705"/>
      <c r="V26" s="941"/>
    </row>
    <row r="27" spans="1:22" ht="12.75">
      <c r="A27" s="710">
        <v>18</v>
      </c>
      <c r="B27" s="704" t="s">
        <v>133</v>
      </c>
      <c r="C27" s="697">
        <v>5</v>
      </c>
      <c r="D27" s="705">
        <v>5</v>
      </c>
      <c r="E27" s="705">
        <v>4.929</v>
      </c>
      <c r="F27" s="717"/>
      <c r="G27" s="699">
        <v>5</v>
      </c>
      <c r="H27" s="705">
        <v>5</v>
      </c>
      <c r="I27" s="705">
        <v>4.929</v>
      </c>
      <c r="J27" s="725"/>
      <c r="K27" s="728"/>
      <c r="L27" s="717"/>
      <c r="M27" s="705"/>
      <c r="N27" s="717"/>
      <c r="O27" s="699"/>
      <c r="P27" s="705"/>
      <c r="Q27" s="705"/>
      <c r="R27" s="712"/>
      <c r="S27" s="699"/>
      <c r="T27" s="705"/>
      <c r="U27" s="705"/>
      <c r="V27" s="941"/>
    </row>
    <row r="28" spans="1:22" ht="27" customHeight="1">
      <c r="A28" s="710">
        <v>19</v>
      </c>
      <c r="B28" s="735" t="s">
        <v>589</v>
      </c>
      <c r="C28" s="718">
        <v>55</v>
      </c>
      <c r="D28" s="720">
        <v>55</v>
      </c>
      <c r="E28" s="720"/>
      <c r="F28" s="729"/>
      <c r="G28" s="723">
        <v>55</v>
      </c>
      <c r="H28" s="720">
        <v>55</v>
      </c>
      <c r="I28" s="720"/>
      <c r="J28" s="730"/>
      <c r="K28" s="728"/>
      <c r="L28" s="705"/>
      <c r="M28" s="705"/>
      <c r="N28" s="717"/>
      <c r="O28" s="699"/>
      <c r="P28" s="705"/>
      <c r="Q28" s="705"/>
      <c r="R28" s="712"/>
      <c r="S28" s="699"/>
      <c r="T28" s="705"/>
      <c r="U28" s="705"/>
      <c r="V28" s="941"/>
    </row>
    <row r="29" spans="1:22" ht="15" customHeight="1">
      <c r="A29" s="710">
        <v>20</v>
      </c>
      <c r="B29" s="736" t="s">
        <v>134</v>
      </c>
      <c r="C29" s="697">
        <v>40</v>
      </c>
      <c r="D29" s="705">
        <v>40</v>
      </c>
      <c r="E29" s="705"/>
      <c r="F29" s="717"/>
      <c r="G29" s="737">
        <v>40</v>
      </c>
      <c r="H29" s="705">
        <v>40</v>
      </c>
      <c r="I29" s="705"/>
      <c r="J29" s="725"/>
      <c r="K29" s="728"/>
      <c r="L29" s="705"/>
      <c r="M29" s="705"/>
      <c r="N29" s="717"/>
      <c r="O29" s="699"/>
      <c r="P29" s="705"/>
      <c r="Q29" s="705"/>
      <c r="R29" s="712"/>
      <c r="S29" s="699"/>
      <c r="T29" s="705"/>
      <c r="U29" s="705"/>
      <c r="V29" s="941"/>
    </row>
    <row r="30" spans="1:22" ht="26.25" customHeight="1">
      <c r="A30" s="710">
        <v>21</v>
      </c>
      <c r="B30" s="738" t="s">
        <v>590</v>
      </c>
      <c r="C30" s="697">
        <v>15</v>
      </c>
      <c r="D30" s="705">
        <v>15</v>
      </c>
      <c r="E30" s="705"/>
      <c r="F30" s="717"/>
      <c r="G30" s="737">
        <v>15</v>
      </c>
      <c r="H30" s="705">
        <v>15</v>
      </c>
      <c r="I30" s="705"/>
      <c r="J30" s="725"/>
      <c r="K30" s="728"/>
      <c r="L30" s="705"/>
      <c r="M30" s="705"/>
      <c r="N30" s="717"/>
      <c r="O30" s="699"/>
      <c r="P30" s="705"/>
      <c r="Q30" s="705"/>
      <c r="R30" s="712"/>
      <c r="S30" s="699"/>
      <c r="T30" s="705"/>
      <c r="U30" s="705"/>
      <c r="V30" s="941"/>
    </row>
    <row r="31" spans="1:22" ht="12.75">
      <c r="A31" s="710">
        <v>22</v>
      </c>
      <c r="B31" s="719" t="s">
        <v>196</v>
      </c>
      <c r="C31" s="718">
        <v>2.8</v>
      </c>
      <c r="D31" s="720">
        <v>2.8</v>
      </c>
      <c r="E31" s="705"/>
      <c r="F31" s="717"/>
      <c r="G31" s="723">
        <v>2.8</v>
      </c>
      <c r="H31" s="720">
        <v>2.8</v>
      </c>
      <c r="I31" s="705"/>
      <c r="J31" s="725"/>
      <c r="K31" s="728"/>
      <c r="L31" s="705"/>
      <c r="M31" s="705"/>
      <c r="N31" s="717"/>
      <c r="O31" s="699"/>
      <c r="P31" s="705"/>
      <c r="Q31" s="705"/>
      <c r="R31" s="712"/>
      <c r="S31" s="699"/>
      <c r="T31" s="705"/>
      <c r="U31" s="705"/>
      <c r="V31" s="941"/>
    </row>
    <row r="32" spans="1:22" ht="12.75">
      <c r="A32" s="710">
        <v>23</v>
      </c>
      <c r="B32" s="704" t="s">
        <v>138</v>
      </c>
      <c r="C32" s="697">
        <v>1.4</v>
      </c>
      <c r="D32" s="705">
        <v>1.4</v>
      </c>
      <c r="E32" s="705"/>
      <c r="F32" s="717"/>
      <c r="G32" s="737">
        <v>1.4</v>
      </c>
      <c r="H32" s="705">
        <v>1.4</v>
      </c>
      <c r="I32" s="705"/>
      <c r="J32" s="725"/>
      <c r="K32" s="728"/>
      <c r="L32" s="705"/>
      <c r="M32" s="705"/>
      <c r="N32" s="717"/>
      <c r="O32" s="699"/>
      <c r="P32" s="705"/>
      <c r="Q32" s="705"/>
      <c r="R32" s="712"/>
      <c r="S32" s="699"/>
      <c r="T32" s="705"/>
      <c r="U32" s="705"/>
      <c r="V32" s="941"/>
    </row>
    <row r="33" spans="1:22" ht="12.75">
      <c r="A33" s="710">
        <v>24</v>
      </c>
      <c r="B33" s="704" t="s">
        <v>139</v>
      </c>
      <c r="C33" s="697">
        <v>1.4</v>
      </c>
      <c r="D33" s="705">
        <v>1.4</v>
      </c>
      <c r="E33" s="705"/>
      <c r="F33" s="717"/>
      <c r="G33" s="737">
        <v>1.4</v>
      </c>
      <c r="H33" s="705">
        <v>1.4</v>
      </c>
      <c r="I33" s="705"/>
      <c r="J33" s="725"/>
      <c r="K33" s="728"/>
      <c r="L33" s="705"/>
      <c r="M33" s="705"/>
      <c r="N33" s="717"/>
      <c r="O33" s="699"/>
      <c r="P33" s="705"/>
      <c r="Q33" s="705"/>
      <c r="R33" s="712"/>
      <c r="S33" s="699"/>
      <c r="T33" s="705"/>
      <c r="U33" s="705"/>
      <c r="V33" s="941"/>
    </row>
    <row r="34" spans="1:22" ht="13.5" customHeight="1">
      <c r="A34" s="710">
        <v>25</v>
      </c>
      <c r="B34" s="739" t="s">
        <v>642</v>
      </c>
      <c r="C34" s="740">
        <v>173.2</v>
      </c>
      <c r="D34" s="741">
        <v>173.2</v>
      </c>
      <c r="E34" s="742"/>
      <c r="F34" s="743"/>
      <c r="G34" s="740">
        <v>173.2</v>
      </c>
      <c r="H34" s="744">
        <v>173.2</v>
      </c>
      <c r="I34" s="705"/>
      <c r="J34" s="725"/>
      <c r="K34" s="728"/>
      <c r="L34" s="705"/>
      <c r="M34" s="705"/>
      <c r="N34" s="717"/>
      <c r="O34" s="699"/>
      <c r="P34" s="705"/>
      <c r="Q34" s="705"/>
      <c r="R34" s="712"/>
      <c r="S34" s="699"/>
      <c r="T34" s="705"/>
      <c r="U34" s="705"/>
      <c r="V34" s="941"/>
    </row>
    <row r="35" spans="1:22" ht="13.5" customHeight="1">
      <c r="A35" s="710">
        <v>26</v>
      </c>
      <c r="B35" s="745" t="s">
        <v>649</v>
      </c>
      <c r="C35" s="746">
        <v>23.2</v>
      </c>
      <c r="D35" s="747">
        <v>23.2</v>
      </c>
      <c r="E35" s="748"/>
      <c r="F35" s="749"/>
      <c r="G35" s="746">
        <v>23.2</v>
      </c>
      <c r="H35" s="750">
        <v>23.2</v>
      </c>
      <c r="I35" s="705"/>
      <c r="J35" s="725"/>
      <c r="K35" s="728"/>
      <c r="L35" s="705"/>
      <c r="M35" s="705"/>
      <c r="N35" s="717"/>
      <c r="O35" s="699"/>
      <c r="P35" s="705"/>
      <c r="Q35" s="705"/>
      <c r="R35" s="712"/>
      <c r="S35" s="699"/>
      <c r="T35" s="705"/>
      <c r="U35" s="705"/>
      <c r="V35" s="941"/>
    </row>
    <row r="36" spans="1:22" ht="13.5" customHeight="1">
      <c r="A36" s="710">
        <v>27</v>
      </c>
      <c r="B36" s="751" t="s">
        <v>648</v>
      </c>
      <c r="C36" s="746">
        <v>150</v>
      </c>
      <c r="D36" s="747">
        <v>150</v>
      </c>
      <c r="E36" s="748"/>
      <c r="F36" s="752"/>
      <c r="G36" s="746">
        <v>150</v>
      </c>
      <c r="H36" s="753">
        <v>150</v>
      </c>
      <c r="I36" s="705"/>
      <c r="J36" s="725"/>
      <c r="K36" s="728"/>
      <c r="L36" s="705"/>
      <c r="M36" s="705"/>
      <c r="N36" s="717"/>
      <c r="O36" s="699"/>
      <c r="P36" s="705"/>
      <c r="Q36" s="705"/>
      <c r="R36" s="712"/>
      <c r="S36" s="699"/>
      <c r="T36" s="705"/>
      <c r="U36" s="705"/>
      <c r="V36" s="941"/>
    </row>
    <row r="37" spans="1:22" ht="12.75">
      <c r="A37" s="710">
        <v>28</v>
      </c>
      <c r="B37" s="719" t="s">
        <v>32</v>
      </c>
      <c r="C37" s="718">
        <v>1087.096</v>
      </c>
      <c r="D37" s="692">
        <v>1007.096</v>
      </c>
      <c r="E37" s="692">
        <v>942.157</v>
      </c>
      <c r="F37" s="729">
        <v>80</v>
      </c>
      <c r="G37" s="721">
        <v>126.896</v>
      </c>
      <c r="H37" s="720">
        <v>46.896</v>
      </c>
      <c r="I37" s="720">
        <v>46.225</v>
      </c>
      <c r="J37" s="732">
        <v>80</v>
      </c>
      <c r="K37" s="718">
        <v>960.2</v>
      </c>
      <c r="L37" s="720">
        <v>960.2</v>
      </c>
      <c r="M37" s="720">
        <v>895.932</v>
      </c>
      <c r="N37" s="729"/>
      <c r="O37" s="721"/>
      <c r="P37" s="720"/>
      <c r="Q37" s="720"/>
      <c r="R37" s="732"/>
      <c r="S37" s="721"/>
      <c r="T37" s="720"/>
      <c r="U37" s="720"/>
      <c r="V37" s="942"/>
    </row>
    <row r="38" spans="1:22" ht="12.75">
      <c r="A38" s="710">
        <v>29</v>
      </c>
      <c r="B38" s="704" t="s">
        <v>591</v>
      </c>
      <c r="C38" s="754">
        <v>80</v>
      </c>
      <c r="D38" s="755"/>
      <c r="E38" s="755"/>
      <c r="F38" s="756">
        <v>80</v>
      </c>
      <c r="G38" s="757">
        <v>80</v>
      </c>
      <c r="H38" s="755"/>
      <c r="I38" s="755"/>
      <c r="J38" s="758">
        <v>80</v>
      </c>
      <c r="K38" s="718"/>
      <c r="L38" s="720"/>
      <c r="M38" s="720"/>
      <c r="N38" s="729"/>
      <c r="O38" s="721"/>
      <c r="P38" s="720"/>
      <c r="Q38" s="720"/>
      <c r="R38" s="732"/>
      <c r="S38" s="721"/>
      <c r="T38" s="720"/>
      <c r="U38" s="720"/>
      <c r="V38" s="942"/>
    </row>
    <row r="39" spans="1:22" ht="12.75">
      <c r="A39" s="710">
        <v>30</v>
      </c>
      <c r="B39" s="719" t="s">
        <v>42</v>
      </c>
      <c r="C39" s="718">
        <v>91.26099999999998</v>
      </c>
      <c r="D39" s="720">
        <v>91.26099999999998</v>
      </c>
      <c r="E39" s="720">
        <v>76.529</v>
      </c>
      <c r="F39" s="729"/>
      <c r="G39" s="721">
        <v>77.58099999999999</v>
      </c>
      <c r="H39" s="720">
        <v>77.58099999999999</v>
      </c>
      <c r="I39" s="720">
        <v>64.569</v>
      </c>
      <c r="J39" s="732"/>
      <c r="K39" s="718">
        <v>13.58</v>
      </c>
      <c r="L39" s="720">
        <v>13.58</v>
      </c>
      <c r="M39" s="720">
        <v>11.96</v>
      </c>
      <c r="N39" s="717"/>
      <c r="O39" s="721"/>
      <c r="P39" s="720"/>
      <c r="Q39" s="720"/>
      <c r="R39" s="732"/>
      <c r="S39" s="721">
        <v>0.1</v>
      </c>
      <c r="T39" s="720">
        <v>0.1</v>
      </c>
      <c r="U39" s="720"/>
      <c r="V39" s="941"/>
    </row>
    <row r="40" spans="1:22" ht="12.75">
      <c r="A40" s="710">
        <v>31</v>
      </c>
      <c r="B40" s="719" t="s">
        <v>43</v>
      </c>
      <c r="C40" s="718">
        <v>98.92800000000001</v>
      </c>
      <c r="D40" s="720">
        <v>98.92800000000001</v>
      </c>
      <c r="E40" s="720">
        <v>88.67399999999999</v>
      </c>
      <c r="F40" s="729"/>
      <c r="G40" s="721">
        <v>83.718</v>
      </c>
      <c r="H40" s="720">
        <v>83.718</v>
      </c>
      <c r="I40" s="720">
        <v>76.344</v>
      </c>
      <c r="J40" s="712"/>
      <c r="K40" s="718">
        <v>13.81</v>
      </c>
      <c r="L40" s="720">
        <v>13.81</v>
      </c>
      <c r="M40" s="720">
        <v>12.33</v>
      </c>
      <c r="N40" s="717"/>
      <c r="O40" s="721"/>
      <c r="P40" s="720"/>
      <c r="Q40" s="720"/>
      <c r="R40" s="732"/>
      <c r="S40" s="721">
        <v>1.4</v>
      </c>
      <c r="T40" s="720">
        <v>1.4</v>
      </c>
      <c r="U40" s="720"/>
      <c r="V40" s="942"/>
    </row>
    <row r="41" spans="1:22" ht="12.75">
      <c r="A41" s="710">
        <v>32</v>
      </c>
      <c r="B41" s="719" t="s">
        <v>44</v>
      </c>
      <c r="C41" s="718">
        <v>91.86800000000001</v>
      </c>
      <c r="D41" s="720">
        <v>91.86800000000001</v>
      </c>
      <c r="E41" s="720">
        <v>78.93599999999999</v>
      </c>
      <c r="F41" s="729"/>
      <c r="G41" s="721">
        <v>75.558</v>
      </c>
      <c r="H41" s="720">
        <v>75.558</v>
      </c>
      <c r="I41" s="720">
        <v>65.37599999999999</v>
      </c>
      <c r="J41" s="712"/>
      <c r="K41" s="718">
        <v>15.31</v>
      </c>
      <c r="L41" s="720">
        <v>15.31</v>
      </c>
      <c r="M41" s="720">
        <v>13.56</v>
      </c>
      <c r="N41" s="717"/>
      <c r="O41" s="721"/>
      <c r="P41" s="720"/>
      <c r="Q41" s="720"/>
      <c r="R41" s="732"/>
      <c r="S41" s="721">
        <v>1</v>
      </c>
      <c r="T41" s="720">
        <v>1</v>
      </c>
      <c r="U41" s="720"/>
      <c r="V41" s="941"/>
    </row>
    <row r="42" spans="1:22" ht="12.75">
      <c r="A42" s="710">
        <v>33</v>
      </c>
      <c r="B42" s="719" t="s">
        <v>45</v>
      </c>
      <c r="C42" s="718">
        <v>52.692</v>
      </c>
      <c r="D42" s="720">
        <v>52.692</v>
      </c>
      <c r="E42" s="720">
        <v>47.24</v>
      </c>
      <c r="F42" s="729"/>
      <c r="G42" s="721">
        <v>51.792</v>
      </c>
      <c r="H42" s="720">
        <v>51.792</v>
      </c>
      <c r="I42" s="720">
        <v>47.24</v>
      </c>
      <c r="J42" s="712"/>
      <c r="K42" s="718">
        <v>0.9</v>
      </c>
      <c r="L42" s="720">
        <v>0.9</v>
      </c>
      <c r="M42" s="720"/>
      <c r="N42" s="717"/>
      <c r="O42" s="721"/>
      <c r="P42" s="720"/>
      <c r="Q42" s="720"/>
      <c r="R42" s="732"/>
      <c r="S42" s="721"/>
      <c r="T42" s="720"/>
      <c r="U42" s="720"/>
      <c r="V42" s="941"/>
    </row>
    <row r="43" spans="1:22" ht="12.75">
      <c r="A43" s="710">
        <v>34</v>
      </c>
      <c r="B43" s="719" t="s">
        <v>46</v>
      </c>
      <c r="C43" s="718">
        <v>91.20199999999998</v>
      </c>
      <c r="D43" s="720">
        <v>91.20199999999998</v>
      </c>
      <c r="E43" s="720">
        <v>80.419</v>
      </c>
      <c r="F43" s="729"/>
      <c r="G43" s="721">
        <v>79.722</v>
      </c>
      <c r="H43" s="720">
        <v>79.722</v>
      </c>
      <c r="I43" s="720">
        <v>71.419</v>
      </c>
      <c r="J43" s="712"/>
      <c r="K43" s="718">
        <v>10.43</v>
      </c>
      <c r="L43" s="720">
        <v>10.43</v>
      </c>
      <c r="M43" s="720">
        <v>9</v>
      </c>
      <c r="N43" s="717"/>
      <c r="O43" s="721"/>
      <c r="P43" s="720"/>
      <c r="Q43" s="720"/>
      <c r="R43" s="732"/>
      <c r="S43" s="721">
        <v>1.05</v>
      </c>
      <c r="T43" s="720">
        <v>1.05</v>
      </c>
      <c r="U43" s="720"/>
      <c r="V43" s="941"/>
    </row>
    <row r="44" spans="1:22" ht="12.75">
      <c r="A44" s="710">
        <v>35</v>
      </c>
      <c r="B44" s="719" t="s">
        <v>47</v>
      </c>
      <c r="C44" s="718">
        <v>77.117</v>
      </c>
      <c r="D44" s="720">
        <v>77.117</v>
      </c>
      <c r="E44" s="720">
        <v>62.578</v>
      </c>
      <c r="F44" s="729"/>
      <c r="G44" s="721">
        <v>75.017</v>
      </c>
      <c r="H44" s="720">
        <v>75.017</v>
      </c>
      <c r="I44" s="720">
        <v>62.578</v>
      </c>
      <c r="J44" s="732"/>
      <c r="K44" s="718">
        <v>0.9</v>
      </c>
      <c r="L44" s="720">
        <v>0.9</v>
      </c>
      <c r="M44" s="720"/>
      <c r="N44" s="717"/>
      <c r="O44" s="721"/>
      <c r="P44" s="720"/>
      <c r="Q44" s="720"/>
      <c r="R44" s="732"/>
      <c r="S44" s="721">
        <v>1.2</v>
      </c>
      <c r="T44" s="720">
        <v>1.2</v>
      </c>
      <c r="U44" s="720"/>
      <c r="V44" s="941"/>
    </row>
    <row r="45" spans="1:22" ht="12.75">
      <c r="A45" s="710">
        <v>36</v>
      </c>
      <c r="B45" s="719" t="s">
        <v>48</v>
      </c>
      <c r="C45" s="718">
        <v>98.624</v>
      </c>
      <c r="D45" s="720">
        <v>98.624</v>
      </c>
      <c r="E45" s="720">
        <v>87.848</v>
      </c>
      <c r="F45" s="729"/>
      <c r="G45" s="721">
        <v>83.934</v>
      </c>
      <c r="H45" s="720">
        <v>83.934</v>
      </c>
      <c r="I45" s="720">
        <v>74.898</v>
      </c>
      <c r="J45" s="712"/>
      <c r="K45" s="718">
        <v>14.59</v>
      </c>
      <c r="L45" s="720">
        <v>14.59</v>
      </c>
      <c r="M45" s="720">
        <v>12.95</v>
      </c>
      <c r="N45" s="717"/>
      <c r="O45" s="721"/>
      <c r="P45" s="720"/>
      <c r="Q45" s="720"/>
      <c r="R45" s="732"/>
      <c r="S45" s="721">
        <v>0.1</v>
      </c>
      <c r="T45" s="720">
        <v>0.1</v>
      </c>
      <c r="U45" s="720"/>
      <c r="V45" s="941"/>
    </row>
    <row r="46" spans="1:22" ht="12.75">
      <c r="A46" s="710">
        <v>37</v>
      </c>
      <c r="B46" s="719" t="s">
        <v>49</v>
      </c>
      <c r="C46" s="718">
        <v>74.148</v>
      </c>
      <c r="D46" s="720">
        <v>74.148</v>
      </c>
      <c r="E46" s="720">
        <v>66.715</v>
      </c>
      <c r="F46" s="729"/>
      <c r="G46" s="721">
        <v>63.428</v>
      </c>
      <c r="H46" s="720">
        <v>63.428</v>
      </c>
      <c r="I46" s="720">
        <v>57.695</v>
      </c>
      <c r="J46" s="712"/>
      <c r="K46" s="718">
        <v>10.42</v>
      </c>
      <c r="L46" s="720">
        <v>10.42</v>
      </c>
      <c r="M46" s="720">
        <v>9.02</v>
      </c>
      <c r="N46" s="717"/>
      <c r="O46" s="721"/>
      <c r="P46" s="720"/>
      <c r="Q46" s="720"/>
      <c r="R46" s="732"/>
      <c r="S46" s="721">
        <v>0.3</v>
      </c>
      <c r="T46" s="720">
        <v>0.3</v>
      </c>
      <c r="U46" s="720"/>
      <c r="V46" s="941"/>
    </row>
    <row r="47" spans="1:22" ht="12.75">
      <c r="A47" s="710">
        <v>38</v>
      </c>
      <c r="B47" s="719" t="s">
        <v>73</v>
      </c>
      <c r="C47" s="718">
        <v>92.864</v>
      </c>
      <c r="D47" s="720">
        <v>92.864</v>
      </c>
      <c r="E47" s="720">
        <v>83.158</v>
      </c>
      <c r="F47" s="729"/>
      <c r="G47" s="721">
        <v>76.604</v>
      </c>
      <c r="H47" s="720">
        <v>76.604</v>
      </c>
      <c r="I47" s="720">
        <v>69.598</v>
      </c>
      <c r="J47" s="732"/>
      <c r="K47" s="718">
        <v>15.26</v>
      </c>
      <c r="L47" s="720">
        <v>15.26</v>
      </c>
      <c r="M47" s="720">
        <v>13.56</v>
      </c>
      <c r="N47" s="717"/>
      <c r="O47" s="721"/>
      <c r="P47" s="720"/>
      <c r="Q47" s="720"/>
      <c r="R47" s="732"/>
      <c r="S47" s="721">
        <v>1</v>
      </c>
      <c r="T47" s="720">
        <v>1</v>
      </c>
      <c r="U47" s="720"/>
      <c r="V47" s="941"/>
    </row>
    <row r="48" spans="1:22" ht="13.5" thickBot="1">
      <c r="A48" s="759">
        <v>39</v>
      </c>
      <c r="B48" s="760" t="s">
        <v>51</v>
      </c>
      <c r="C48" s="761">
        <v>110.08200000000001</v>
      </c>
      <c r="D48" s="722">
        <v>110.08200000000001</v>
      </c>
      <c r="E48" s="722">
        <v>95.071</v>
      </c>
      <c r="F48" s="762"/>
      <c r="G48" s="763">
        <v>107.114</v>
      </c>
      <c r="H48" s="764">
        <v>107.114</v>
      </c>
      <c r="I48" s="764">
        <v>95.071</v>
      </c>
      <c r="J48" s="765"/>
      <c r="K48" s="761">
        <v>1</v>
      </c>
      <c r="L48" s="722">
        <v>1</v>
      </c>
      <c r="M48" s="722"/>
      <c r="N48" s="766"/>
      <c r="O48" s="763"/>
      <c r="P48" s="764"/>
      <c r="Q48" s="764"/>
      <c r="R48" s="767"/>
      <c r="S48" s="763">
        <v>1.968</v>
      </c>
      <c r="T48" s="764">
        <v>1.968</v>
      </c>
      <c r="U48" s="764"/>
      <c r="V48" s="943"/>
    </row>
    <row r="49" spans="1:22" ht="51" customHeight="1" thickBot="1">
      <c r="A49" s="677">
        <v>40</v>
      </c>
      <c r="B49" s="768" t="s">
        <v>201</v>
      </c>
      <c r="C49" s="769">
        <v>15277.321020000003</v>
      </c>
      <c r="D49" s="770">
        <v>15254.521020000002</v>
      </c>
      <c r="E49" s="679">
        <v>12617.398000000001</v>
      </c>
      <c r="F49" s="684">
        <v>22.8</v>
      </c>
      <c r="G49" s="771">
        <v>7730.861000000001</v>
      </c>
      <c r="H49" s="683">
        <v>7727.861000000001</v>
      </c>
      <c r="I49" s="683">
        <v>5977.173</v>
      </c>
      <c r="J49" s="678">
        <v>3</v>
      </c>
      <c r="K49" s="772">
        <v>185.66002</v>
      </c>
      <c r="L49" s="773">
        <v>185.66002</v>
      </c>
      <c r="M49" s="774">
        <v>137.193</v>
      </c>
      <c r="N49" s="775"/>
      <c r="O49" s="776">
        <v>6707.6</v>
      </c>
      <c r="P49" s="777">
        <v>6702.3</v>
      </c>
      <c r="Q49" s="777">
        <v>6467.126</v>
      </c>
      <c r="R49" s="778">
        <v>5.3</v>
      </c>
      <c r="S49" s="779">
        <v>653.2</v>
      </c>
      <c r="T49" s="679">
        <v>638.7</v>
      </c>
      <c r="U49" s="679">
        <v>35.906</v>
      </c>
      <c r="V49" s="944">
        <v>14.5</v>
      </c>
    </row>
    <row r="50" spans="1:22" ht="12.75">
      <c r="A50" s="685">
        <v>41</v>
      </c>
      <c r="B50" s="707" t="s">
        <v>592</v>
      </c>
      <c r="C50" s="687">
        <v>747.18002</v>
      </c>
      <c r="D50" s="692">
        <v>747.18002</v>
      </c>
      <c r="E50" s="692">
        <v>209.823</v>
      </c>
      <c r="F50" s="781"/>
      <c r="G50" s="782">
        <v>681.409</v>
      </c>
      <c r="H50" s="783">
        <v>681.409</v>
      </c>
      <c r="I50" s="783">
        <v>187.707</v>
      </c>
      <c r="J50" s="784"/>
      <c r="K50" s="785">
        <v>50.64802</v>
      </c>
      <c r="L50" s="786">
        <v>50.64802</v>
      </c>
      <c r="M50" s="692">
        <v>7.227</v>
      </c>
      <c r="N50" s="727"/>
      <c r="O50" s="782">
        <v>15.123</v>
      </c>
      <c r="P50" s="783">
        <v>15.123</v>
      </c>
      <c r="Q50" s="787">
        <v>14.889</v>
      </c>
      <c r="R50" s="788"/>
      <c r="S50" s="789"/>
      <c r="T50" s="790"/>
      <c r="U50" s="790"/>
      <c r="V50" s="945"/>
    </row>
    <row r="51" spans="1:22" ht="12.75">
      <c r="A51" s="710">
        <v>42</v>
      </c>
      <c r="B51" s="704" t="s">
        <v>144</v>
      </c>
      <c r="C51" s="697">
        <v>9.123</v>
      </c>
      <c r="D51" s="705">
        <v>9.123</v>
      </c>
      <c r="E51" s="705">
        <v>8.993</v>
      </c>
      <c r="F51" s="717"/>
      <c r="G51" s="699"/>
      <c r="H51" s="705"/>
      <c r="I51" s="705"/>
      <c r="J51" s="725"/>
      <c r="K51" s="697"/>
      <c r="L51" s="705"/>
      <c r="M51" s="705"/>
      <c r="N51" s="726"/>
      <c r="O51" s="699">
        <v>9.123</v>
      </c>
      <c r="P51" s="705">
        <v>9.123</v>
      </c>
      <c r="Q51" s="705">
        <v>8.993</v>
      </c>
      <c r="R51" s="725"/>
      <c r="S51" s="699"/>
      <c r="T51" s="705"/>
      <c r="U51" s="705"/>
      <c r="V51" s="946"/>
    </row>
    <row r="52" spans="1:22" ht="12.75">
      <c r="A52" s="710">
        <v>43</v>
      </c>
      <c r="B52" s="792" t="s">
        <v>145</v>
      </c>
      <c r="C52" s="793">
        <v>48.36302</v>
      </c>
      <c r="D52" s="794">
        <v>48.36302</v>
      </c>
      <c r="E52" s="705">
        <v>5.549</v>
      </c>
      <c r="F52" s="717"/>
      <c r="G52" s="699"/>
      <c r="H52" s="705"/>
      <c r="I52" s="705"/>
      <c r="J52" s="712"/>
      <c r="K52" s="793">
        <v>48.36302</v>
      </c>
      <c r="L52" s="794">
        <v>48.36302</v>
      </c>
      <c r="M52" s="705">
        <v>5.549</v>
      </c>
      <c r="N52" s="717"/>
      <c r="O52" s="699"/>
      <c r="P52" s="705"/>
      <c r="Q52" s="705"/>
      <c r="R52" s="712"/>
      <c r="S52" s="699"/>
      <c r="T52" s="705"/>
      <c r="U52" s="705"/>
      <c r="V52" s="941"/>
    </row>
    <row r="53" spans="1:22" ht="25.5">
      <c r="A53" s="710">
        <v>44</v>
      </c>
      <c r="B53" s="738" t="s">
        <v>146</v>
      </c>
      <c r="C53" s="697">
        <v>2</v>
      </c>
      <c r="D53" s="705">
        <v>2</v>
      </c>
      <c r="E53" s="705"/>
      <c r="F53" s="717"/>
      <c r="G53" s="699">
        <v>2</v>
      </c>
      <c r="H53" s="705">
        <v>2</v>
      </c>
      <c r="I53" s="705"/>
      <c r="J53" s="712"/>
      <c r="K53" s="718"/>
      <c r="L53" s="705"/>
      <c r="M53" s="705"/>
      <c r="N53" s="717"/>
      <c r="O53" s="699"/>
      <c r="P53" s="705"/>
      <c r="Q53" s="705"/>
      <c r="R53" s="712"/>
      <c r="S53" s="699"/>
      <c r="T53" s="705"/>
      <c r="U53" s="705"/>
      <c r="V53" s="941"/>
    </row>
    <row r="54" spans="1:22" ht="12.75">
      <c r="A54" s="710">
        <v>45</v>
      </c>
      <c r="B54" s="704" t="s">
        <v>149</v>
      </c>
      <c r="C54" s="697">
        <v>3.3</v>
      </c>
      <c r="D54" s="705">
        <v>3.3</v>
      </c>
      <c r="E54" s="705"/>
      <c r="F54" s="717"/>
      <c r="G54" s="699">
        <v>3.3</v>
      </c>
      <c r="H54" s="705">
        <v>3.3</v>
      </c>
      <c r="I54" s="705"/>
      <c r="J54" s="712"/>
      <c r="K54" s="697"/>
      <c r="L54" s="705"/>
      <c r="M54" s="705"/>
      <c r="N54" s="717"/>
      <c r="O54" s="699"/>
      <c r="P54" s="705"/>
      <c r="Q54" s="705"/>
      <c r="R54" s="712"/>
      <c r="S54" s="699"/>
      <c r="T54" s="705"/>
      <c r="U54" s="705"/>
      <c r="V54" s="941"/>
    </row>
    <row r="55" spans="1:22" ht="25.5">
      <c r="A55" s="710">
        <v>46</v>
      </c>
      <c r="B55" s="738" t="s">
        <v>593</v>
      </c>
      <c r="C55" s="697">
        <v>365.216</v>
      </c>
      <c r="D55" s="705">
        <v>365.216</v>
      </c>
      <c r="E55" s="705"/>
      <c r="F55" s="717"/>
      <c r="G55" s="699">
        <v>365.216</v>
      </c>
      <c r="H55" s="750">
        <v>365.216</v>
      </c>
      <c r="I55" s="705"/>
      <c r="J55" s="712"/>
      <c r="K55" s="697"/>
      <c r="L55" s="705"/>
      <c r="M55" s="705"/>
      <c r="N55" s="717"/>
      <c r="O55" s="721"/>
      <c r="P55" s="705"/>
      <c r="Q55" s="705"/>
      <c r="R55" s="712"/>
      <c r="S55" s="699"/>
      <c r="T55" s="705"/>
      <c r="U55" s="705"/>
      <c r="V55" s="941"/>
    </row>
    <row r="56" spans="1:22" ht="12.75">
      <c r="A56" s="710">
        <v>47</v>
      </c>
      <c r="B56" s="704" t="s">
        <v>147</v>
      </c>
      <c r="C56" s="697">
        <v>4.7</v>
      </c>
      <c r="D56" s="705">
        <v>4.7</v>
      </c>
      <c r="E56" s="705"/>
      <c r="F56" s="717"/>
      <c r="G56" s="699">
        <v>4.7</v>
      </c>
      <c r="H56" s="705">
        <v>4.7</v>
      </c>
      <c r="I56" s="705"/>
      <c r="J56" s="712"/>
      <c r="K56" s="697"/>
      <c r="L56" s="705"/>
      <c r="M56" s="705"/>
      <c r="N56" s="717"/>
      <c r="O56" s="721"/>
      <c r="P56" s="705"/>
      <c r="Q56" s="705"/>
      <c r="R56" s="712"/>
      <c r="S56" s="699"/>
      <c r="T56" s="705"/>
      <c r="U56" s="705"/>
      <c r="V56" s="941"/>
    </row>
    <row r="57" spans="1:22" ht="12.75">
      <c r="A57" s="710">
        <v>48</v>
      </c>
      <c r="B57" s="704" t="s">
        <v>150</v>
      </c>
      <c r="C57" s="697">
        <v>184.82999999999998</v>
      </c>
      <c r="D57" s="705">
        <v>184.82999999999998</v>
      </c>
      <c r="E57" s="705">
        <v>173.96599999999998</v>
      </c>
      <c r="F57" s="729"/>
      <c r="G57" s="699">
        <v>176.545</v>
      </c>
      <c r="H57" s="705">
        <v>176.545</v>
      </c>
      <c r="I57" s="705">
        <v>166.392</v>
      </c>
      <c r="J57" s="712"/>
      <c r="K57" s="697">
        <v>2.285</v>
      </c>
      <c r="L57" s="705">
        <v>2.285</v>
      </c>
      <c r="M57" s="705">
        <v>1.678</v>
      </c>
      <c r="N57" s="717"/>
      <c r="O57" s="699">
        <v>6</v>
      </c>
      <c r="P57" s="705">
        <v>6</v>
      </c>
      <c r="Q57" s="705">
        <v>5.896</v>
      </c>
      <c r="R57" s="712"/>
      <c r="S57" s="699"/>
      <c r="T57" s="705"/>
      <c r="U57" s="705"/>
      <c r="V57" s="941"/>
    </row>
    <row r="58" spans="1:22" ht="12.75">
      <c r="A58" s="710">
        <v>49</v>
      </c>
      <c r="B58" s="704" t="s">
        <v>151</v>
      </c>
      <c r="C58" s="697">
        <v>26.648</v>
      </c>
      <c r="D58" s="705">
        <v>26.648</v>
      </c>
      <c r="E58" s="705">
        <v>21.315</v>
      </c>
      <c r="F58" s="729"/>
      <c r="G58" s="699">
        <v>26.648</v>
      </c>
      <c r="H58" s="705">
        <v>26.648</v>
      </c>
      <c r="I58" s="705">
        <v>21.315</v>
      </c>
      <c r="J58" s="712"/>
      <c r="K58" s="697"/>
      <c r="L58" s="705"/>
      <c r="M58" s="705"/>
      <c r="N58" s="717"/>
      <c r="O58" s="721"/>
      <c r="P58" s="705"/>
      <c r="Q58" s="705"/>
      <c r="R58" s="712"/>
      <c r="S58" s="699"/>
      <c r="T58" s="705"/>
      <c r="U58" s="705"/>
      <c r="V58" s="941"/>
    </row>
    <row r="59" spans="1:22" ht="23.25" customHeight="1">
      <c r="A59" s="710">
        <v>50</v>
      </c>
      <c r="B59" s="738" t="s">
        <v>148</v>
      </c>
      <c r="C59" s="697">
        <v>13</v>
      </c>
      <c r="D59" s="705">
        <v>13</v>
      </c>
      <c r="E59" s="720"/>
      <c r="F59" s="729"/>
      <c r="G59" s="699">
        <v>13</v>
      </c>
      <c r="H59" s="705">
        <v>13</v>
      </c>
      <c r="I59" s="705"/>
      <c r="J59" s="712"/>
      <c r="K59" s="697"/>
      <c r="L59" s="705"/>
      <c r="M59" s="705"/>
      <c r="N59" s="717"/>
      <c r="O59" s="721"/>
      <c r="P59" s="705"/>
      <c r="Q59" s="705"/>
      <c r="R59" s="712"/>
      <c r="S59" s="699"/>
      <c r="T59" s="705"/>
      <c r="U59" s="705"/>
      <c r="V59" s="941"/>
    </row>
    <row r="60" spans="1:22" ht="26.25" customHeight="1">
      <c r="A60" s="710">
        <v>51</v>
      </c>
      <c r="B60" s="795" t="s">
        <v>361</v>
      </c>
      <c r="C60" s="796">
        <v>20</v>
      </c>
      <c r="D60" s="747">
        <v>20</v>
      </c>
      <c r="E60" s="748"/>
      <c r="F60" s="749"/>
      <c r="G60" s="797">
        <v>20</v>
      </c>
      <c r="H60" s="798">
        <v>20</v>
      </c>
      <c r="I60" s="705"/>
      <c r="J60" s="712"/>
      <c r="K60" s="697"/>
      <c r="L60" s="705"/>
      <c r="M60" s="705"/>
      <c r="N60" s="717"/>
      <c r="O60" s="721"/>
      <c r="P60" s="705"/>
      <c r="Q60" s="705"/>
      <c r="R60" s="712"/>
      <c r="S60" s="699"/>
      <c r="T60" s="705"/>
      <c r="U60" s="705"/>
      <c r="V60" s="941"/>
    </row>
    <row r="61" spans="1:22" ht="15" customHeight="1">
      <c r="A61" s="710">
        <v>52</v>
      </c>
      <c r="B61" s="795" t="s">
        <v>362</v>
      </c>
      <c r="C61" s="796">
        <v>30</v>
      </c>
      <c r="D61" s="747">
        <v>30</v>
      </c>
      <c r="E61" s="748"/>
      <c r="F61" s="749"/>
      <c r="G61" s="797">
        <v>30</v>
      </c>
      <c r="H61" s="798">
        <v>30</v>
      </c>
      <c r="I61" s="705"/>
      <c r="J61" s="712"/>
      <c r="K61" s="697"/>
      <c r="L61" s="705"/>
      <c r="M61" s="705"/>
      <c r="N61" s="717"/>
      <c r="O61" s="721"/>
      <c r="P61" s="705"/>
      <c r="Q61" s="705"/>
      <c r="R61" s="712"/>
      <c r="S61" s="699"/>
      <c r="T61" s="705"/>
      <c r="U61" s="705"/>
      <c r="V61" s="941"/>
    </row>
    <row r="62" spans="1:22" ht="15.75" customHeight="1">
      <c r="A62" s="710">
        <v>53</v>
      </c>
      <c r="B62" s="795" t="s">
        <v>363</v>
      </c>
      <c r="C62" s="796">
        <v>20</v>
      </c>
      <c r="D62" s="747">
        <v>20</v>
      </c>
      <c r="E62" s="748"/>
      <c r="F62" s="749"/>
      <c r="G62" s="797">
        <v>20</v>
      </c>
      <c r="H62" s="798">
        <v>20</v>
      </c>
      <c r="I62" s="705"/>
      <c r="J62" s="712"/>
      <c r="K62" s="697"/>
      <c r="L62" s="705"/>
      <c r="M62" s="705"/>
      <c r="N62" s="717"/>
      <c r="O62" s="721"/>
      <c r="P62" s="705"/>
      <c r="Q62" s="705"/>
      <c r="R62" s="712"/>
      <c r="S62" s="699"/>
      <c r="T62" s="705"/>
      <c r="U62" s="705"/>
      <c r="V62" s="941"/>
    </row>
    <row r="63" spans="1:22" ht="24.75" customHeight="1">
      <c r="A63" s="710">
        <v>54</v>
      </c>
      <c r="B63" s="795" t="s">
        <v>364</v>
      </c>
      <c r="C63" s="796">
        <v>20</v>
      </c>
      <c r="D63" s="747">
        <v>20</v>
      </c>
      <c r="E63" s="748"/>
      <c r="F63" s="749"/>
      <c r="G63" s="797">
        <v>20</v>
      </c>
      <c r="H63" s="798">
        <v>20</v>
      </c>
      <c r="I63" s="705"/>
      <c r="J63" s="712"/>
      <c r="K63" s="697"/>
      <c r="L63" s="705"/>
      <c r="M63" s="705"/>
      <c r="N63" s="717"/>
      <c r="O63" s="721"/>
      <c r="P63" s="705"/>
      <c r="Q63" s="705"/>
      <c r="R63" s="712"/>
      <c r="S63" s="699"/>
      <c r="T63" s="705"/>
      <c r="U63" s="705"/>
      <c r="V63" s="941"/>
    </row>
    <row r="64" spans="1:22" ht="12.75">
      <c r="A64" s="710">
        <v>55</v>
      </c>
      <c r="B64" s="719" t="s">
        <v>74</v>
      </c>
      <c r="C64" s="718">
        <v>459.965</v>
      </c>
      <c r="D64" s="720">
        <v>459.965</v>
      </c>
      <c r="E64" s="720">
        <v>390.642</v>
      </c>
      <c r="F64" s="729"/>
      <c r="G64" s="721">
        <v>291.544</v>
      </c>
      <c r="H64" s="720">
        <v>291.544</v>
      </c>
      <c r="I64" s="720">
        <v>262.967</v>
      </c>
      <c r="J64" s="712"/>
      <c r="K64" s="697"/>
      <c r="L64" s="705"/>
      <c r="M64" s="705"/>
      <c r="N64" s="717"/>
      <c r="O64" s="721">
        <v>133.421</v>
      </c>
      <c r="P64" s="720">
        <v>133.421</v>
      </c>
      <c r="Q64" s="720">
        <v>127.675</v>
      </c>
      <c r="R64" s="732"/>
      <c r="S64" s="721">
        <v>35</v>
      </c>
      <c r="T64" s="720">
        <v>35</v>
      </c>
      <c r="U64" s="720"/>
      <c r="V64" s="942"/>
    </row>
    <row r="65" spans="1:22" ht="12.75">
      <c r="A65" s="710">
        <v>56</v>
      </c>
      <c r="B65" s="719" t="s">
        <v>75</v>
      </c>
      <c r="C65" s="718">
        <v>768.38</v>
      </c>
      <c r="D65" s="720">
        <v>768.38</v>
      </c>
      <c r="E65" s="720">
        <v>633.443</v>
      </c>
      <c r="F65" s="729"/>
      <c r="G65" s="721">
        <v>475.232</v>
      </c>
      <c r="H65" s="720">
        <v>475.232</v>
      </c>
      <c r="I65" s="720">
        <v>422.896</v>
      </c>
      <c r="J65" s="712"/>
      <c r="K65" s="697"/>
      <c r="L65" s="705"/>
      <c r="M65" s="705"/>
      <c r="N65" s="717"/>
      <c r="O65" s="721">
        <v>220.194</v>
      </c>
      <c r="P65" s="720">
        <v>220.194</v>
      </c>
      <c r="Q65" s="720">
        <v>210.547</v>
      </c>
      <c r="R65" s="732"/>
      <c r="S65" s="721">
        <v>72.954</v>
      </c>
      <c r="T65" s="720">
        <v>72.954</v>
      </c>
      <c r="U65" s="720"/>
      <c r="V65" s="942"/>
    </row>
    <row r="66" spans="1:22" ht="12.75">
      <c r="A66" s="710">
        <v>57</v>
      </c>
      <c r="B66" s="719" t="s">
        <v>54</v>
      </c>
      <c r="C66" s="718">
        <v>317.719</v>
      </c>
      <c r="D66" s="720">
        <v>317.719</v>
      </c>
      <c r="E66" s="720">
        <v>259.397</v>
      </c>
      <c r="F66" s="729"/>
      <c r="G66" s="721">
        <v>207.326</v>
      </c>
      <c r="H66" s="720">
        <v>207.326</v>
      </c>
      <c r="I66" s="720">
        <v>170.568</v>
      </c>
      <c r="J66" s="712"/>
      <c r="K66" s="697"/>
      <c r="L66" s="705"/>
      <c r="M66" s="705"/>
      <c r="N66" s="717"/>
      <c r="O66" s="721">
        <v>92.893</v>
      </c>
      <c r="P66" s="720">
        <v>92.893</v>
      </c>
      <c r="Q66" s="720">
        <v>88.829</v>
      </c>
      <c r="R66" s="732"/>
      <c r="S66" s="721">
        <v>17.5</v>
      </c>
      <c r="T66" s="720">
        <v>17.5</v>
      </c>
      <c r="U66" s="720"/>
      <c r="V66" s="942"/>
    </row>
    <row r="67" spans="1:22" ht="12.75">
      <c r="A67" s="710">
        <v>58</v>
      </c>
      <c r="B67" s="719" t="s">
        <v>161</v>
      </c>
      <c r="C67" s="718">
        <v>599.604</v>
      </c>
      <c r="D67" s="720">
        <v>599.604</v>
      </c>
      <c r="E67" s="720">
        <v>477.517</v>
      </c>
      <c r="F67" s="729"/>
      <c r="G67" s="721">
        <v>270.773</v>
      </c>
      <c r="H67" s="720">
        <v>270.773</v>
      </c>
      <c r="I67" s="720">
        <v>225.93</v>
      </c>
      <c r="J67" s="712"/>
      <c r="K67" s="697"/>
      <c r="L67" s="705"/>
      <c r="M67" s="705"/>
      <c r="N67" s="717"/>
      <c r="O67" s="721">
        <v>262.831</v>
      </c>
      <c r="P67" s="720">
        <v>262.831</v>
      </c>
      <c r="Q67" s="720">
        <v>251.587</v>
      </c>
      <c r="R67" s="732"/>
      <c r="S67" s="721">
        <v>66</v>
      </c>
      <c r="T67" s="720">
        <v>66</v>
      </c>
      <c r="U67" s="720"/>
      <c r="V67" s="942"/>
    </row>
    <row r="68" spans="1:22" ht="12.75">
      <c r="A68" s="710">
        <v>59</v>
      </c>
      <c r="B68" s="719" t="s">
        <v>162</v>
      </c>
      <c r="C68" s="718">
        <v>238.04699999999997</v>
      </c>
      <c r="D68" s="720">
        <v>238.04699999999997</v>
      </c>
      <c r="E68" s="720">
        <v>199.70999999999998</v>
      </c>
      <c r="F68" s="729"/>
      <c r="G68" s="721">
        <v>157.105</v>
      </c>
      <c r="H68" s="720">
        <v>157.105</v>
      </c>
      <c r="I68" s="720">
        <v>133.32</v>
      </c>
      <c r="J68" s="712"/>
      <c r="K68" s="697"/>
      <c r="L68" s="705"/>
      <c r="M68" s="705"/>
      <c r="N68" s="717"/>
      <c r="O68" s="721">
        <v>69.242</v>
      </c>
      <c r="P68" s="720">
        <v>69.242</v>
      </c>
      <c r="Q68" s="720">
        <v>66.39</v>
      </c>
      <c r="R68" s="732"/>
      <c r="S68" s="721">
        <v>11.7</v>
      </c>
      <c r="T68" s="720">
        <v>11.7</v>
      </c>
      <c r="U68" s="720"/>
      <c r="V68" s="942"/>
    </row>
    <row r="69" spans="1:22" ht="12.75">
      <c r="A69" s="710">
        <v>60</v>
      </c>
      <c r="B69" s="719" t="s">
        <v>163</v>
      </c>
      <c r="C69" s="718">
        <v>251.106</v>
      </c>
      <c r="D69" s="720">
        <v>251.106</v>
      </c>
      <c r="E69" s="720">
        <v>232.034</v>
      </c>
      <c r="F69" s="729"/>
      <c r="G69" s="721">
        <v>122.752</v>
      </c>
      <c r="H69" s="720">
        <v>122.752</v>
      </c>
      <c r="I69" s="720">
        <v>117.417</v>
      </c>
      <c r="J69" s="712"/>
      <c r="K69" s="697"/>
      <c r="L69" s="705"/>
      <c r="M69" s="705"/>
      <c r="N69" s="717"/>
      <c r="O69" s="721">
        <v>118.554</v>
      </c>
      <c r="P69" s="720">
        <v>118.554</v>
      </c>
      <c r="Q69" s="720">
        <v>114.617</v>
      </c>
      <c r="R69" s="732"/>
      <c r="S69" s="721">
        <v>9.8</v>
      </c>
      <c r="T69" s="720">
        <v>9.8</v>
      </c>
      <c r="U69" s="720"/>
      <c r="V69" s="942"/>
    </row>
    <row r="70" spans="1:22" ht="12.75">
      <c r="A70" s="710">
        <v>61</v>
      </c>
      <c r="B70" s="719" t="s">
        <v>85</v>
      </c>
      <c r="C70" s="718">
        <v>799.144</v>
      </c>
      <c r="D70" s="720">
        <v>792.644</v>
      </c>
      <c r="E70" s="720">
        <v>660.957</v>
      </c>
      <c r="F70" s="729">
        <v>6.5</v>
      </c>
      <c r="G70" s="721">
        <v>509.961</v>
      </c>
      <c r="H70" s="720">
        <v>509.961</v>
      </c>
      <c r="I70" s="720">
        <v>451.696</v>
      </c>
      <c r="J70" s="732"/>
      <c r="K70" s="697"/>
      <c r="L70" s="705"/>
      <c r="M70" s="705"/>
      <c r="N70" s="717"/>
      <c r="O70" s="721">
        <v>219.583</v>
      </c>
      <c r="P70" s="720">
        <v>219.583</v>
      </c>
      <c r="Q70" s="720">
        <v>209.261</v>
      </c>
      <c r="R70" s="732"/>
      <c r="S70" s="721">
        <v>69.6</v>
      </c>
      <c r="T70" s="720">
        <v>63.1</v>
      </c>
      <c r="U70" s="720"/>
      <c r="V70" s="942">
        <v>6.5</v>
      </c>
    </row>
    <row r="71" spans="1:22" ht="12.75">
      <c r="A71" s="710">
        <v>62</v>
      </c>
      <c r="B71" s="719" t="s">
        <v>58</v>
      </c>
      <c r="C71" s="718">
        <v>821.54</v>
      </c>
      <c r="D71" s="720">
        <v>821.54</v>
      </c>
      <c r="E71" s="720">
        <v>736.6970000000001</v>
      </c>
      <c r="F71" s="729"/>
      <c r="G71" s="721">
        <v>217.923</v>
      </c>
      <c r="H71" s="720">
        <v>217.923</v>
      </c>
      <c r="I71" s="720">
        <v>172.377</v>
      </c>
      <c r="J71" s="732"/>
      <c r="K71" s="718"/>
      <c r="L71" s="720"/>
      <c r="M71" s="720"/>
      <c r="N71" s="729"/>
      <c r="O71" s="721">
        <v>587.117</v>
      </c>
      <c r="P71" s="720">
        <v>587.117</v>
      </c>
      <c r="Q71" s="720">
        <v>564.32</v>
      </c>
      <c r="R71" s="732"/>
      <c r="S71" s="721">
        <v>16.5</v>
      </c>
      <c r="T71" s="720">
        <v>16.5</v>
      </c>
      <c r="U71" s="720"/>
      <c r="V71" s="942"/>
    </row>
    <row r="72" spans="1:22" ht="12.75">
      <c r="A72" s="710">
        <v>63</v>
      </c>
      <c r="B72" s="719" t="s">
        <v>165</v>
      </c>
      <c r="C72" s="718">
        <v>89.94200000000001</v>
      </c>
      <c r="D72" s="720">
        <v>89.94200000000001</v>
      </c>
      <c r="E72" s="720">
        <v>79.61</v>
      </c>
      <c r="F72" s="729"/>
      <c r="G72" s="721">
        <v>55.094</v>
      </c>
      <c r="H72" s="720">
        <v>55.094</v>
      </c>
      <c r="I72" s="720">
        <v>52.01</v>
      </c>
      <c r="J72" s="712"/>
      <c r="K72" s="718"/>
      <c r="L72" s="705"/>
      <c r="M72" s="705"/>
      <c r="N72" s="717"/>
      <c r="O72" s="721">
        <v>28.848</v>
      </c>
      <c r="P72" s="720">
        <v>28.848</v>
      </c>
      <c r="Q72" s="720">
        <v>27.6</v>
      </c>
      <c r="R72" s="732"/>
      <c r="S72" s="721">
        <v>6</v>
      </c>
      <c r="T72" s="720">
        <v>6</v>
      </c>
      <c r="U72" s="720"/>
      <c r="V72" s="942"/>
    </row>
    <row r="73" spans="1:22" ht="12.75">
      <c r="A73" s="710">
        <v>64</v>
      </c>
      <c r="B73" s="719" t="s">
        <v>594</v>
      </c>
      <c r="C73" s="718">
        <v>161.262</v>
      </c>
      <c r="D73" s="720">
        <v>161.262</v>
      </c>
      <c r="E73" s="720">
        <v>135.715</v>
      </c>
      <c r="F73" s="729"/>
      <c r="G73" s="721">
        <v>122.236</v>
      </c>
      <c r="H73" s="720">
        <v>122.236</v>
      </c>
      <c r="I73" s="720">
        <v>100.319</v>
      </c>
      <c r="J73" s="712"/>
      <c r="K73" s="697"/>
      <c r="L73" s="705"/>
      <c r="M73" s="705"/>
      <c r="N73" s="717"/>
      <c r="O73" s="721">
        <v>36.526</v>
      </c>
      <c r="P73" s="720">
        <v>36.526</v>
      </c>
      <c r="Q73" s="720">
        <v>35.396</v>
      </c>
      <c r="R73" s="732"/>
      <c r="S73" s="721">
        <v>2.5</v>
      </c>
      <c r="T73" s="720">
        <v>2.5</v>
      </c>
      <c r="U73" s="720"/>
      <c r="V73" s="942"/>
    </row>
    <row r="74" spans="1:22" ht="12.75">
      <c r="A74" s="710">
        <v>65</v>
      </c>
      <c r="B74" s="719" t="s">
        <v>86</v>
      </c>
      <c r="C74" s="718">
        <v>290.902</v>
      </c>
      <c r="D74" s="720">
        <v>290.902</v>
      </c>
      <c r="E74" s="720">
        <v>278.449</v>
      </c>
      <c r="F74" s="729"/>
      <c r="G74" s="721">
        <v>56.898</v>
      </c>
      <c r="H74" s="720">
        <v>56.898</v>
      </c>
      <c r="I74" s="720">
        <v>52.654</v>
      </c>
      <c r="J74" s="732"/>
      <c r="K74" s="697"/>
      <c r="L74" s="705"/>
      <c r="M74" s="705"/>
      <c r="N74" s="717"/>
      <c r="O74" s="721">
        <v>233.504</v>
      </c>
      <c r="P74" s="720">
        <v>233.504</v>
      </c>
      <c r="Q74" s="720">
        <v>225.795</v>
      </c>
      <c r="R74" s="732"/>
      <c r="S74" s="721">
        <v>0.5</v>
      </c>
      <c r="T74" s="720">
        <v>0.5</v>
      </c>
      <c r="U74" s="720"/>
      <c r="V74" s="942"/>
    </row>
    <row r="75" spans="1:22" ht="12.75">
      <c r="A75" s="710">
        <v>66</v>
      </c>
      <c r="B75" s="719" t="s">
        <v>356</v>
      </c>
      <c r="C75" s="718">
        <v>18.992</v>
      </c>
      <c r="D75" s="720">
        <v>18.992</v>
      </c>
      <c r="E75" s="720">
        <v>17.361</v>
      </c>
      <c r="F75" s="729"/>
      <c r="G75" s="721"/>
      <c r="H75" s="720"/>
      <c r="I75" s="720"/>
      <c r="J75" s="712"/>
      <c r="K75" s="718">
        <v>0.8</v>
      </c>
      <c r="L75" s="720">
        <v>0.8</v>
      </c>
      <c r="M75" s="705"/>
      <c r="N75" s="717"/>
      <c r="O75" s="721">
        <v>18.192</v>
      </c>
      <c r="P75" s="720">
        <v>18.192</v>
      </c>
      <c r="Q75" s="720">
        <v>17.361</v>
      </c>
      <c r="R75" s="732"/>
      <c r="S75" s="721"/>
      <c r="T75" s="720"/>
      <c r="U75" s="720"/>
      <c r="V75" s="942"/>
    </row>
    <row r="76" spans="1:22" ht="12.75">
      <c r="A76" s="710">
        <v>67</v>
      </c>
      <c r="B76" s="719" t="s">
        <v>60</v>
      </c>
      <c r="C76" s="718">
        <v>1837.598</v>
      </c>
      <c r="D76" s="720">
        <v>1832.598</v>
      </c>
      <c r="E76" s="720">
        <v>1573.127</v>
      </c>
      <c r="F76" s="729">
        <v>5</v>
      </c>
      <c r="G76" s="721">
        <v>707.035</v>
      </c>
      <c r="H76" s="720">
        <v>707.035</v>
      </c>
      <c r="I76" s="720">
        <v>553.406</v>
      </c>
      <c r="J76" s="712"/>
      <c r="K76" s="697"/>
      <c r="L76" s="705"/>
      <c r="M76" s="705"/>
      <c r="N76" s="717"/>
      <c r="O76" s="721">
        <v>1056.563</v>
      </c>
      <c r="P76" s="720">
        <v>1056.563</v>
      </c>
      <c r="Q76" s="720">
        <v>1019.721</v>
      </c>
      <c r="R76" s="732"/>
      <c r="S76" s="721">
        <v>74</v>
      </c>
      <c r="T76" s="720">
        <v>69</v>
      </c>
      <c r="U76" s="720"/>
      <c r="V76" s="942">
        <v>5</v>
      </c>
    </row>
    <row r="77" spans="1:22" ht="12.75">
      <c r="A77" s="710">
        <v>68</v>
      </c>
      <c r="B77" s="719" t="s">
        <v>213</v>
      </c>
      <c r="C77" s="718">
        <v>97.074</v>
      </c>
      <c r="D77" s="720">
        <v>96.074</v>
      </c>
      <c r="E77" s="720">
        <v>74.307</v>
      </c>
      <c r="F77" s="729">
        <v>1</v>
      </c>
      <c r="G77" s="721">
        <v>92.074</v>
      </c>
      <c r="H77" s="720">
        <v>92.074</v>
      </c>
      <c r="I77" s="720">
        <v>74.307</v>
      </c>
      <c r="J77" s="732"/>
      <c r="K77" s="718"/>
      <c r="L77" s="720"/>
      <c r="M77" s="720"/>
      <c r="N77" s="729"/>
      <c r="O77" s="721"/>
      <c r="P77" s="720"/>
      <c r="Q77" s="720"/>
      <c r="R77" s="732"/>
      <c r="S77" s="721">
        <v>5</v>
      </c>
      <c r="T77" s="720">
        <v>4</v>
      </c>
      <c r="U77" s="720"/>
      <c r="V77" s="942">
        <v>1</v>
      </c>
    </row>
    <row r="78" spans="1:22" ht="12.75">
      <c r="A78" s="710">
        <v>69</v>
      </c>
      <c r="B78" s="719" t="s">
        <v>169</v>
      </c>
      <c r="C78" s="718">
        <v>1322.293</v>
      </c>
      <c r="D78" s="720">
        <v>1317.793</v>
      </c>
      <c r="E78" s="720">
        <v>1180.651</v>
      </c>
      <c r="F78" s="729">
        <v>4.5</v>
      </c>
      <c r="G78" s="721">
        <v>370.561</v>
      </c>
      <c r="H78" s="720">
        <v>370.561</v>
      </c>
      <c r="I78" s="720">
        <v>303.6</v>
      </c>
      <c r="J78" s="732"/>
      <c r="K78" s="697"/>
      <c r="L78" s="705"/>
      <c r="M78" s="705"/>
      <c r="N78" s="717"/>
      <c r="O78" s="721">
        <v>913.752</v>
      </c>
      <c r="P78" s="720">
        <v>909.252</v>
      </c>
      <c r="Q78" s="720">
        <v>877.051</v>
      </c>
      <c r="R78" s="732">
        <v>4.5</v>
      </c>
      <c r="S78" s="721">
        <v>37.98</v>
      </c>
      <c r="T78" s="720">
        <v>37.98</v>
      </c>
      <c r="U78" s="720"/>
      <c r="V78" s="942"/>
    </row>
    <row r="79" spans="1:22" ht="12.75">
      <c r="A79" s="710">
        <v>70</v>
      </c>
      <c r="B79" s="719" t="s">
        <v>62</v>
      </c>
      <c r="C79" s="718">
        <v>830.577</v>
      </c>
      <c r="D79" s="720">
        <v>830.577</v>
      </c>
      <c r="E79" s="720">
        <v>702.28</v>
      </c>
      <c r="F79" s="729"/>
      <c r="G79" s="721">
        <v>342.47</v>
      </c>
      <c r="H79" s="720">
        <v>342.47</v>
      </c>
      <c r="I79" s="720">
        <v>247.636</v>
      </c>
      <c r="J79" s="732"/>
      <c r="K79" s="697"/>
      <c r="L79" s="705"/>
      <c r="M79" s="705"/>
      <c r="N79" s="717"/>
      <c r="O79" s="721">
        <v>471.107</v>
      </c>
      <c r="P79" s="720">
        <v>471.107</v>
      </c>
      <c r="Q79" s="720">
        <v>454.644</v>
      </c>
      <c r="R79" s="732"/>
      <c r="S79" s="721">
        <v>17</v>
      </c>
      <c r="T79" s="720">
        <v>17</v>
      </c>
      <c r="U79" s="720"/>
      <c r="V79" s="942"/>
    </row>
    <row r="80" spans="1:22" ht="12.75">
      <c r="A80" s="710">
        <v>71</v>
      </c>
      <c r="B80" s="719" t="s">
        <v>214</v>
      </c>
      <c r="C80" s="718">
        <v>45.287</v>
      </c>
      <c r="D80" s="720">
        <v>45.287</v>
      </c>
      <c r="E80" s="720">
        <v>41.58</v>
      </c>
      <c r="F80" s="729"/>
      <c r="G80" s="721">
        <v>39.287</v>
      </c>
      <c r="H80" s="720">
        <v>39.287</v>
      </c>
      <c r="I80" s="720">
        <v>37.98</v>
      </c>
      <c r="J80" s="732"/>
      <c r="K80" s="718"/>
      <c r="L80" s="720"/>
      <c r="M80" s="720"/>
      <c r="N80" s="729"/>
      <c r="O80" s="721"/>
      <c r="P80" s="720"/>
      <c r="Q80" s="720"/>
      <c r="R80" s="732"/>
      <c r="S80" s="721">
        <v>6</v>
      </c>
      <c r="T80" s="720">
        <v>6</v>
      </c>
      <c r="U80" s="720">
        <v>3.6</v>
      </c>
      <c r="V80" s="942"/>
    </row>
    <row r="81" spans="1:22" ht="12.75">
      <c r="A81" s="710">
        <v>72</v>
      </c>
      <c r="B81" s="719" t="s">
        <v>170</v>
      </c>
      <c r="C81" s="718">
        <v>462.933</v>
      </c>
      <c r="D81" s="720">
        <v>462.933</v>
      </c>
      <c r="E81" s="720">
        <v>411.406</v>
      </c>
      <c r="F81" s="729"/>
      <c r="G81" s="721">
        <v>206.071</v>
      </c>
      <c r="H81" s="720">
        <v>206.071</v>
      </c>
      <c r="I81" s="720">
        <v>168.46</v>
      </c>
      <c r="J81" s="732"/>
      <c r="K81" s="697"/>
      <c r="L81" s="705"/>
      <c r="M81" s="705"/>
      <c r="N81" s="717"/>
      <c r="O81" s="721">
        <v>249.862</v>
      </c>
      <c r="P81" s="720">
        <v>249.862</v>
      </c>
      <c r="Q81" s="720">
        <v>242.946</v>
      </c>
      <c r="R81" s="732"/>
      <c r="S81" s="721">
        <v>7</v>
      </c>
      <c r="T81" s="720">
        <v>7</v>
      </c>
      <c r="U81" s="720"/>
      <c r="V81" s="942"/>
    </row>
    <row r="82" spans="1:22" ht="12.75">
      <c r="A82" s="710">
        <v>73</v>
      </c>
      <c r="B82" s="719" t="s">
        <v>63</v>
      </c>
      <c r="C82" s="718">
        <v>762.466</v>
      </c>
      <c r="D82" s="720">
        <v>762.466</v>
      </c>
      <c r="E82" s="720">
        <v>644.5070000000001</v>
      </c>
      <c r="F82" s="729"/>
      <c r="G82" s="721">
        <v>313.001</v>
      </c>
      <c r="H82" s="720">
        <v>313.001</v>
      </c>
      <c r="I82" s="720">
        <v>223.764</v>
      </c>
      <c r="J82" s="712"/>
      <c r="K82" s="697"/>
      <c r="L82" s="705"/>
      <c r="M82" s="705"/>
      <c r="N82" s="717"/>
      <c r="O82" s="721">
        <v>434.865</v>
      </c>
      <c r="P82" s="720">
        <v>434.865</v>
      </c>
      <c r="Q82" s="720">
        <v>420.743</v>
      </c>
      <c r="R82" s="732"/>
      <c r="S82" s="721">
        <v>14.6</v>
      </c>
      <c r="T82" s="720">
        <v>14.6</v>
      </c>
      <c r="U82" s="720"/>
      <c r="V82" s="942"/>
    </row>
    <row r="83" spans="1:22" ht="12.75">
      <c r="A83" s="710">
        <v>74</v>
      </c>
      <c r="B83" s="719" t="s">
        <v>215</v>
      </c>
      <c r="C83" s="718">
        <v>184.452</v>
      </c>
      <c r="D83" s="720">
        <v>184.452</v>
      </c>
      <c r="E83" s="720">
        <v>141.18200000000002</v>
      </c>
      <c r="F83" s="729"/>
      <c r="G83" s="721">
        <v>113.24</v>
      </c>
      <c r="H83" s="720">
        <v>113.24</v>
      </c>
      <c r="I83" s="720">
        <v>81.292</v>
      </c>
      <c r="J83" s="732"/>
      <c r="K83" s="718"/>
      <c r="L83" s="720"/>
      <c r="M83" s="720"/>
      <c r="N83" s="729"/>
      <c r="O83" s="721">
        <v>62.686</v>
      </c>
      <c r="P83" s="720">
        <v>62.686</v>
      </c>
      <c r="Q83" s="720">
        <v>59.89</v>
      </c>
      <c r="R83" s="732"/>
      <c r="S83" s="721">
        <v>8.526</v>
      </c>
      <c r="T83" s="720">
        <v>8.526</v>
      </c>
      <c r="U83" s="720"/>
      <c r="V83" s="942"/>
    </row>
    <row r="84" spans="1:22" ht="12.75">
      <c r="A84" s="710">
        <v>75</v>
      </c>
      <c r="B84" s="799" t="s">
        <v>216</v>
      </c>
      <c r="C84" s="718">
        <v>44.588</v>
      </c>
      <c r="D84" s="720">
        <v>44.588</v>
      </c>
      <c r="E84" s="720">
        <v>39.577999999999996</v>
      </c>
      <c r="F84" s="729"/>
      <c r="G84" s="721">
        <v>42.131</v>
      </c>
      <c r="H84" s="720">
        <v>42.131</v>
      </c>
      <c r="I84" s="720">
        <v>38.104</v>
      </c>
      <c r="J84" s="732"/>
      <c r="K84" s="718"/>
      <c r="L84" s="720"/>
      <c r="M84" s="720"/>
      <c r="N84" s="729"/>
      <c r="O84" s="721"/>
      <c r="P84" s="720"/>
      <c r="Q84" s="720"/>
      <c r="R84" s="732"/>
      <c r="S84" s="721">
        <v>2.457</v>
      </c>
      <c r="T84" s="720">
        <v>2.457</v>
      </c>
      <c r="U84" s="720">
        <v>1.474</v>
      </c>
      <c r="V84" s="942"/>
    </row>
    <row r="85" spans="1:22" ht="12.75">
      <c r="A85" s="710">
        <v>76</v>
      </c>
      <c r="B85" s="719" t="s">
        <v>64</v>
      </c>
      <c r="C85" s="718">
        <v>720.684</v>
      </c>
      <c r="D85" s="720">
        <v>719.884</v>
      </c>
      <c r="E85" s="720">
        <v>623.704</v>
      </c>
      <c r="F85" s="729"/>
      <c r="G85" s="721">
        <v>264.018</v>
      </c>
      <c r="H85" s="720">
        <v>264.018</v>
      </c>
      <c r="I85" s="720">
        <v>205.848</v>
      </c>
      <c r="J85" s="732"/>
      <c r="K85" s="697"/>
      <c r="L85" s="705"/>
      <c r="M85" s="705"/>
      <c r="N85" s="717"/>
      <c r="O85" s="721">
        <v>431.666</v>
      </c>
      <c r="P85" s="800">
        <v>430.866</v>
      </c>
      <c r="Q85" s="720">
        <v>417.856</v>
      </c>
      <c r="R85" s="732">
        <v>0.8</v>
      </c>
      <c r="S85" s="721">
        <v>25</v>
      </c>
      <c r="T85" s="720">
        <v>25</v>
      </c>
      <c r="U85" s="720"/>
      <c r="V85" s="942"/>
    </row>
    <row r="86" spans="1:22" ht="12.75">
      <c r="A86" s="710">
        <v>77</v>
      </c>
      <c r="B86" s="719" t="s">
        <v>217</v>
      </c>
      <c r="C86" s="718">
        <v>38.985</v>
      </c>
      <c r="D86" s="720">
        <v>38.985</v>
      </c>
      <c r="E86" s="720">
        <v>37.605</v>
      </c>
      <c r="F86" s="729"/>
      <c r="G86" s="721">
        <v>37.485</v>
      </c>
      <c r="H86" s="720">
        <v>37.485</v>
      </c>
      <c r="I86" s="720">
        <v>36.705</v>
      </c>
      <c r="J86" s="732"/>
      <c r="K86" s="718"/>
      <c r="L86" s="720"/>
      <c r="M86" s="720"/>
      <c r="N86" s="729"/>
      <c r="O86" s="721"/>
      <c r="P86" s="720"/>
      <c r="Q86" s="720"/>
      <c r="R86" s="732"/>
      <c r="S86" s="721">
        <v>1.5</v>
      </c>
      <c r="T86" s="720">
        <v>1.5</v>
      </c>
      <c r="U86" s="720">
        <v>0.9</v>
      </c>
      <c r="V86" s="942"/>
    </row>
    <row r="87" spans="1:22" ht="12.75">
      <c r="A87" s="710">
        <v>78</v>
      </c>
      <c r="B87" s="719" t="s">
        <v>173</v>
      </c>
      <c r="C87" s="718">
        <v>954.872</v>
      </c>
      <c r="D87" s="720">
        <v>954.872</v>
      </c>
      <c r="E87" s="720">
        <v>767.1949999999999</v>
      </c>
      <c r="F87" s="729"/>
      <c r="G87" s="721">
        <v>414.625</v>
      </c>
      <c r="H87" s="720">
        <v>414.625</v>
      </c>
      <c r="I87" s="720">
        <v>270.757</v>
      </c>
      <c r="J87" s="712"/>
      <c r="K87" s="697"/>
      <c r="L87" s="705"/>
      <c r="M87" s="705"/>
      <c r="N87" s="717"/>
      <c r="O87" s="721">
        <v>514.317</v>
      </c>
      <c r="P87" s="720">
        <v>514.317</v>
      </c>
      <c r="Q87" s="720">
        <v>496.438</v>
      </c>
      <c r="R87" s="712"/>
      <c r="S87" s="721">
        <v>25.93</v>
      </c>
      <c r="T87" s="720">
        <v>25.93</v>
      </c>
      <c r="U87" s="720"/>
      <c r="V87" s="942"/>
    </row>
    <row r="88" spans="1:22" ht="12.75">
      <c r="A88" s="710">
        <v>79</v>
      </c>
      <c r="B88" s="719" t="s">
        <v>80</v>
      </c>
      <c r="C88" s="718">
        <v>399.664</v>
      </c>
      <c r="D88" s="720">
        <v>399.664</v>
      </c>
      <c r="E88" s="720">
        <v>347.399</v>
      </c>
      <c r="F88" s="729"/>
      <c r="G88" s="721">
        <v>60.644</v>
      </c>
      <c r="H88" s="720">
        <v>60.644</v>
      </c>
      <c r="I88" s="720">
        <v>21.076</v>
      </c>
      <c r="J88" s="732"/>
      <c r="K88" s="718">
        <v>121.3</v>
      </c>
      <c r="L88" s="720">
        <v>121.3</v>
      </c>
      <c r="M88" s="720">
        <v>119.566</v>
      </c>
      <c r="N88" s="729"/>
      <c r="O88" s="721">
        <v>211.22</v>
      </c>
      <c r="P88" s="720">
        <v>211.22</v>
      </c>
      <c r="Q88" s="720">
        <v>206.757</v>
      </c>
      <c r="R88" s="732"/>
      <c r="S88" s="721">
        <v>6.5</v>
      </c>
      <c r="T88" s="720">
        <v>6.5</v>
      </c>
      <c r="U88" s="720"/>
      <c r="V88" s="942"/>
    </row>
    <row r="89" spans="1:22" ht="12.75">
      <c r="A89" s="710">
        <v>80</v>
      </c>
      <c r="B89" s="719" t="s">
        <v>174</v>
      </c>
      <c r="C89" s="718">
        <v>473.453</v>
      </c>
      <c r="D89" s="720">
        <v>473.453</v>
      </c>
      <c r="E89" s="720">
        <v>443.236</v>
      </c>
      <c r="F89" s="729"/>
      <c r="G89" s="721">
        <v>415.501</v>
      </c>
      <c r="H89" s="720">
        <v>415.501</v>
      </c>
      <c r="I89" s="720">
        <v>399.376</v>
      </c>
      <c r="J89" s="712"/>
      <c r="K89" s="718">
        <v>6.21</v>
      </c>
      <c r="L89" s="720">
        <v>6.21</v>
      </c>
      <c r="M89" s="720">
        <v>6.122</v>
      </c>
      <c r="N89" s="717"/>
      <c r="O89" s="721">
        <v>21.242</v>
      </c>
      <c r="P89" s="720">
        <v>21.242</v>
      </c>
      <c r="Q89" s="720">
        <v>20.938</v>
      </c>
      <c r="R89" s="732"/>
      <c r="S89" s="721">
        <v>30.5</v>
      </c>
      <c r="T89" s="720">
        <v>30.5</v>
      </c>
      <c r="U89" s="720">
        <v>16.8</v>
      </c>
      <c r="V89" s="942"/>
    </row>
    <row r="90" spans="1:22" ht="12.75">
      <c r="A90" s="710">
        <v>81</v>
      </c>
      <c r="B90" s="719" t="s">
        <v>77</v>
      </c>
      <c r="C90" s="718">
        <v>151.598</v>
      </c>
      <c r="D90" s="720">
        <v>151.598</v>
      </c>
      <c r="E90" s="720">
        <v>142.112</v>
      </c>
      <c r="F90" s="729"/>
      <c r="G90" s="721">
        <v>124.608</v>
      </c>
      <c r="H90" s="720">
        <v>124.608</v>
      </c>
      <c r="I90" s="720">
        <v>121.615</v>
      </c>
      <c r="J90" s="712"/>
      <c r="K90" s="718">
        <v>0.99</v>
      </c>
      <c r="L90" s="720">
        <v>0.99</v>
      </c>
      <c r="M90" s="720">
        <v>0.976</v>
      </c>
      <c r="N90" s="717"/>
      <c r="O90" s="721">
        <v>12.5</v>
      </c>
      <c r="P90" s="720">
        <v>12.5</v>
      </c>
      <c r="Q90" s="720">
        <v>12.321</v>
      </c>
      <c r="R90" s="732"/>
      <c r="S90" s="721">
        <v>13.5</v>
      </c>
      <c r="T90" s="720">
        <v>13.5</v>
      </c>
      <c r="U90" s="720">
        <v>7.2</v>
      </c>
      <c r="V90" s="942"/>
    </row>
    <row r="91" spans="1:22" ht="12.75">
      <c r="A91" s="710">
        <v>82</v>
      </c>
      <c r="B91" s="719" t="s">
        <v>68</v>
      </c>
      <c r="C91" s="718">
        <v>111.761</v>
      </c>
      <c r="D91" s="720">
        <v>111.761</v>
      </c>
      <c r="E91" s="720">
        <v>78.895</v>
      </c>
      <c r="F91" s="729"/>
      <c r="G91" s="721">
        <v>88.761</v>
      </c>
      <c r="H91" s="720">
        <v>88.761</v>
      </c>
      <c r="I91" s="720">
        <v>78.895</v>
      </c>
      <c r="J91" s="712"/>
      <c r="K91" s="697"/>
      <c r="L91" s="705"/>
      <c r="M91" s="705"/>
      <c r="N91" s="717"/>
      <c r="O91" s="721"/>
      <c r="P91" s="720"/>
      <c r="Q91" s="720"/>
      <c r="R91" s="732"/>
      <c r="S91" s="721">
        <v>23</v>
      </c>
      <c r="T91" s="720">
        <v>23</v>
      </c>
      <c r="U91" s="720"/>
      <c r="V91" s="942"/>
    </row>
    <row r="92" spans="1:22" ht="12.75">
      <c r="A92" s="710">
        <v>83</v>
      </c>
      <c r="B92" s="719" t="s">
        <v>218</v>
      </c>
      <c r="C92" s="718">
        <v>125.654</v>
      </c>
      <c r="D92" s="720">
        <v>125.654</v>
      </c>
      <c r="E92" s="720">
        <v>120.003</v>
      </c>
      <c r="F92" s="729"/>
      <c r="G92" s="721">
        <v>44.391</v>
      </c>
      <c r="H92" s="720">
        <v>44.391</v>
      </c>
      <c r="I92" s="720">
        <v>40.887</v>
      </c>
      <c r="J92" s="712"/>
      <c r="K92" s="697"/>
      <c r="L92" s="705"/>
      <c r="M92" s="705"/>
      <c r="N92" s="717"/>
      <c r="O92" s="721">
        <v>80.263</v>
      </c>
      <c r="P92" s="720">
        <v>80.263</v>
      </c>
      <c r="Q92" s="720">
        <v>79.116</v>
      </c>
      <c r="R92" s="732"/>
      <c r="S92" s="721">
        <v>1</v>
      </c>
      <c r="T92" s="720">
        <v>1</v>
      </c>
      <c r="U92" s="720"/>
      <c r="V92" s="942"/>
    </row>
    <row r="93" spans="1:22" ht="12.75">
      <c r="A93" s="710">
        <v>84</v>
      </c>
      <c r="B93" s="719" t="s">
        <v>175</v>
      </c>
      <c r="C93" s="718">
        <v>287.357</v>
      </c>
      <c r="D93" s="720">
        <v>287.357</v>
      </c>
      <c r="E93" s="720">
        <v>247.66799999999998</v>
      </c>
      <c r="F93" s="729"/>
      <c r="G93" s="721">
        <v>206.791</v>
      </c>
      <c r="H93" s="720">
        <v>206.791</v>
      </c>
      <c r="I93" s="720">
        <v>182.994</v>
      </c>
      <c r="J93" s="712"/>
      <c r="K93" s="718">
        <v>3.35</v>
      </c>
      <c r="L93" s="720">
        <v>3.35</v>
      </c>
      <c r="M93" s="720">
        <v>3.302</v>
      </c>
      <c r="N93" s="717"/>
      <c r="O93" s="721">
        <v>62.563</v>
      </c>
      <c r="P93" s="720">
        <v>62.563</v>
      </c>
      <c r="Q93" s="720">
        <v>59.54</v>
      </c>
      <c r="R93" s="732"/>
      <c r="S93" s="721">
        <v>14.653</v>
      </c>
      <c r="T93" s="720">
        <v>14.653</v>
      </c>
      <c r="U93" s="720">
        <v>1.832</v>
      </c>
      <c r="V93" s="942"/>
    </row>
    <row r="94" spans="1:22" ht="12.75">
      <c r="A94" s="710">
        <v>85</v>
      </c>
      <c r="B94" s="719" t="s">
        <v>298</v>
      </c>
      <c r="C94" s="726">
        <v>375.68399999999997</v>
      </c>
      <c r="D94" s="720">
        <v>375.68399999999997</v>
      </c>
      <c r="E94" s="718">
        <v>326.179</v>
      </c>
      <c r="F94" s="729"/>
      <c r="G94" s="721">
        <v>230.218</v>
      </c>
      <c r="H94" s="720">
        <v>230.218</v>
      </c>
      <c r="I94" s="720">
        <v>194.588</v>
      </c>
      <c r="J94" s="712"/>
      <c r="K94" s="697"/>
      <c r="L94" s="705"/>
      <c r="M94" s="705"/>
      <c r="N94" s="717"/>
      <c r="O94" s="721">
        <v>135.466</v>
      </c>
      <c r="P94" s="720">
        <v>135.466</v>
      </c>
      <c r="Q94" s="720">
        <v>131.591</v>
      </c>
      <c r="R94" s="732"/>
      <c r="S94" s="721">
        <v>10</v>
      </c>
      <c r="T94" s="720">
        <v>10</v>
      </c>
      <c r="U94" s="720"/>
      <c r="V94" s="942"/>
    </row>
    <row r="95" spans="1:22" ht="12.75">
      <c r="A95" s="801">
        <v>86</v>
      </c>
      <c r="B95" s="802" t="s">
        <v>39</v>
      </c>
      <c r="C95" s="803">
        <v>391.83900000000006</v>
      </c>
      <c r="D95" s="709">
        <v>386.83900000000006</v>
      </c>
      <c r="E95" s="709">
        <v>313.03900000000004</v>
      </c>
      <c r="F95" s="709">
        <v>5</v>
      </c>
      <c r="G95" s="804">
        <v>354.97700000000003</v>
      </c>
      <c r="H95" s="709">
        <v>351.97700000000003</v>
      </c>
      <c r="I95" s="709">
        <v>295.632</v>
      </c>
      <c r="J95" s="805">
        <v>3</v>
      </c>
      <c r="K95" s="803">
        <v>2.362</v>
      </c>
      <c r="L95" s="709">
        <v>2.362</v>
      </c>
      <c r="M95" s="709"/>
      <c r="N95" s="715"/>
      <c r="O95" s="804">
        <v>13.5</v>
      </c>
      <c r="P95" s="709">
        <v>13.5</v>
      </c>
      <c r="Q95" s="709">
        <v>13.307</v>
      </c>
      <c r="R95" s="805"/>
      <c r="S95" s="804">
        <v>21</v>
      </c>
      <c r="T95" s="709">
        <v>19</v>
      </c>
      <c r="U95" s="709">
        <v>4.1</v>
      </c>
      <c r="V95" s="947">
        <v>2</v>
      </c>
    </row>
    <row r="96" spans="1:22" ht="12.75">
      <c r="A96" s="801">
        <v>87</v>
      </c>
      <c r="B96" s="806" t="s">
        <v>595</v>
      </c>
      <c r="C96" s="713">
        <v>11</v>
      </c>
      <c r="D96" s="714">
        <v>11</v>
      </c>
      <c r="E96" s="714"/>
      <c r="F96" s="715"/>
      <c r="G96" s="716">
        <v>11</v>
      </c>
      <c r="H96" s="714">
        <v>11</v>
      </c>
      <c r="I96" s="709"/>
      <c r="J96" s="805"/>
      <c r="K96" s="713"/>
      <c r="L96" s="714"/>
      <c r="M96" s="714"/>
      <c r="N96" s="715"/>
      <c r="O96" s="804"/>
      <c r="P96" s="709"/>
      <c r="Q96" s="709"/>
      <c r="R96" s="805"/>
      <c r="S96" s="804"/>
      <c r="T96" s="709"/>
      <c r="U96" s="709"/>
      <c r="V96" s="947"/>
    </row>
    <row r="97" spans="1:22" ht="12.75">
      <c r="A97" s="801">
        <v>88</v>
      </c>
      <c r="B97" s="802" t="s">
        <v>42</v>
      </c>
      <c r="C97" s="803">
        <v>9.072</v>
      </c>
      <c r="D97" s="709">
        <v>9.072</v>
      </c>
      <c r="E97" s="709">
        <v>4.58</v>
      </c>
      <c r="F97" s="807"/>
      <c r="G97" s="804">
        <v>9.072</v>
      </c>
      <c r="H97" s="709">
        <v>9.072</v>
      </c>
      <c r="I97" s="709">
        <v>4.58</v>
      </c>
      <c r="J97" s="808"/>
      <c r="K97" s="713"/>
      <c r="L97" s="714"/>
      <c r="M97" s="714"/>
      <c r="N97" s="715"/>
      <c r="O97" s="804"/>
      <c r="P97" s="709"/>
      <c r="Q97" s="709"/>
      <c r="R97" s="805"/>
      <c r="S97" s="804"/>
      <c r="T97" s="709"/>
      <c r="U97" s="709"/>
      <c r="V97" s="947"/>
    </row>
    <row r="98" spans="1:22" ht="12.75">
      <c r="A98" s="801">
        <v>89</v>
      </c>
      <c r="B98" s="802" t="s">
        <v>43</v>
      </c>
      <c r="C98" s="803">
        <v>38.466</v>
      </c>
      <c r="D98" s="709">
        <v>38.466</v>
      </c>
      <c r="E98" s="709">
        <v>27.422</v>
      </c>
      <c r="F98" s="807"/>
      <c r="G98" s="804">
        <v>38.466</v>
      </c>
      <c r="H98" s="709">
        <v>38.466</v>
      </c>
      <c r="I98" s="709">
        <v>27.422</v>
      </c>
      <c r="J98" s="808"/>
      <c r="K98" s="713"/>
      <c r="L98" s="714"/>
      <c r="M98" s="714"/>
      <c r="N98" s="715"/>
      <c r="O98" s="804"/>
      <c r="P98" s="709"/>
      <c r="Q98" s="709"/>
      <c r="R98" s="805"/>
      <c r="S98" s="804"/>
      <c r="T98" s="709"/>
      <c r="U98" s="709"/>
      <c r="V98" s="947"/>
    </row>
    <row r="99" spans="1:22" ht="12.75">
      <c r="A99" s="710">
        <v>90</v>
      </c>
      <c r="B99" s="719" t="s">
        <v>44</v>
      </c>
      <c r="C99" s="718">
        <v>13.641</v>
      </c>
      <c r="D99" s="720">
        <v>13.641</v>
      </c>
      <c r="E99" s="720">
        <v>9.128</v>
      </c>
      <c r="F99" s="729"/>
      <c r="G99" s="721">
        <v>13.641</v>
      </c>
      <c r="H99" s="720">
        <v>13.641</v>
      </c>
      <c r="I99" s="720">
        <v>9.128</v>
      </c>
      <c r="J99" s="732"/>
      <c r="K99" s="697"/>
      <c r="L99" s="705"/>
      <c r="M99" s="705"/>
      <c r="N99" s="717"/>
      <c r="O99" s="721"/>
      <c r="P99" s="720"/>
      <c r="Q99" s="720"/>
      <c r="R99" s="732"/>
      <c r="S99" s="699"/>
      <c r="T99" s="705"/>
      <c r="U99" s="705"/>
      <c r="V99" s="941"/>
    </row>
    <row r="100" spans="1:22" ht="12.75">
      <c r="A100" s="710">
        <v>91</v>
      </c>
      <c r="B100" s="719" t="s">
        <v>45</v>
      </c>
      <c r="C100" s="718">
        <v>12.332</v>
      </c>
      <c r="D100" s="720">
        <v>12.332</v>
      </c>
      <c r="E100" s="720">
        <v>9.26</v>
      </c>
      <c r="F100" s="729"/>
      <c r="G100" s="721">
        <v>12.332</v>
      </c>
      <c r="H100" s="720">
        <v>12.332</v>
      </c>
      <c r="I100" s="720">
        <v>9.26</v>
      </c>
      <c r="J100" s="712"/>
      <c r="K100" s="697"/>
      <c r="L100" s="705"/>
      <c r="M100" s="705"/>
      <c r="N100" s="717"/>
      <c r="O100" s="721"/>
      <c r="P100" s="720"/>
      <c r="Q100" s="720"/>
      <c r="R100" s="732"/>
      <c r="S100" s="699"/>
      <c r="T100" s="705"/>
      <c r="U100" s="705"/>
      <c r="V100" s="941"/>
    </row>
    <row r="101" spans="1:22" ht="13.5" thickBot="1">
      <c r="A101" s="809">
        <v>92</v>
      </c>
      <c r="B101" s="810" t="s">
        <v>73</v>
      </c>
      <c r="C101" s="761">
        <v>21.208</v>
      </c>
      <c r="D101" s="722">
        <v>21.208</v>
      </c>
      <c r="E101" s="722"/>
      <c r="F101" s="762"/>
      <c r="G101" s="811">
        <v>21.208</v>
      </c>
      <c r="H101" s="722">
        <v>21.208</v>
      </c>
      <c r="I101" s="722"/>
      <c r="J101" s="812"/>
      <c r="K101" s="813"/>
      <c r="L101" s="814"/>
      <c r="M101" s="814"/>
      <c r="N101" s="815"/>
      <c r="O101" s="763"/>
      <c r="P101" s="764"/>
      <c r="Q101" s="764"/>
      <c r="R101" s="767"/>
      <c r="S101" s="816"/>
      <c r="T101" s="814"/>
      <c r="U101" s="814"/>
      <c r="V101" s="943"/>
    </row>
    <row r="102" spans="1:22" ht="71.25" customHeight="1" thickBot="1">
      <c r="A102" s="677">
        <v>93</v>
      </c>
      <c r="B102" s="768" t="s">
        <v>596</v>
      </c>
      <c r="C102" s="817">
        <v>2926.1709999999994</v>
      </c>
      <c r="D102" s="777">
        <v>2904.0709999999995</v>
      </c>
      <c r="E102" s="777">
        <v>2119.6240000000003</v>
      </c>
      <c r="F102" s="818">
        <v>22.1</v>
      </c>
      <c r="G102" s="771">
        <v>2588.8209999999995</v>
      </c>
      <c r="H102" s="679">
        <v>2588.8209999999995</v>
      </c>
      <c r="I102" s="679">
        <v>2051.344</v>
      </c>
      <c r="J102" s="780"/>
      <c r="K102" s="819"/>
      <c r="L102" s="820"/>
      <c r="M102" s="820"/>
      <c r="N102" s="819"/>
      <c r="O102" s="821"/>
      <c r="P102" s="820"/>
      <c r="Q102" s="820"/>
      <c r="R102" s="822"/>
      <c r="S102" s="779">
        <v>337.35</v>
      </c>
      <c r="T102" s="679">
        <v>315.25</v>
      </c>
      <c r="U102" s="679">
        <v>68.28</v>
      </c>
      <c r="V102" s="944">
        <v>22.1</v>
      </c>
    </row>
    <row r="103" spans="1:22" ht="16.5" customHeight="1">
      <c r="A103" s="685">
        <v>94</v>
      </c>
      <c r="B103" s="823" t="s">
        <v>592</v>
      </c>
      <c r="C103" s="824">
        <v>163</v>
      </c>
      <c r="D103" s="825">
        <v>163</v>
      </c>
      <c r="E103" s="825"/>
      <c r="F103" s="826"/>
      <c r="G103" s="827">
        <v>163</v>
      </c>
      <c r="H103" s="783">
        <v>163</v>
      </c>
      <c r="I103" s="783"/>
      <c r="J103" s="784"/>
      <c r="K103" s="727"/>
      <c r="L103" s="790"/>
      <c r="M103" s="790"/>
      <c r="N103" s="727"/>
      <c r="O103" s="789"/>
      <c r="P103" s="790"/>
      <c r="Q103" s="790"/>
      <c r="R103" s="791"/>
      <c r="S103" s="789"/>
      <c r="T103" s="790"/>
      <c r="U103" s="790"/>
      <c r="V103" s="945"/>
    </row>
    <row r="104" spans="1:22" ht="12.75">
      <c r="A104" s="685">
        <v>95</v>
      </c>
      <c r="B104" s="828" t="s">
        <v>597</v>
      </c>
      <c r="C104" s="699">
        <v>20</v>
      </c>
      <c r="D104" s="790">
        <v>20</v>
      </c>
      <c r="E104" s="692"/>
      <c r="F104" s="703"/>
      <c r="G104" s="699">
        <v>20</v>
      </c>
      <c r="H104" s="705">
        <v>20</v>
      </c>
      <c r="I104" s="692"/>
      <c r="J104" s="791"/>
      <c r="K104" s="727"/>
      <c r="L104" s="790"/>
      <c r="M104" s="790"/>
      <c r="N104" s="727"/>
      <c r="O104" s="789"/>
      <c r="P104" s="790"/>
      <c r="Q104" s="790"/>
      <c r="R104" s="791"/>
      <c r="S104" s="789"/>
      <c r="T104" s="790"/>
      <c r="U104" s="790"/>
      <c r="V104" s="945"/>
    </row>
    <row r="105" spans="1:22" ht="25.5">
      <c r="A105" s="685">
        <v>96</v>
      </c>
      <c r="B105" s="957" t="s">
        <v>598</v>
      </c>
      <c r="C105" s="699">
        <v>1</v>
      </c>
      <c r="D105" s="790">
        <v>1</v>
      </c>
      <c r="E105" s="692"/>
      <c r="F105" s="703"/>
      <c r="G105" s="699">
        <v>1</v>
      </c>
      <c r="H105" s="705">
        <v>1</v>
      </c>
      <c r="I105" s="692"/>
      <c r="J105" s="791"/>
      <c r="K105" s="727"/>
      <c r="L105" s="790"/>
      <c r="M105" s="790"/>
      <c r="N105" s="727"/>
      <c r="O105" s="789"/>
      <c r="P105" s="790"/>
      <c r="Q105" s="790"/>
      <c r="R105" s="791"/>
      <c r="S105" s="789"/>
      <c r="T105" s="790"/>
      <c r="U105" s="790"/>
      <c r="V105" s="945"/>
    </row>
    <row r="106" spans="1:22" ht="12.75">
      <c r="A106" s="710">
        <v>97</v>
      </c>
      <c r="B106" s="828" t="s">
        <v>122</v>
      </c>
      <c r="C106" s="699">
        <v>25</v>
      </c>
      <c r="D106" s="705">
        <v>25</v>
      </c>
      <c r="E106" s="705"/>
      <c r="F106" s="712"/>
      <c r="G106" s="699">
        <v>25</v>
      </c>
      <c r="H106" s="705">
        <v>25</v>
      </c>
      <c r="I106" s="705"/>
      <c r="J106" s="712"/>
      <c r="K106" s="697"/>
      <c r="L106" s="705"/>
      <c r="M106" s="705"/>
      <c r="N106" s="717"/>
      <c r="O106" s="699"/>
      <c r="P106" s="705"/>
      <c r="Q106" s="705"/>
      <c r="R106" s="712"/>
      <c r="S106" s="699"/>
      <c r="T106" s="705"/>
      <c r="U106" s="705"/>
      <c r="V106" s="941"/>
    </row>
    <row r="107" spans="1:22" ht="12.75">
      <c r="A107" s="710">
        <v>98</v>
      </c>
      <c r="B107" s="828" t="s">
        <v>123</v>
      </c>
      <c r="C107" s="699">
        <v>58</v>
      </c>
      <c r="D107" s="705">
        <v>58</v>
      </c>
      <c r="E107" s="705"/>
      <c r="F107" s="712"/>
      <c r="G107" s="699">
        <v>58</v>
      </c>
      <c r="H107" s="705">
        <v>58</v>
      </c>
      <c r="I107" s="705"/>
      <c r="J107" s="712"/>
      <c r="K107" s="697"/>
      <c r="L107" s="705"/>
      <c r="M107" s="705"/>
      <c r="N107" s="717"/>
      <c r="O107" s="699"/>
      <c r="P107" s="705"/>
      <c r="Q107" s="705"/>
      <c r="R107" s="712"/>
      <c r="S107" s="699"/>
      <c r="T107" s="705"/>
      <c r="U107" s="705"/>
      <c r="V107" s="941"/>
    </row>
    <row r="108" spans="1:22" ht="25.5">
      <c r="A108" s="710">
        <v>99</v>
      </c>
      <c r="B108" s="957" t="s">
        <v>599</v>
      </c>
      <c r="C108" s="699">
        <v>8</v>
      </c>
      <c r="D108" s="705">
        <v>8</v>
      </c>
      <c r="E108" s="705"/>
      <c r="F108" s="712"/>
      <c r="G108" s="699">
        <v>8</v>
      </c>
      <c r="H108" s="705">
        <v>8</v>
      </c>
      <c r="I108" s="705"/>
      <c r="J108" s="712"/>
      <c r="K108" s="697"/>
      <c r="L108" s="705"/>
      <c r="M108" s="705"/>
      <c r="N108" s="717"/>
      <c r="O108" s="699"/>
      <c r="P108" s="705"/>
      <c r="Q108" s="705"/>
      <c r="R108" s="712"/>
      <c r="S108" s="699"/>
      <c r="T108" s="705"/>
      <c r="U108" s="705"/>
      <c r="V108" s="941"/>
    </row>
    <row r="109" spans="1:22" ht="25.5">
      <c r="A109" s="710">
        <v>100</v>
      </c>
      <c r="B109" s="957" t="s">
        <v>600</v>
      </c>
      <c r="C109" s="699">
        <v>4</v>
      </c>
      <c r="D109" s="705">
        <v>4</v>
      </c>
      <c r="E109" s="705"/>
      <c r="F109" s="712"/>
      <c r="G109" s="699">
        <v>4</v>
      </c>
      <c r="H109" s="705">
        <v>4</v>
      </c>
      <c r="I109" s="705"/>
      <c r="J109" s="712"/>
      <c r="K109" s="697"/>
      <c r="L109" s="705"/>
      <c r="M109" s="705"/>
      <c r="N109" s="717"/>
      <c r="O109" s="699"/>
      <c r="P109" s="705"/>
      <c r="Q109" s="705"/>
      <c r="R109" s="712"/>
      <c r="S109" s="699"/>
      <c r="T109" s="705"/>
      <c r="U109" s="705"/>
      <c r="V109" s="941"/>
    </row>
    <row r="110" spans="1:22" ht="25.5">
      <c r="A110" s="710">
        <v>101</v>
      </c>
      <c r="B110" s="957" t="s">
        <v>296</v>
      </c>
      <c r="C110" s="699">
        <v>17</v>
      </c>
      <c r="D110" s="705">
        <v>17</v>
      </c>
      <c r="E110" s="705"/>
      <c r="F110" s="712"/>
      <c r="G110" s="699">
        <v>17</v>
      </c>
      <c r="H110" s="705">
        <v>17</v>
      </c>
      <c r="I110" s="705"/>
      <c r="J110" s="712"/>
      <c r="K110" s="697"/>
      <c r="L110" s="705"/>
      <c r="M110" s="705"/>
      <c r="N110" s="717"/>
      <c r="O110" s="699"/>
      <c r="P110" s="705"/>
      <c r="Q110" s="705"/>
      <c r="R110" s="712"/>
      <c r="S110" s="699"/>
      <c r="T110" s="705"/>
      <c r="U110" s="705"/>
      <c r="V110" s="941"/>
    </row>
    <row r="111" spans="1:22" ht="12.75">
      <c r="A111" s="710">
        <v>102</v>
      </c>
      <c r="B111" s="828" t="s">
        <v>366</v>
      </c>
      <c r="C111" s="699">
        <v>3</v>
      </c>
      <c r="D111" s="705">
        <v>3</v>
      </c>
      <c r="E111" s="705"/>
      <c r="F111" s="712"/>
      <c r="G111" s="699">
        <v>3</v>
      </c>
      <c r="H111" s="705">
        <v>3</v>
      </c>
      <c r="I111" s="705"/>
      <c r="J111" s="712"/>
      <c r="K111" s="697"/>
      <c r="L111" s="705"/>
      <c r="M111" s="705"/>
      <c r="N111" s="717"/>
      <c r="O111" s="699"/>
      <c r="P111" s="705"/>
      <c r="Q111" s="705"/>
      <c r="R111" s="712"/>
      <c r="S111" s="699"/>
      <c r="T111" s="705"/>
      <c r="U111" s="705"/>
      <c r="V111" s="941"/>
    </row>
    <row r="112" spans="1:22" ht="12.75">
      <c r="A112" s="710">
        <v>103</v>
      </c>
      <c r="B112" s="828" t="s">
        <v>125</v>
      </c>
      <c r="C112" s="699">
        <v>19</v>
      </c>
      <c r="D112" s="705">
        <v>19</v>
      </c>
      <c r="E112" s="705"/>
      <c r="F112" s="712"/>
      <c r="G112" s="699">
        <v>19</v>
      </c>
      <c r="H112" s="705">
        <v>19</v>
      </c>
      <c r="I112" s="705"/>
      <c r="J112" s="712"/>
      <c r="K112" s="697"/>
      <c r="L112" s="705"/>
      <c r="M112" s="705"/>
      <c r="N112" s="717"/>
      <c r="O112" s="699"/>
      <c r="P112" s="705"/>
      <c r="Q112" s="705"/>
      <c r="R112" s="712"/>
      <c r="S112" s="699"/>
      <c r="T112" s="705"/>
      <c r="U112" s="705"/>
      <c r="V112" s="941"/>
    </row>
    <row r="113" spans="1:22" ht="12.75">
      <c r="A113" s="710">
        <v>104</v>
      </c>
      <c r="B113" s="828" t="s">
        <v>292</v>
      </c>
      <c r="C113" s="699">
        <v>1</v>
      </c>
      <c r="D113" s="705">
        <v>1</v>
      </c>
      <c r="E113" s="705"/>
      <c r="F113" s="712"/>
      <c r="G113" s="699">
        <v>1</v>
      </c>
      <c r="H113" s="705">
        <v>1</v>
      </c>
      <c r="I113" s="705"/>
      <c r="J113" s="712"/>
      <c r="K113" s="697"/>
      <c r="L113" s="705"/>
      <c r="M113" s="705"/>
      <c r="N113" s="717"/>
      <c r="O113" s="699"/>
      <c r="P113" s="705"/>
      <c r="Q113" s="705"/>
      <c r="R113" s="712"/>
      <c r="S113" s="699"/>
      <c r="T113" s="705"/>
      <c r="U113" s="705"/>
      <c r="V113" s="941"/>
    </row>
    <row r="114" spans="1:22" ht="25.5">
      <c r="A114" s="710">
        <v>105</v>
      </c>
      <c r="B114" s="957" t="s">
        <v>293</v>
      </c>
      <c r="C114" s="699">
        <v>7</v>
      </c>
      <c r="D114" s="705">
        <v>7</v>
      </c>
      <c r="E114" s="705"/>
      <c r="F114" s="712"/>
      <c r="G114" s="699">
        <v>7</v>
      </c>
      <c r="H114" s="705">
        <v>7</v>
      </c>
      <c r="I114" s="705"/>
      <c r="J114" s="712"/>
      <c r="K114" s="697"/>
      <c r="L114" s="705"/>
      <c r="M114" s="705"/>
      <c r="N114" s="717"/>
      <c r="O114" s="699"/>
      <c r="P114" s="705"/>
      <c r="Q114" s="705"/>
      <c r="R114" s="712"/>
      <c r="S114" s="699"/>
      <c r="T114" s="705"/>
      <c r="U114" s="705"/>
      <c r="V114" s="941"/>
    </row>
    <row r="115" spans="1:22" ht="12.75">
      <c r="A115" s="710">
        <v>106</v>
      </c>
      <c r="B115" s="828" t="s">
        <v>284</v>
      </c>
      <c r="C115" s="699">
        <v>1.5</v>
      </c>
      <c r="D115" s="705">
        <v>1.5</v>
      </c>
      <c r="E115" s="705"/>
      <c r="F115" s="712"/>
      <c r="G115" s="699">
        <v>1.5</v>
      </c>
      <c r="H115" s="705">
        <v>1.5</v>
      </c>
      <c r="I115" s="705"/>
      <c r="J115" s="712"/>
      <c r="K115" s="697"/>
      <c r="L115" s="705"/>
      <c r="M115" s="705"/>
      <c r="N115" s="717"/>
      <c r="O115" s="699"/>
      <c r="P115" s="705"/>
      <c r="Q115" s="705"/>
      <c r="R115" s="712"/>
      <c r="S115" s="699"/>
      <c r="T115" s="705"/>
      <c r="U115" s="705"/>
      <c r="V115" s="941"/>
    </row>
    <row r="116" spans="1:22" ht="29.25" customHeight="1">
      <c r="A116" s="710">
        <v>107</v>
      </c>
      <c r="B116" s="829" t="s">
        <v>365</v>
      </c>
      <c r="C116" s="746">
        <v>2.5</v>
      </c>
      <c r="D116" s="747">
        <v>2.5</v>
      </c>
      <c r="E116" s="747"/>
      <c r="F116" s="830"/>
      <c r="G116" s="797">
        <v>2.5</v>
      </c>
      <c r="H116" s="798">
        <v>2.5</v>
      </c>
      <c r="I116" s="705"/>
      <c r="J116" s="712"/>
      <c r="K116" s="697"/>
      <c r="L116" s="705"/>
      <c r="M116" s="705"/>
      <c r="N116" s="717"/>
      <c r="O116" s="699"/>
      <c r="P116" s="705"/>
      <c r="Q116" s="705"/>
      <c r="R116" s="712"/>
      <c r="S116" s="699"/>
      <c r="T116" s="705"/>
      <c r="U116" s="705"/>
      <c r="V116" s="941"/>
    </row>
    <row r="117" spans="1:22" ht="12.75">
      <c r="A117" s="710">
        <v>108</v>
      </c>
      <c r="B117" s="831" t="s">
        <v>37</v>
      </c>
      <c r="C117" s="721">
        <v>429.14799999999997</v>
      </c>
      <c r="D117" s="720">
        <v>419.14799999999997</v>
      </c>
      <c r="E117" s="720">
        <v>342.118</v>
      </c>
      <c r="F117" s="732">
        <v>10</v>
      </c>
      <c r="G117" s="721">
        <v>369.14799999999997</v>
      </c>
      <c r="H117" s="720">
        <v>369.14799999999997</v>
      </c>
      <c r="I117" s="720">
        <v>334.384</v>
      </c>
      <c r="J117" s="732"/>
      <c r="K117" s="697"/>
      <c r="L117" s="705"/>
      <c r="M117" s="705"/>
      <c r="N117" s="717"/>
      <c r="O117" s="699"/>
      <c r="P117" s="705"/>
      <c r="Q117" s="705"/>
      <c r="R117" s="712"/>
      <c r="S117" s="721">
        <v>60</v>
      </c>
      <c r="T117" s="720">
        <v>50</v>
      </c>
      <c r="U117" s="720">
        <v>7.734</v>
      </c>
      <c r="V117" s="942">
        <v>10</v>
      </c>
    </row>
    <row r="118" spans="1:22" ht="12.75">
      <c r="A118" s="710">
        <v>109</v>
      </c>
      <c r="B118" s="828" t="s">
        <v>233</v>
      </c>
      <c r="C118" s="699">
        <v>3</v>
      </c>
      <c r="D118" s="705">
        <v>3</v>
      </c>
      <c r="E118" s="705"/>
      <c r="F118" s="712"/>
      <c r="G118" s="699">
        <v>3</v>
      </c>
      <c r="H118" s="705">
        <v>3</v>
      </c>
      <c r="I118" s="720"/>
      <c r="J118" s="732"/>
      <c r="K118" s="697"/>
      <c r="L118" s="705"/>
      <c r="M118" s="705"/>
      <c r="N118" s="717"/>
      <c r="O118" s="699"/>
      <c r="P118" s="705"/>
      <c r="Q118" s="705"/>
      <c r="R118" s="712"/>
      <c r="S118" s="721"/>
      <c r="T118" s="720"/>
      <c r="U118" s="720"/>
      <c r="V118" s="942"/>
    </row>
    <row r="119" spans="1:22" ht="12.75">
      <c r="A119" s="710">
        <v>110</v>
      </c>
      <c r="B119" s="831" t="s">
        <v>38</v>
      </c>
      <c r="C119" s="721">
        <v>561.614</v>
      </c>
      <c r="D119" s="720">
        <v>549.514</v>
      </c>
      <c r="E119" s="720">
        <v>429.442</v>
      </c>
      <c r="F119" s="732">
        <v>12.1</v>
      </c>
      <c r="G119" s="721">
        <v>501.814</v>
      </c>
      <c r="H119" s="720">
        <v>501.814</v>
      </c>
      <c r="I119" s="720">
        <v>429.442</v>
      </c>
      <c r="J119" s="712"/>
      <c r="K119" s="697"/>
      <c r="L119" s="705"/>
      <c r="M119" s="705"/>
      <c r="N119" s="717"/>
      <c r="O119" s="699"/>
      <c r="P119" s="705"/>
      <c r="Q119" s="705"/>
      <c r="R119" s="712"/>
      <c r="S119" s="721">
        <v>59.800000000000004</v>
      </c>
      <c r="T119" s="720">
        <v>47.7</v>
      </c>
      <c r="U119" s="720"/>
      <c r="V119" s="942">
        <v>12.1</v>
      </c>
    </row>
    <row r="120" spans="1:22" ht="12.75">
      <c r="A120" s="710">
        <v>111</v>
      </c>
      <c r="B120" s="832" t="s">
        <v>153</v>
      </c>
      <c r="C120" s="699">
        <v>3</v>
      </c>
      <c r="D120" s="705">
        <v>3</v>
      </c>
      <c r="E120" s="705"/>
      <c r="F120" s="712"/>
      <c r="G120" s="699">
        <v>3</v>
      </c>
      <c r="H120" s="705">
        <v>3</v>
      </c>
      <c r="I120" s="720"/>
      <c r="J120" s="712"/>
      <c r="K120" s="697"/>
      <c r="L120" s="705"/>
      <c r="M120" s="705"/>
      <c r="N120" s="717"/>
      <c r="O120" s="699"/>
      <c r="P120" s="705"/>
      <c r="Q120" s="705"/>
      <c r="R120" s="712"/>
      <c r="S120" s="721"/>
      <c r="T120" s="720"/>
      <c r="U120" s="720"/>
      <c r="V120" s="942"/>
    </row>
    <row r="121" spans="1:22" ht="12.75">
      <c r="A121" s="710">
        <v>112</v>
      </c>
      <c r="B121" s="832" t="s">
        <v>288</v>
      </c>
      <c r="C121" s="699">
        <v>8</v>
      </c>
      <c r="D121" s="705">
        <v>8</v>
      </c>
      <c r="E121" s="705"/>
      <c r="F121" s="712"/>
      <c r="G121" s="699">
        <v>8</v>
      </c>
      <c r="H121" s="705">
        <v>8</v>
      </c>
      <c r="I121" s="720"/>
      <c r="J121" s="712"/>
      <c r="K121" s="697"/>
      <c r="L121" s="705"/>
      <c r="M121" s="705"/>
      <c r="N121" s="717"/>
      <c r="O121" s="699"/>
      <c r="P121" s="705"/>
      <c r="Q121" s="705"/>
      <c r="R121" s="712"/>
      <c r="S121" s="721"/>
      <c r="T121" s="720"/>
      <c r="U121" s="720"/>
      <c r="V121" s="942"/>
    </row>
    <row r="122" spans="1:22" ht="23.25" customHeight="1">
      <c r="A122" s="710">
        <v>113</v>
      </c>
      <c r="B122" s="833" t="s">
        <v>624</v>
      </c>
      <c r="C122" s="699">
        <v>2.5</v>
      </c>
      <c r="D122" s="705">
        <v>2.5</v>
      </c>
      <c r="E122" s="705"/>
      <c r="F122" s="712"/>
      <c r="G122" s="699">
        <v>2.5</v>
      </c>
      <c r="H122" s="705">
        <v>2.5</v>
      </c>
      <c r="I122" s="720"/>
      <c r="J122" s="712"/>
      <c r="K122" s="697"/>
      <c r="L122" s="705"/>
      <c r="M122" s="705"/>
      <c r="N122" s="717"/>
      <c r="O122" s="699"/>
      <c r="P122" s="705"/>
      <c r="Q122" s="705"/>
      <c r="R122" s="712"/>
      <c r="S122" s="721"/>
      <c r="T122" s="720"/>
      <c r="U122" s="720"/>
      <c r="V122" s="942"/>
    </row>
    <row r="123" spans="1:22" ht="12.75">
      <c r="A123" s="710">
        <v>114</v>
      </c>
      <c r="B123" s="831" t="s">
        <v>235</v>
      </c>
      <c r="C123" s="721">
        <v>797.0469999999999</v>
      </c>
      <c r="D123" s="720">
        <v>797.0469999999999</v>
      </c>
      <c r="E123" s="720">
        <v>718.71</v>
      </c>
      <c r="F123" s="732"/>
      <c r="G123" s="721">
        <v>793.247</v>
      </c>
      <c r="H123" s="720">
        <v>793.247</v>
      </c>
      <c r="I123" s="720">
        <v>718.71</v>
      </c>
      <c r="J123" s="732"/>
      <c r="K123" s="697"/>
      <c r="L123" s="705"/>
      <c r="M123" s="705"/>
      <c r="N123" s="717"/>
      <c r="O123" s="699"/>
      <c r="P123" s="705"/>
      <c r="Q123" s="705"/>
      <c r="R123" s="712"/>
      <c r="S123" s="721">
        <v>3.8</v>
      </c>
      <c r="T123" s="720">
        <v>3.8</v>
      </c>
      <c r="U123" s="720"/>
      <c r="V123" s="942"/>
    </row>
    <row r="124" spans="1:22" ht="12.75">
      <c r="A124" s="710">
        <v>115</v>
      </c>
      <c r="B124" s="831" t="s">
        <v>39</v>
      </c>
      <c r="C124" s="721">
        <v>17</v>
      </c>
      <c r="D124" s="720">
        <v>17</v>
      </c>
      <c r="E124" s="720"/>
      <c r="F124" s="732"/>
      <c r="G124" s="721">
        <v>17</v>
      </c>
      <c r="H124" s="720">
        <v>17</v>
      </c>
      <c r="I124" s="720"/>
      <c r="J124" s="732"/>
      <c r="K124" s="697"/>
      <c r="L124" s="705"/>
      <c r="M124" s="705"/>
      <c r="N124" s="717"/>
      <c r="O124" s="721"/>
      <c r="P124" s="720"/>
      <c r="Q124" s="720"/>
      <c r="R124" s="712"/>
      <c r="S124" s="721"/>
      <c r="T124" s="720"/>
      <c r="U124" s="720"/>
      <c r="V124" s="942"/>
    </row>
    <row r="125" spans="1:22" ht="26.25" customHeight="1">
      <c r="A125" s="710">
        <v>116</v>
      </c>
      <c r="B125" s="834" t="s">
        <v>79</v>
      </c>
      <c r="C125" s="721">
        <v>88.71799999999999</v>
      </c>
      <c r="D125" s="720">
        <v>88.71799999999999</v>
      </c>
      <c r="E125" s="720">
        <v>68.483</v>
      </c>
      <c r="F125" s="732"/>
      <c r="G125" s="721">
        <v>70.618</v>
      </c>
      <c r="H125" s="720">
        <v>70.618</v>
      </c>
      <c r="I125" s="720">
        <v>66.483</v>
      </c>
      <c r="J125" s="732"/>
      <c r="K125" s="697"/>
      <c r="L125" s="705"/>
      <c r="M125" s="705"/>
      <c r="N125" s="717"/>
      <c r="O125" s="699"/>
      <c r="P125" s="705"/>
      <c r="Q125" s="705"/>
      <c r="R125" s="712"/>
      <c r="S125" s="721">
        <v>18.1</v>
      </c>
      <c r="T125" s="720">
        <v>18.1</v>
      </c>
      <c r="U125" s="720">
        <v>2</v>
      </c>
      <c r="V125" s="942"/>
    </row>
    <row r="126" spans="1:22" ht="15.75" customHeight="1">
      <c r="A126" s="710">
        <v>117</v>
      </c>
      <c r="B126" s="834" t="s">
        <v>305</v>
      </c>
      <c r="C126" s="721">
        <v>371.72</v>
      </c>
      <c r="D126" s="720">
        <v>371.72</v>
      </c>
      <c r="E126" s="720">
        <v>207.47</v>
      </c>
      <c r="F126" s="732"/>
      <c r="G126" s="721">
        <v>186.72</v>
      </c>
      <c r="H126" s="720">
        <v>186.72</v>
      </c>
      <c r="I126" s="720">
        <v>148.924</v>
      </c>
      <c r="J126" s="732"/>
      <c r="K126" s="697"/>
      <c r="L126" s="705"/>
      <c r="M126" s="705"/>
      <c r="N126" s="717"/>
      <c r="O126" s="699"/>
      <c r="P126" s="705"/>
      <c r="Q126" s="705"/>
      <c r="R126" s="712"/>
      <c r="S126" s="721">
        <v>185</v>
      </c>
      <c r="T126" s="720">
        <v>185</v>
      </c>
      <c r="U126" s="720">
        <v>58.546</v>
      </c>
      <c r="V126" s="942"/>
    </row>
    <row r="127" spans="1:22" ht="12.75">
      <c r="A127" s="710">
        <v>118</v>
      </c>
      <c r="B127" s="831" t="s">
        <v>42</v>
      </c>
      <c r="C127" s="721">
        <v>68.782</v>
      </c>
      <c r="D127" s="720">
        <v>68.782</v>
      </c>
      <c r="E127" s="720">
        <v>35.27</v>
      </c>
      <c r="F127" s="732"/>
      <c r="G127" s="721">
        <v>68.182</v>
      </c>
      <c r="H127" s="720">
        <v>68.182</v>
      </c>
      <c r="I127" s="720">
        <v>35.27</v>
      </c>
      <c r="J127" s="712"/>
      <c r="K127" s="697"/>
      <c r="L127" s="705"/>
      <c r="M127" s="705"/>
      <c r="N127" s="717"/>
      <c r="O127" s="699"/>
      <c r="P127" s="705"/>
      <c r="Q127" s="705"/>
      <c r="R127" s="712"/>
      <c r="S127" s="721">
        <v>0.6</v>
      </c>
      <c r="T127" s="720">
        <v>0.6</v>
      </c>
      <c r="U127" s="705"/>
      <c r="V127" s="941"/>
    </row>
    <row r="128" spans="1:22" ht="12.75">
      <c r="A128" s="710">
        <v>119</v>
      </c>
      <c r="B128" s="831" t="s">
        <v>43</v>
      </c>
      <c r="C128" s="721">
        <v>40.838</v>
      </c>
      <c r="D128" s="720">
        <v>40.838</v>
      </c>
      <c r="E128" s="720">
        <v>34.691</v>
      </c>
      <c r="F128" s="732"/>
      <c r="G128" s="721">
        <v>40.638</v>
      </c>
      <c r="H128" s="720">
        <v>40.638</v>
      </c>
      <c r="I128" s="720">
        <v>34.691</v>
      </c>
      <c r="J128" s="712"/>
      <c r="K128" s="697"/>
      <c r="L128" s="705"/>
      <c r="M128" s="705"/>
      <c r="N128" s="717"/>
      <c r="O128" s="699"/>
      <c r="P128" s="705"/>
      <c r="Q128" s="705"/>
      <c r="R128" s="712"/>
      <c r="S128" s="721">
        <v>0.2</v>
      </c>
      <c r="T128" s="720">
        <v>0.2</v>
      </c>
      <c r="U128" s="705"/>
      <c r="V128" s="941"/>
    </row>
    <row r="129" spans="1:22" ht="12.75">
      <c r="A129" s="710">
        <v>120</v>
      </c>
      <c r="B129" s="831" t="s">
        <v>44</v>
      </c>
      <c r="C129" s="721">
        <v>68.45100000000001</v>
      </c>
      <c r="D129" s="720">
        <v>68.45100000000001</v>
      </c>
      <c r="E129" s="720">
        <v>48.3</v>
      </c>
      <c r="F129" s="732"/>
      <c r="G129" s="721">
        <v>67.45100000000001</v>
      </c>
      <c r="H129" s="720">
        <v>67.45100000000001</v>
      </c>
      <c r="I129" s="720">
        <v>48.3</v>
      </c>
      <c r="J129" s="732"/>
      <c r="K129" s="697"/>
      <c r="L129" s="705"/>
      <c r="M129" s="705"/>
      <c r="N129" s="717"/>
      <c r="O129" s="699"/>
      <c r="P129" s="705"/>
      <c r="Q129" s="705"/>
      <c r="R129" s="712"/>
      <c r="S129" s="721">
        <v>1</v>
      </c>
      <c r="T129" s="720">
        <v>1</v>
      </c>
      <c r="U129" s="705"/>
      <c r="V129" s="941"/>
    </row>
    <row r="130" spans="1:22" ht="12.75">
      <c r="A130" s="710">
        <v>121</v>
      </c>
      <c r="B130" s="831" t="s">
        <v>45</v>
      </c>
      <c r="C130" s="721">
        <v>17.89</v>
      </c>
      <c r="D130" s="720">
        <v>17.89</v>
      </c>
      <c r="E130" s="720">
        <v>15.638</v>
      </c>
      <c r="F130" s="732"/>
      <c r="G130" s="721">
        <v>17.69</v>
      </c>
      <c r="H130" s="720">
        <v>17.69</v>
      </c>
      <c r="I130" s="720">
        <v>15.638</v>
      </c>
      <c r="J130" s="712"/>
      <c r="K130" s="697"/>
      <c r="L130" s="705"/>
      <c r="M130" s="705"/>
      <c r="N130" s="717"/>
      <c r="O130" s="699"/>
      <c r="P130" s="705"/>
      <c r="Q130" s="705"/>
      <c r="R130" s="712"/>
      <c r="S130" s="721">
        <v>0.2</v>
      </c>
      <c r="T130" s="720">
        <v>0.2</v>
      </c>
      <c r="U130" s="705"/>
      <c r="V130" s="941"/>
    </row>
    <row r="131" spans="1:22" ht="12.75">
      <c r="A131" s="710">
        <v>122</v>
      </c>
      <c r="B131" s="831" t="s">
        <v>46</v>
      </c>
      <c r="C131" s="721">
        <v>30.528</v>
      </c>
      <c r="D131" s="720">
        <v>30.528</v>
      </c>
      <c r="E131" s="720">
        <v>23.044</v>
      </c>
      <c r="F131" s="732"/>
      <c r="G131" s="721">
        <v>27.578</v>
      </c>
      <c r="H131" s="720">
        <v>27.578</v>
      </c>
      <c r="I131" s="720">
        <v>23.044</v>
      </c>
      <c r="J131" s="712"/>
      <c r="K131" s="697"/>
      <c r="L131" s="705"/>
      <c r="M131" s="705"/>
      <c r="N131" s="717"/>
      <c r="O131" s="699"/>
      <c r="P131" s="705"/>
      <c r="Q131" s="705"/>
      <c r="R131" s="712"/>
      <c r="S131" s="721">
        <v>2.95</v>
      </c>
      <c r="T131" s="720">
        <v>2.95</v>
      </c>
      <c r="U131" s="720"/>
      <c r="V131" s="941"/>
    </row>
    <row r="132" spans="1:22" ht="12.75">
      <c r="A132" s="710">
        <v>123</v>
      </c>
      <c r="B132" s="831" t="s">
        <v>47</v>
      </c>
      <c r="C132" s="721">
        <v>71.963</v>
      </c>
      <c r="D132" s="720">
        <v>71.963</v>
      </c>
      <c r="E132" s="720">
        <v>49.559</v>
      </c>
      <c r="F132" s="732"/>
      <c r="G132" s="721">
        <v>71.963</v>
      </c>
      <c r="H132" s="720">
        <v>71.963</v>
      </c>
      <c r="I132" s="720">
        <v>49.559</v>
      </c>
      <c r="J132" s="712"/>
      <c r="K132" s="697"/>
      <c r="L132" s="705"/>
      <c r="M132" s="705"/>
      <c r="N132" s="717"/>
      <c r="O132" s="699"/>
      <c r="P132" s="705"/>
      <c r="Q132" s="705"/>
      <c r="R132" s="712"/>
      <c r="S132" s="721"/>
      <c r="T132" s="720"/>
      <c r="U132" s="705"/>
      <c r="V132" s="941"/>
    </row>
    <row r="133" spans="1:22" ht="12.75">
      <c r="A133" s="710">
        <v>124</v>
      </c>
      <c r="B133" s="831" t="s">
        <v>48</v>
      </c>
      <c r="C133" s="721">
        <v>43.794</v>
      </c>
      <c r="D133" s="720">
        <v>43.794</v>
      </c>
      <c r="E133" s="720">
        <v>27.4</v>
      </c>
      <c r="F133" s="732"/>
      <c r="G133" s="721">
        <v>43.794</v>
      </c>
      <c r="H133" s="720">
        <v>43.794</v>
      </c>
      <c r="I133" s="720">
        <v>27.4</v>
      </c>
      <c r="J133" s="712"/>
      <c r="K133" s="697"/>
      <c r="L133" s="705"/>
      <c r="M133" s="705"/>
      <c r="N133" s="717"/>
      <c r="O133" s="699"/>
      <c r="P133" s="705"/>
      <c r="Q133" s="705"/>
      <c r="R133" s="712"/>
      <c r="S133" s="721"/>
      <c r="T133" s="720"/>
      <c r="U133" s="705"/>
      <c r="V133" s="941"/>
    </row>
    <row r="134" spans="1:22" ht="12.75">
      <c r="A134" s="710">
        <v>125</v>
      </c>
      <c r="B134" s="831" t="s">
        <v>49</v>
      </c>
      <c r="C134" s="721">
        <v>1.9</v>
      </c>
      <c r="D134" s="720">
        <v>1.9</v>
      </c>
      <c r="E134" s="720"/>
      <c r="F134" s="732"/>
      <c r="G134" s="721">
        <v>1.9</v>
      </c>
      <c r="H134" s="720">
        <v>1.9</v>
      </c>
      <c r="I134" s="720"/>
      <c r="J134" s="712"/>
      <c r="K134" s="697"/>
      <c r="L134" s="705"/>
      <c r="M134" s="705"/>
      <c r="N134" s="717"/>
      <c r="O134" s="699"/>
      <c r="P134" s="705"/>
      <c r="Q134" s="705"/>
      <c r="R134" s="712"/>
      <c r="S134" s="721"/>
      <c r="T134" s="720"/>
      <c r="U134" s="705"/>
      <c r="V134" s="941"/>
    </row>
    <row r="135" spans="1:22" ht="12.75">
      <c r="A135" s="710">
        <v>126</v>
      </c>
      <c r="B135" s="831" t="s">
        <v>73</v>
      </c>
      <c r="C135" s="721">
        <v>66.23700000000001</v>
      </c>
      <c r="D135" s="720">
        <v>66.23700000000001</v>
      </c>
      <c r="E135" s="720">
        <v>48.55</v>
      </c>
      <c r="F135" s="732"/>
      <c r="G135" s="721">
        <v>64.73700000000001</v>
      </c>
      <c r="H135" s="720">
        <v>64.73700000000001</v>
      </c>
      <c r="I135" s="720">
        <v>48.55</v>
      </c>
      <c r="J135" s="712"/>
      <c r="K135" s="697"/>
      <c r="L135" s="705"/>
      <c r="M135" s="705"/>
      <c r="N135" s="717"/>
      <c r="O135" s="699"/>
      <c r="P135" s="705"/>
      <c r="Q135" s="705"/>
      <c r="R135" s="712"/>
      <c r="S135" s="721">
        <v>1.5</v>
      </c>
      <c r="T135" s="720">
        <v>1.5</v>
      </c>
      <c r="U135" s="705"/>
      <c r="V135" s="941"/>
    </row>
    <row r="136" spans="1:22" ht="12.75">
      <c r="A136" s="710">
        <v>127</v>
      </c>
      <c r="B136" s="831" t="s">
        <v>175</v>
      </c>
      <c r="C136" s="721">
        <v>56.917</v>
      </c>
      <c r="D136" s="720">
        <v>56.917</v>
      </c>
      <c r="E136" s="720">
        <v>43.444</v>
      </c>
      <c r="F136" s="732"/>
      <c r="G136" s="721">
        <v>52.917</v>
      </c>
      <c r="H136" s="720">
        <v>52.917</v>
      </c>
      <c r="I136" s="720">
        <v>43.444</v>
      </c>
      <c r="J136" s="712"/>
      <c r="K136" s="697"/>
      <c r="L136" s="705"/>
      <c r="M136" s="705"/>
      <c r="N136" s="717"/>
      <c r="O136" s="699"/>
      <c r="P136" s="705"/>
      <c r="Q136" s="705"/>
      <c r="R136" s="712"/>
      <c r="S136" s="721">
        <v>4</v>
      </c>
      <c r="T136" s="720">
        <v>4</v>
      </c>
      <c r="U136" s="720"/>
      <c r="V136" s="942"/>
    </row>
    <row r="137" spans="1:22" ht="13.5" thickBot="1">
      <c r="A137" s="809">
        <v>128</v>
      </c>
      <c r="B137" s="835" t="s">
        <v>601</v>
      </c>
      <c r="C137" s="836">
        <v>30.624</v>
      </c>
      <c r="D137" s="837">
        <v>30.624</v>
      </c>
      <c r="E137" s="837">
        <v>27.505</v>
      </c>
      <c r="F137" s="838"/>
      <c r="G137" s="763">
        <v>30.424</v>
      </c>
      <c r="H137" s="764">
        <v>30.424</v>
      </c>
      <c r="I137" s="764">
        <v>27.505</v>
      </c>
      <c r="J137" s="765"/>
      <c r="K137" s="839"/>
      <c r="L137" s="840"/>
      <c r="M137" s="840"/>
      <c r="N137" s="766"/>
      <c r="O137" s="841"/>
      <c r="P137" s="840"/>
      <c r="Q137" s="840"/>
      <c r="R137" s="812"/>
      <c r="S137" s="721">
        <v>0.2</v>
      </c>
      <c r="T137" s="722">
        <v>0.2</v>
      </c>
      <c r="U137" s="722"/>
      <c r="V137" s="948"/>
    </row>
    <row r="138" spans="1:22" ht="54.75" customHeight="1" thickBot="1">
      <c r="A138" s="677">
        <v>129</v>
      </c>
      <c r="B138" s="842" t="s">
        <v>241</v>
      </c>
      <c r="C138" s="843">
        <v>5077.603999999999</v>
      </c>
      <c r="D138" s="844">
        <v>5047.603999999999</v>
      </c>
      <c r="E138" s="844">
        <v>1475.56</v>
      </c>
      <c r="F138" s="845">
        <v>30</v>
      </c>
      <c r="G138" s="771">
        <v>3065.7719999999995</v>
      </c>
      <c r="H138" s="678">
        <v>3035.7719999999995</v>
      </c>
      <c r="I138" s="679">
        <v>596.215</v>
      </c>
      <c r="J138" s="780">
        <v>30</v>
      </c>
      <c r="K138" s="683">
        <v>1631.032</v>
      </c>
      <c r="L138" s="683">
        <v>1631.032</v>
      </c>
      <c r="M138" s="683">
        <v>622.7449999999999</v>
      </c>
      <c r="N138" s="684"/>
      <c r="O138" s="771"/>
      <c r="P138" s="679"/>
      <c r="Q138" s="679"/>
      <c r="R138" s="780"/>
      <c r="S138" s="771">
        <v>380.8</v>
      </c>
      <c r="T138" s="679">
        <v>380.8</v>
      </c>
      <c r="U138" s="679">
        <v>256.6</v>
      </c>
      <c r="V138" s="944"/>
    </row>
    <row r="139" spans="1:22" ht="12.75">
      <c r="A139" s="685">
        <v>130</v>
      </c>
      <c r="B139" s="707" t="s">
        <v>187</v>
      </c>
      <c r="C139" s="687">
        <v>2959.5999999999995</v>
      </c>
      <c r="D139" s="692">
        <v>2929.5999999999995</v>
      </c>
      <c r="E139" s="692"/>
      <c r="F139" s="693">
        <v>30</v>
      </c>
      <c r="G139" s="694">
        <v>2326.2999999999997</v>
      </c>
      <c r="H139" s="692">
        <v>2296.2999999999997</v>
      </c>
      <c r="I139" s="692"/>
      <c r="J139" s="703">
        <v>30</v>
      </c>
      <c r="K139" s="701">
        <v>633.3</v>
      </c>
      <c r="L139" s="692">
        <v>633.3</v>
      </c>
      <c r="M139" s="692"/>
      <c r="N139" s="727"/>
      <c r="O139" s="789"/>
      <c r="P139" s="790"/>
      <c r="Q139" s="790"/>
      <c r="R139" s="791"/>
      <c r="S139" s="789"/>
      <c r="T139" s="790"/>
      <c r="U139" s="790"/>
      <c r="V139" s="945"/>
    </row>
    <row r="140" spans="1:22" ht="12.75">
      <c r="A140" s="710">
        <v>131</v>
      </c>
      <c r="B140" s="704" t="s">
        <v>111</v>
      </c>
      <c r="C140" s="697">
        <v>1589.6</v>
      </c>
      <c r="D140" s="705">
        <v>1589.6</v>
      </c>
      <c r="E140" s="720"/>
      <c r="F140" s="729"/>
      <c r="G140" s="699">
        <v>1589.6</v>
      </c>
      <c r="H140" s="705">
        <v>1589.6</v>
      </c>
      <c r="I140" s="705"/>
      <c r="J140" s="712"/>
      <c r="K140" s="697"/>
      <c r="L140" s="705"/>
      <c r="M140" s="705"/>
      <c r="N140" s="717"/>
      <c r="O140" s="699"/>
      <c r="P140" s="705"/>
      <c r="Q140" s="705"/>
      <c r="R140" s="712"/>
      <c r="S140" s="699"/>
      <c r="T140" s="705"/>
      <c r="U140" s="705"/>
      <c r="V140" s="941"/>
    </row>
    <row r="141" spans="1:22" ht="12.75">
      <c r="A141" s="710">
        <v>132</v>
      </c>
      <c r="B141" s="704" t="s">
        <v>112</v>
      </c>
      <c r="C141" s="697">
        <v>30</v>
      </c>
      <c r="D141" s="705">
        <v>30</v>
      </c>
      <c r="E141" s="720"/>
      <c r="F141" s="729"/>
      <c r="G141" s="699">
        <v>30</v>
      </c>
      <c r="H141" s="705">
        <v>30</v>
      </c>
      <c r="I141" s="705"/>
      <c r="J141" s="712"/>
      <c r="K141" s="697"/>
      <c r="L141" s="705"/>
      <c r="M141" s="705"/>
      <c r="N141" s="717"/>
      <c r="O141" s="699"/>
      <c r="P141" s="705"/>
      <c r="Q141" s="705"/>
      <c r="R141" s="712"/>
      <c r="S141" s="699"/>
      <c r="T141" s="705"/>
      <c r="U141" s="705"/>
      <c r="V141" s="941"/>
    </row>
    <row r="142" spans="1:22" ht="12.75">
      <c r="A142" s="710">
        <v>133</v>
      </c>
      <c r="B142" s="704" t="s">
        <v>113</v>
      </c>
      <c r="C142" s="697">
        <v>55</v>
      </c>
      <c r="D142" s="705">
        <v>55</v>
      </c>
      <c r="E142" s="720"/>
      <c r="F142" s="729"/>
      <c r="G142" s="699">
        <v>55</v>
      </c>
      <c r="H142" s="705">
        <v>55</v>
      </c>
      <c r="I142" s="705"/>
      <c r="J142" s="712"/>
      <c r="K142" s="697"/>
      <c r="L142" s="705"/>
      <c r="M142" s="705"/>
      <c r="N142" s="717"/>
      <c r="O142" s="699"/>
      <c r="P142" s="705"/>
      <c r="Q142" s="705"/>
      <c r="R142" s="712"/>
      <c r="S142" s="699"/>
      <c r="T142" s="705"/>
      <c r="U142" s="705"/>
      <c r="V142" s="941"/>
    </row>
    <row r="143" spans="1:22" ht="12.75">
      <c r="A143" s="710">
        <v>134</v>
      </c>
      <c r="B143" s="704" t="s">
        <v>114</v>
      </c>
      <c r="C143" s="697">
        <v>5</v>
      </c>
      <c r="D143" s="705">
        <v>5</v>
      </c>
      <c r="E143" s="720"/>
      <c r="F143" s="729"/>
      <c r="G143" s="699">
        <v>5</v>
      </c>
      <c r="H143" s="705">
        <v>5</v>
      </c>
      <c r="I143" s="705"/>
      <c r="J143" s="712"/>
      <c r="K143" s="697"/>
      <c r="L143" s="705"/>
      <c r="M143" s="705"/>
      <c r="N143" s="717"/>
      <c r="O143" s="699"/>
      <c r="P143" s="705"/>
      <c r="Q143" s="705"/>
      <c r="R143" s="712"/>
      <c r="S143" s="699"/>
      <c r="T143" s="705"/>
      <c r="U143" s="705"/>
      <c r="V143" s="941"/>
    </row>
    <row r="144" spans="1:22" ht="12.75">
      <c r="A144" s="710">
        <v>135</v>
      </c>
      <c r="B144" s="846" t="s">
        <v>602</v>
      </c>
      <c r="C144" s="697">
        <v>300</v>
      </c>
      <c r="D144" s="705">
        <v>300</v>
      </c>
      <c r="E144" s="720"/>
      <c r="F144" s="729"/>
      <c r="G144" s="699">
        <v>300</v>
      </c>
      <c r="H144" s="705">
        <v>300</v>
      </c>
      <c r="I144" s="705"/>
      <c r="J144" s="712"/>
      <c r="K144" s="697"/>
      <c r="L144" s="705"/>
      <c r="M144" s="705"/>
      <c r="N144" s="717"/>
      <c r="O144" s="699"/>
      <c r="P144" s="705"/>
      <c r="Q144" s="705"/>
      <c r="R144" s="712"/>
      <c r="S144" s="699"/>
      <c r="T144" s="705"/>
      <c r="U144" s="705"/>
      <c r="V144" s="941"/>
    </row>
    <row r="145" spans="1:22" ht="14.25" customHeight="1">
      <c r="A145" s="710">
        <v>136</v>
      </c>
      <c r="B145" s="847" t="s">
        <v>33</v>
      </c>
      <c r="C145" s="697">
        <v>376</v>
      </c>
      <c r="D145" s="705">
        <v>376</v>
      </c>
      <c r="E145" s="720"/>
      <c r="F145" s="729"/>
      <c r="G145" s="699"/>
      <c r="H145" s="705"/>
      <c r="I145" s="705"/>
      <c r="J145" s="712"/>
      <c r="K145" s="697">
        <v>376</v>
      </c>
      <c r="L145" s="705">
        <v>376</v>
      </c>
      <c r="M145" s="705"/>
      <c r="N145" s="717"/>
      <c r="O145" s="699"/>
      <c r="P145" s="705"/>
      <c r="Q145" s="705"/>
      <c r="R145" s="712"/>
      <c r="S145" s="699"/>
      <c r="T145" s="705"/>
      <c r="U145" s="705"/>
      <c r="V145" s="941"/>
    </row>
    <row r="146" spans="1:22" ht="24" customHeight="1">
      <c r="A146" s="710">
        <v>137</v>
      </c>
      <c r="B146" s="795" t="s">
        <v>625</v>
      </c>
      <c r="C146" s="697">
        <v>2</v>
      </c>
      <c r="D146" s="705">
        <v>2</v>
      </c>
      <c r="E146" s="720"/>
      <c r="F146" s="729"/>
      <c r="G146" s="699">
        <v>2</v>
      </c>
      <c r="H146" s="705">
        <v>2</v>
      </c>
      <c r="I146" s="705"/>
      <c r="J146" s="712"/>
      <c r="K146" s="697"/>
      <c r="L146" s="705"/>
      <c r="M146" s="705"/>
      <c r="N146" s="717"/>
      <c r="O146" s="699"/>
      <c r="P146" s="705"/>
      <c r="Q146" s="705"/>
      <c r="R146" s="712"/>
      <c r="S146" s="699"/>
      <c r="T146" s="705"/>
      <c r="U146" s="705"/>
      <c r="V146" s="941"/>
    </row>
    <row r="147" spans="1:22" ht="12.75">
      <c r="A147" s="710">
        <v>138</v>
      </c>
      <c r="B147" s="704" t="s">
        <v>116</v>
      </c>
      <c r="C147" s="697">
        <v>257.3</v>
      </c>
      <c r="D147" s="705">
        <v>257.3</v>
      </c>
      <c r="E147" s="720"/>
      <c r="F147" s="729"/>
      <c r="G147" s="699"/>
      <c r="H147" s="705"/>
      <c r="I147" s="705"/>
      <c r="J147" s="712"/>
      <c r="K147" s="697">
        <v>257.3</v>
      </c>
      <c r="L147" s="705">
        <v>257.3</v>
      </c>
      <c r="M147" s="705"/>
      <c r="N147" s="717"/>
      <c r="O147" s="699"/>
      <c r="P147" s="705"/>
      <c r="Q147" s="705"/>
      <c r="R147" s="712"/>
      <c r="S147" s="699"/>
      <c r="T147" s="705"/>
      <c r="U147" s="705"/>
      <c r="V147" s="941"/>
    </row>
    <row r="148" spans="1:22" ht="12.75">
      <c r="A148" s="710">
        <v>139</v>
      </c>
      <c r="B148" s="704" t="s">
        <v>117</v>
      </c>
      <c r="C148" s="697">
        <v>247.2</v>
      </c>
      <c r="D148" s="705">
        <v>247.2</v>
      </c>
      <c r="E148" s="720"/>
      <c r="F148" s="729"/>
      <c r="G148" s="699">
        <v>247.2</v>
      </c>
      <c r="H148" s="705">
        <v>247.2</v>
      </c>
      <c r="I148" s="705"/>
      <c r="J148" s="712"/>
      <c r="K148" s="697"/>
      <c r="L148" s="705"/>
      <c r="M148" s="705"/>
      <c r="N148" s="717"/>
      <c r="O148" s="699"/>
      <c r="P148" s="705"/>
      <c r="Q148" s="705"/>
      <c r="R148" s="712"/>
      <c r="S148" s="699"/>
      <c r="T148" s="705"/>
      <c r="U148" s="705"/>
      <c r="V148" s="941"/>
    </row>
    <row r="149" spans="1:22" ht="28.5" customHeight="1">
      <c r="A149" s="848">
        <v>140</v>
      </c>
      <c r="B149" s="736" t="s">
        <v>118</v>
      </c>
      <c r="C149" s="849">
        <v>17</v>
      </c>
      <c r="D149" s="850">
        <v>17</v>
      </c>
      <c r="E149" s="851"/>
      <c r="F149" s="852"/>
      <c r="G149" s="853">
        <v>17</v>
      </c>
      <c r="H149" s="850">
        <v>17</v>
      </c>
      <c r="I149" s="854"/>
      <c r="J149" s="855"/>
      <c r="K149" s="697"/>
      <c r="L149" s="854"/>
      <c r="M149" s="854"/>
      <c r="N149" s="856"/>
      <c r="O149" s="857"/>
      <c r="P149" s="854"/>
      <c r="Q149" s="854"/>
      <c r="R149" s="855"/>
      <c r="S149" s="858"/>
      <c r="T149" s="854"/>
      <c r="U149" s="854"/>
      <c r="V149" s="949"/>
    </row>
    <row r="150" spans="1:22" ht="36.75" customHeight="1">
      <c r="A150" s="710">
        <v>141</v>
      </c>
      <c r="B150" s="738" t="s">
        <v>603</v>
      </c>
      <c r="C150" s="697">
        <v>30</v>
      </c>
      <c r="D150" s="697"/>
      <c r="E150" s="697"/>
      <c r="F150" s="697">
        <v>30</v>
      </c>
      <c r="G150" s="853">
        <v>30</v>
      </c>
      <c r="H150" s="705"/>
      <c r="I150" s="705"/>
      <c r="J150" s="712">
        <v>30</v>
      </c>
      <c r="K150" s="697"/>
      <c r="L150" s="705"/>
      <c r="M150" s="705"/>
      <c r="N150" s="717"/>
      <c r="O150" s="699"/>
      <c r="P150" s="705"/>
      <c r="Q150" s="705"/>
      <c r="R150" s="712" t="s">
        <v>604</v>
      </c>
      <c r="S150" s="699"/>
      <c r="T150" s="705"/>
      <c r="U150" s="705"/>
      <c r="V150" s="941"/>
    </row>
    <row r="151" spans="1:22" ht="18" customHeight="1">
      <c r="A151" s="710">
        <v>142</v>
      </c>
      <c r="B151" s="736" t="s">
        <v>119</v>
      </c>
      <c r="C151" s="697">
        <v>6.1</v>
      </c>
      <c r="D151" s="850">
        <v>6.1</v>
      </c>
      <c r="E151" s="720"/>
      <c r="F151" s="717"/>
      <c r="G151" s="853">
        <v>6.1</v>
      </c>
      <c r="H151" s="705">
        <v>6.1</v>
      </c>
      <c r="I151" s="705"/>
      <c r="J151" s="712"/>
      <c r="K151" s="697"/>
      <c r="L151" s="705"/>
      <c r="M151" s="705"/>
      <c r="N151" s="717"/>
      <c r="O151" s="699"/>
      <c r="P151" s="705"/>
      <c r="Q151" s="705"/>
      <c r="R151" s="712"/>
      <c r="S151" s="699"/>
      <c r="T151" s="705"/>
      <c r="U151" s="705"/>
      <c r="V151" s="941"/>
    </row>
    <row r="152" spans="1:22" ht="27.75" customHeight="1">
      <c r="A152" s="710">
        <v>143</v>
      </c>
      <c r="B152" s="736" t="s">
        <v>283</v>
      </c>
      <c r="C152" s="697">
        <v>20</v>
      </c>
      <c r="D152" s="850">
        <v>20</v>
      </c>
      <c r="E152" s="720"/>
      <c r="F152" s="717"/>
      <c r="G152" s="853">
        <v>20</v>
      </c>
      <c r="H152" s="705">
        <v>20</v>
      </c>
      <c r="I152" s="705"/>
      <c r="J152" s="712"/>
      <c r="K152" s="697"/>
      <c r="L152" s="705"/>
      <c r="M152" s="705"/>
      <c r="N152" s="717"/>
      <c r="O152" s="699"/>
      <c r="P152" s="705"/>
      <c r="Q152" s="705"/>
      <c r="R152" s="712"/>
      <c r="S152" s="699"/>
      <c r="T152" s="705"/>
      <c r="U152" s="705"/>
      <c r="V152" s="941"/>
    </row>
    <row r="153" spans="1:22" ht="13.5" customHeight="1">
      <c r="A153" s="710">
        <v>144</v>
      </c>
      <c r="B153" s="847" t="s">
        <v>301</v>
      </c>
      <c r="C153" s="697">
        <v>18</v>
      </c>
      <c r="D153" s="850">
        <v>18</v>
      </c>
      <c r="E153" s="720"/>
      <c r="F153" s="717"/>
      <c r="G153" s="853">
        <v>18</v>
      </c>
      <c r="H153" s="705">
        <v>18</v>
      </c>
      <c r="I153" s="705"/>
      <c r="J153" s="712"/>
      <c r="K153" s="697"/>
      <c r="L153" s="705"/>
      <c r="M153" s="705"/>
      <c r="N153" s="717"/>
      <c r="O153" s="699"/>
      <c r="P153" s="705"/>
      <c r="Q153" s="705"/>
      <c r="R153" s="712"/>
      <c r="S153" s="699"/>
      <c r="T153" s="705"/>
      <c r="U153" s="705"/>
      <c r="V153" s="941"/>
    </row>
    <row r="154" spans="1:22" ht="28.5" customHeight="1">
      <c r="A154" s="710">
        <v>145</v>
      </c>
      <c r="B154" s="859" t="s">
        <v>302</v>
      </c>
      <c r="C154" s="697">
        <v>6.1</v>
      </c>
      <c r="D154" s="850">
        <v>6.1</v>
      </c>
      <c r="E154" s="720"/>
      <c r="F154" s="717"/>
      <c r="G154" s="853">
        <v>6.1</v>
      </c>
      <c r="H154" s="705">
        <v>6.1</v>
      </c>
      <c r="I154" s="705"/>
      <c r="J154" s="712"/>
      <c r="K154" s="697"/>
      <c r="L154" s="705"/>
      <c r="M154" s="705"/>
      <c r="N154" s="717"/>
      <c r="O154" s="699"/>
      <c r="P154" s="705"/>
      <c r="Q154" s="705"/>
      <c r="R154" s="712"/>
      <c r="S154" s="699"/>
      <c r="T154" s="705"/>
      <c r="U154" s="705"/>
      <c r="V154" s="941"/>
    </row>
    <row r="155" spans="1:22" ht="12.75">
      <c r="A155" s="710">
        <v>146</v>
      </c>
      <c r="B155" s="704" t="s">
        <v>121</v>
      </c>
      <c r="C155" s="697">
        <v>0.3</v>
      </c>
      <c r="D155" s="850">
        <v>0.3</v>
      </c>
      <c r="E155" s="720"/>
      <c r="F155" s="717"/>
      <c r="G155" s="853">
        <v>0.3</v>
      </c>
      <c r="H155" s="705">
        <v>0.3</v>
      </c>
      <c r="I155" s="705"/>
      <c r="J155" s="712"/>
      <c r="K155" s="697"/>
      <c r="L155" s="705"/>
      <c r="M155" s="705"/>
      <c r="N155" s="717"/>
      <c r="O155" s="699"/>
      <c r="P155" s="705"/>
      <c r="Q155" s="705"/>
      <c r="R155" s="712"/>
      <c r="S155" s="699"/>
      <c r="T155" s="705"/>
      <c r="U155" s="705"/>
      <c r="V155" s="941"/>
    </row>
    <row r="156" spans="1:22" ht="12.75">
      <c r="A156" s="710">
        <v>147</v>
      </c>
      <c r="B156" s="719" t="s">
        <v>72</v>
      </c>
      <c r="C156" s="718">
        <v>1132.375</v>
      </c>
      <c r="D156" s="720">
        <v>1132.375</v>
      </c>
      <c r="E156" s="720">
        <v>942.7080000000001</v>
      </c>
      <c r="F156" s="729"/>
      <c r="G156" s="860">
        <v>654.875</v>
      </c>
      <c r="H156" s="720">
        <v>654.875</v>
      </c>
      <c r="I156" s="720">
        <v>583.07</v>
      </c>
      <c r="J156" s="732"/>
      <c r="K156" s="718">
        <v>402.5</v>
      </c>
      <c r="L156" s="720">
        <v>402.5</v>
      </c>
      <c r="M156" s="720">
        <v>314.638</v>
      </c>
      <c r="N156" s="717"/>
      <c r="O156" s="699"/>
      <c r="P156" s="705"/>
      <c r="Q156" s="705"/>
      <c r="R156" s="712"/>
      <c r="S156" s="721">
        <v>75</v>
      </c>
      <c r="T156" s="720">
        <v>75</v>
      </c>
      <c r="U156" s="720">
        <v>45</v>
      </c>
      <c r="V156" s="942"/>
    </row>
    <row r="157" spans="1:22" ht="12.75">
      <c r="A157" s="710">
        <v>148</v>
      </c>
      <c r="B157" s="719" t="s">
        <v>42</v>
      </c>
      <c r="C157" s="718">
        <v>26.52</v>
      </c>
      <c r="D157" s="720">
        <v>26.52</v>
      </c>
      <c r="E157" s="720"/>
      <c r="F157" s="729"/>
      <c r="G157" s="721"/>
      <c r="H157" s="705"/>
      <c r="I157" s="705"/>
      <c r="J157" s="712"/>
      <c r="K157" s="718">
        <v>26.52</v>
      </c>
      <c r="L157" s="720">
        <v>26.52</v>
      </c>
      <c r="M157" s="720"/>
      <c r="N157" s="717"/>
      <c r="O157" s="699"/>
      <c r="P157" s="705"/>
      <c r="Q157" s="705"/>
      <c r="R157" s="712"/>
      <c r="S157" s="699"/>
      <c r="T157" s="705"/>
      <c r="U157" s="705"/>
      <c r="V157" s="941"/>
    </row>
    <row r="158" spans="1:22" ht="12.75">
      <c r="A158" s="710">
        <v>149</v>
      </c>
      <c r="B158" s="719" t="s">
        <v>43</v>
      </c>
      <c r="C158" s="718">
        <v>10.608</v>
      </c>
      <c r="D158" s="720">
        <v>10.608</v>
      </c>
      <c r="E158" s="720"/>
      <c r="F158" s="729"/>
      <c r="G158" s="721"/>
      <c r="H158" s="705"/>
      <c r="I158" s="705"/>
      <c r="J158" s="712"/>
      <c r="K158" s="718">
        <v>10.608</v>
      </c>
      <c r="L158" s="720">
        <v>10.608</v>
      </c>
      <c r="M158" s="720"/>
      <c r="N158" s="717"/>
      <c r="O158" s="699"/>
      <c r="P158" s="705"/>
      <c r="Q158" s="705"/>
      <c r="R158" s="712"/>
      <c r="S158" s="699"/>
      <c r="T158" s="705"/>
      <c r="U158" s="705"/>
      <c r="V158" s="941"/>
    </row>
    <row r="159" spans="1:22" ht="12.75">
      <c r="A159" s="710">
        <v>150</v>
      </c>
      <c r="B159" s="719" t="s">
        <v>44</v>
      </c>
      <c r="C159" s="718">
        <v>11.856</v>
      </c>
      <c r="D159" s="720">
        <v>11.856</v>
      </c>
      <c r="E159" s="720"/>
      <c r="F159" s="729"/>
      <c r="G159" s="721"/>
      <c r="H159" s="705"/>
      <c r="I159" s="705"/>
      <c r="J159" s="712"/>
      <c r="K159" s="718">
        <v>11.856</v>
      </c>
      <c r="L159" s="720">
        <v>11.856</v>
      </c>
      <c r="M159" s="720"/>
      <c r="N159" s="717"/>
      <c r="O159" s="699"/>
      <c r="P159" s="705"/>
      <c r="Q159" s="705"/>
      <c r="R159" s="712"/>
      <c r="S159" s="699"/>
      <c r="T159" s="705"/>
      <c r="U159" s="705"/>
      <c r="V159" s="941"/>
    </row>
    <row r="160" spans="1:22" ht="12.75">
      <c r="A160" s="710">
        <v>151</v>
      </c>
      <c r="B160" s="719" t="s">
        <v>45</v>
      </c>
      <c r="C160" s="718">
        <v>4.68</v>
      </c>
      <c r="D160" s="720">
        <v>4.68</v>
      </c>
      <c r="E160" s="720"/>
      <c r="F160" s="729"/>
      <c r="G160" s="721"/>
      <c r="H160" s="705"/>
      <c r="I160" s="705"/>
      <c r="J160" s="712"/>
      <c r="K160" s="718">
        <v>4.68</v>
      </c>
      <c r="L160" s="720">
        <v>4.68</v>
      </c>
      <c r="M160" s="720"/>
      <c r="N160" s="717"/>
      <c r="O160" s="699"/>
      <c r="P160" s="705"/>
      <c r="Q160" s="705"/>
      <c r="R160" s="712"/>
      <c r="S160" s="699"/>
      <c r="T160" s="705"/>
      <c r="U160" s="705"/>
      <c r="V160" s="941"/>
    </row>
    <row r="161" spans="1:22" ht="12.75">
      <c r="A161" s="710">
        <v>152</v>
      </c>
      <c r="B161" s="719" t="s">
        <v>46</v>
      </c>
      <c r="C161" s="718">
        <v>7.488</v>
      </c>
      <c r="D161" s="720">
        <v>7.488</v>
      </c>
      <c r="E161" s="720"/>
      <c r="F161" s="729"/>
      <c r="G161" s="721"/>
      <c r="H161" s="705"/>
      <c r="I161" s="705"/>
      <c r="J161" s="712"/>
      <c r="K161" s="718">
        <v>7.488</v>
      </c>
      <c r="L161" s="720">
        <v>7.488</v>
      </c>
      <c r="M161" s="720"/>
      <c r="N161" s="717"/>
      <c r="O161" s="699"/>
      <c r="P161" s="705"/>
      <c r="Q161" s="705"/>
      <c r="R161" s="712"/>
      <c r="S161" s="699"/>
      <c r="T161" s="705"/>
      <c r="U161" s="705"/>
      <c r="V161" s="941"/>
    </row>
    <row r="162" spans="1:22" ht="12.75">
      <c r="A162" s="710">
        <v>153</v>
      </c>
      <c r="B162" s="719" t="s">
        <v>47</v>
      </c>
      <c r="C162" s="718">
        <v>20.904</v>
      </c>
      <c r="D162" s="720">
        <v>20.904</v>
      </c>
      <c r="E162" s="720"/>
      <c r="F162" s="729"/>
      <c r="G162" s="721"/>
      <c r="H162" s="705"/>
      <c r="I162" s="705"/>
      <c r="J162" s="712"/>
      <c r="K162" s="718">
        <v>20.904</v>
      </c>
      <c r="L162" s="720">
        <v>20.904</v>
      </c>
      <c r="M162" s="720"/>
      <c r="N162" s="717"/>
      <c r="O162" s="699"/>
      <c r="P162" s="705"/>
      <c r="Q162" s="705"/>
      <c r="R162" s="712"/>
      <c r="S162" s="699"/>
      <c r="T162" s="705"/>
      <c r="U162" s="705"/>
      <c r="V162" s="941"/>
    </row>
    <row r="163" spans="1:22" ht="12.75">
      <c r="A163" s="710">
        <v>154</v>
      </c>
      <c r="B163" s="719" t="s">
        <v>48</v>
      </c>
      <c r="C163" s="718">
        <v>19.344</v>
      </c>
      <c r="D163" s="720">
        <v>19.344</v>
      </c>
      <c r="E163" s="720"/>
      <c r="F163" s="729"/>
      <c r="G163" s="721"/>
      <c r="H163" s="705"/>
      <c r="I163" s="705"/>
      <c r="J163" s="712"/>
      <c r="K163" s="718">
        <v>19.344</v>
      </c>
      <c r="L163" s="720">
        <v>19.344</v>
      </c>
      <c r="M163" s="720"/>
      <c r="N163" s="717"/>
      <c r="O163" s="699"/>
      <c r="P163" s="705"/>
      <c r="Q163" s="705"/>
      <c r="R163" s="712"/>
      <c r="S163" s="699"/>
      <c r="T163" s="705"/>
      <c r="U163" s="705"/>
      <c r="V163" s="941"/>
    </row>
    <row r="164" spans="1:22" ht="12.75">
      <c r="A164" s="710">
        <v>155</v>
      </c>
      <c r="B164" s="719" t="s">
        <v>49</v>
      </c>
      <c r="C164" s="718">
        <v>6.552</v>
      </c>
      <c r="D164" s="720">
        <v>6.552</v>
      </c>
      <c r="E164" s="720"/>
      <c r="F164" s="729"/>
      <c r="G164" s="721"/>
      <c r="H164" s="705"/>
      <c r="I164" s="705"/>
      <c r="J164" s="712"/>
      <c r="K164" s="718">
        <v>6.552</v>
      </c>
      <c r="L164" s="720">
        <v>6.552</v>
      </c>
      <c r="M164" s="720"/>
      <c r="N164" s="717"/>
      <c r="O164" s="699"/>
      <c r="P164" s="705"/>
      <c r="Q164" s="705"/>
      <c r="R164" s="712"/>
      <c r="S164" s="699"/>
      <c r="T164" s="705"/>
      <c r="U164" s="705"/>
      <c r="V164" s="941"/>
    </row>
    <row r="165" spans="1:22" ht="12.75">
      <c r="A165" s="710">
        <v>156</v>
      </c>
      <c r="B165" s="719" t="s">
        <v>73</v>
      </c>
      <c r="C165" s="718">
        <v>36.727999999999994</v>
      </c>
      <c r="D165" s="720">
        <v>36.727999999999994</v>
      </c>
      <c r="E165" s="720"/>
      <c r="F165" s="729"/>
      <c r="G165" s="721">
        <v>1.16</v>
      </c>
      <c r="H165" s="720">
        <v>1.16</v>
      </c>
      <c r="I165" s="705"/>
      <c r="J165" s="712"/>
      <c r="K165" s="718">
        <v>35.568</v>
      </c>
      <c r="L165" s="720">
        <v>35.568</v>
      </c>
      <c r="M165" s="720"/>
      <c r="N165" s="717"/>
      <c r="O165" s="699"/>
      <c r="P165" s="705"/>
      <c r="Q165" s="705"/>
      <c r="R165" s="712"/>
      <c r="S165" s="699"/>
      <c r="T165" s="705"/>
      <c r="U165" s="705"/>
      <c r="V165" s="941"/>
    </row>
    <row r="166" spans="1:22" ht="12.75">
      <c r="A166" s="710">
        <v>157</v>
      </c>
      <c r="B166" s="719" t="s">
        <v>51</v>
      </c>
      <c r="C166" s="718">
        <v>62.712</v>
      </c>
      <c r="D166" s="720">
        <v>62.712</v>
      </c>
      <c r="E166" s="720"/>
      <c r="F166" s="729"/>
      <c r="G166" s="721"/>
      <c r="H166" s="705"/>
      <c r="I166" s="705"/>
      <c r="J166" s="712"/>
      <c r="K166" s="718">
        <v>62.712</v>
      </c>
      <c r="L166" s="720">
        <v>62.712</v>
      </c>
      <c r="M166" s="720"/>
      <c r="N166" s="717"/>
      <c r="O166" s="699"/>
      <c r="P166" s="705"/>
      <c r="Q166" s="705"/>
      <c r="R166" s="712"/>
      <c r="S166" s="699"/>
      <c r="T166" s="705"/>
      <c r="U166" s="705"/>
      <c r="V166" s="941"/>
    </row>
    <row r="167" spans="1:22" ht="12.75">
      <c r="A167" s="710">
        <v>158</v>
      </c>
      <c r="B167" s="719" t="s">
        <v>182</v>
      </c>
      <c r="C167" s="718">
        <v>136.2</v>
      </c>
      <c r="D167" s="720">
        <v>136.2</v>
      </c>
      <c r="E167" s="720">
        <v>133.307</v>
      </c>
      <c r="F167" s="729"/>
      <c r="G167" s="737"/>
      <c r="H167" s="705"/>
      <c r="I167" s="705"/>
      <c r="J167" s="725"/>
      <c r="K167" s="726">
        <v>136.2</v>
      </c>
      <c r="L167" s="720">
        <v>136.2</v>
      </c>
      <c r="M167" s="720">
        <v>133.307</v>
      </c>
      <c r="N167" s="728"/>
      <c r="O167" s="737"/>
      <c r="P167" s="705"/>
      <c r="Q167" s="705"/>
      <c r="R167" s="725"/>
      <c r="S167" s="737"/>
      <c r="T167" s="705"/>
      <c r="U167" s="705"/>
      <c r="V167" s="950"/>
    </row>
    <row r="168" spans="1:22" ht="25.5">
      <c r="A168" s="710">
        <v>159</v>
      </c>
      <c r="B168" s="738" t="s">
        <v>605</v>
      </c>
      <c r="C168" s="697">
        <v>136.2</v>
      </c>
      <c r="D168" s="705">
        <v>136.2</v>
      </c>
      <c r="E168" s="705">
        <v>133.307</v>
      </c>
      <c r="F168" s="729"/>
      <c r="G168" s="737"/>
      <c r="H168" s="722"/>
      <c r="I168" s="720"/>
      <c r="J168" s="730"/>
      <c r="K168" s="728">
        <v>136.2</v>
      </c>
      <c r="L168" s="705">
        <v>136.2</v>
      </c>
      <c r="M168" s="705">
        <v>133.307</v>
      </c>
      <c r="N168" s="728"/>
      <c r="O168" s="737"/>
      <c r="P168" s="705"/>
      <c r="Q168" s="705"/>
      <c r="R168" s="725"/>
      <c r="S168" s="737"/>
      <c r="T168" s="705"/>
      <c r="U168" s="705"/>
      <c r="V168" s="950"/>
    </row>
    <row r="169" spans="1:22" ht="12.75">
      <c r="A169" s="710">
        <v>160</v>
      </c>
      <c r="B169" s="719" t="s">
        <v>585</v>
      </c>
      <c r="C169" s="718">
        <v>65.1</v>
      </c>
      <c r="D169" s="720">
        <v>65.1</v>
      </c>
      <c r="E169" s="720"/>
      <c r="F169" s="729"/>
      <c r="G169" s="723">
        <v>65.1</v>
      </c>
      <c r="H169" s="724">
        <v>65.1</v>
      </c>
      <c r="I169" s="697"/>
      <c r="J169" s="725"/>
      <c r="K169" s="728"/>
      <c r="L169" s="705"/>
      <c r="M169" s="705"/>
      <c r="N169" s="728"/>
      <c r="O169" s="737"/>
      <c r="P169" s="705"/>
      <c r="Q169" s="705"/>
      <c r="R169" s="725"/>
      <c r="S169" s="737"/>
      <c r="T169" s="705"/>
      <c r="U169" s="705"/>
      <c r="V169" s="950"/>
    </row>
    <row r="170" spans="1:22" ht="25.5">
      <c r="A170" s="710">
        <v>161</v>
      </c>
      <c r="B170" s="738" t="s">
        <v>127</v>
      </c>
      <c r="C170" s="697">
        <v>55</v>
      </c>
      <c r="D170" s="705">
        <v>55</v>
      </c>
      <c r="E170" s="705"/>
      <c r="F170" s="717"/>
      <c r="G170" s="737">
        <v>55</v>
      </c>
      <c r="H170" s="790">
        <v>55</v>
      </c>
      <c r="I170" s="705"/>
      <c r="J170" s="725"/>
      <c r="K170" s="728"/>
      <c r="L170" s="705"/>
      <c r="M170" s="705"/>
      <c r="N170" s="728"/>
      <c r="O170" s="737"/>
      <c r="P170" s="705"/>
      <c r="Q170" s="705"/>
      <c r="R170" s="725"/>
      <c r="S170" s="737"/>
      <c r="T170" s="705"/>
      <c r="U170" s="705"/>
      <c r="V170" s="950"/>
    </row>
    <row r="171" spans="1:22" ht="12.75">
      <c r="A171" s="710">
        <v>162</v>
      </c>
      <c r="B171" s="704" t="s">
        <v>129</v>
      </c>
      <c r="C171" s="697">
        <v>0.1</v>
      </c>
      <c r="D171" s="705">
        <v>0.1</v>
      </c>
      <c r="E171" s="705"/>
      <c r="F171" s="717"/>
      <c r="G171" s="737">
        <v>0.1</v>
      </c>
      <c r="H171" s="705">
        <v>0.1</v>
      </c>
      <c r="I171" s="705"/>
      <c r="J171" s="725"/>
      <c r="K171" s="728"/>
      <c r="L171" s="840"/>
      <c r="M171" s="840"/>
      <c r="N171" s="728"/>
      <c r="O171" s="737"/>
      <c r="P171" s="705"/>
      <c r="Q171" s="705"/>
      <c r="R171" s="725"/>
      <c r="S171" s="737"/>
      <c r="T171" s="840"/>
      <c r="U171" s="840"/>
      <c r="V171" s="950"/>
    </row>
    <row r="172" spans="1:22" ht="15" customHeight="1">
      <c r="A172" s="710">
        <v>163</v>
      </c>
      <c r="B172" s="847" t="s">
        <v>303</v>
      </c>
      <c r="C172" s="697">
        <v>10</v>
      </c>
      <c r="D172" s="705">
        <v>10</v>
      </c>
      <c r="E172" s="705"/>
      <c r="F172" s="717"/>
      <c r="G172" s="737">
        <v>10</v>
      </c>
      <c r="H172" s="705">
        <v>10</v>
      </c>
      <c r="I172" s="705"/>
      <c r="J172" s="725"/>
      <c r="K172" s="728"/>
      <c r="L172" s="861"/>
      <c r="M172" s="861"/>
      <c r="N172" s="728"/>
      <c r="O172" s="737"/>
      <c r="P172" s="705"/>
      <c r="Q172" s="705"/>
      <c r="R172" s="725"/>
      <c r="S172" s="737"/>
      <c r="T172" s="861"/>
      <c r="U172" s="861"/>
      <c r="V172" s="950"/>
    </row>
    <row r="173" spans="1:22" ht="12.75">
      <c r="A173" s="710">
        <v>164</v>
      </c>
      <c r="B173" s="719" t="s">
        <v>41</v>
      </c>
      <c r="C173" s="718">
        <v>576.937</v>
      </c>
      <c r="D173" s="720">
        <v>576.937</v>
      </c>
      <c r="E173" s="720">
        <v>399.545</v>
      </c>
      <c r="F173" s="729"/>
      <c r="G173" s="723">
        <v>18.337</v>
      </c>
      <c r="H173" s="720">
        <v>18.337</v>
      </c>
      <c r="I173" s="720">
        <v>13.145</v>
      </c>
      <c r="J173" s="712"/>
      <c r="K173" s="726">
        <v>252.8</v>
      </c>
      <c r="L173" s="744">
        <v>252.8</v>
      </c>
      <c r="M173" s="744">
        <v>174.8</v>
      </c>
      <c r="N173" s="717"/>
      <c r="O173" s="699"/>
      <c r="P173" s="705"/>
      <c r="Q173" s="705"/>
      <c r="R173" s="712"/>
      <c r="S173" s="721">
        <v>305.8</v>
      </c>
      <c r="T173" s="744">
        <v>305.8</v>
      </c>
      <c r="U173" s="744">
        <v>211.6</v>
      </c>
      <c r="V173" s="941"/>
    </row>
    <row r="174" spans="1:22" ht="13.5" thickBot="1">
      <c r="A174" s="809">
        <v>165</v>
      </c>
      <c r="B174" s="862" t="s">
        <v>677</v>
      </c>
      <c r="C174" s="839">
        <v>304.437</v>
      </c>
      <c r="D174" s="840">
        <v>304.437</v>
      </c>
      <c r="E174" s="840">
        <v>251.645</v>
      </c>
      <c r="F174" s="766"/>
      <c r="G174" s="841">
        <v>18.337</v>
      </c>
      <c r="H174" s="840">
        <v>18.337</v>
      </c>
      <c r="I174" s="840">
        <v>13.145</v>
      </c>
      <c r="J174" s="812"/>
      <c r="K174" s="863">
        <v>129.6</v>
      </c>
      <c r="L174" s="864">
        <v>129.6</v>
      </c>
      <c r="M174" s="864">
        <v>107.7</v>
      </c>
      <c r="N174" s="766"/>
      <c r="O174" s="841"/>
      <c r="P174" s="840"/>
      <c r="Q174" s="840"/>
      <c r="R174" s="812"/>
      <c r="S174" s="699">
        <v>156.5</v>
      </c>
      <c r="T174" s="750">
        <v>156.5</v>
      </c>
      <c r="U174" s="750">
        <v>130.8</v>
      </c>
      <c r="V174" s="951"/>
    </row>
    <row r="175" spans="1:22" ht="44.25" customHeight="1" thickBot="1">
      <c r="A175" s="677">
        <v>166</v>
      </c>
      <c r="B175" s="865" t="s">
        <v>606</v>
      </c>
      <c r="C175" s="866">
        <v>3742.5375999999997</v>
      </c>
      <c r="D175" s="867">
        <v>2363.355</v>
      </c>
      <c r="E175" s="867">
        <v>401.16900000000004</v>
      </c>
      <c r="F175" s="867">
        <v>1379.1826</v>
      </c>
      <c r="G175" s="868">
        <v>1656.625</v>
      </c>
      <c r="H175" s="867">
        <v>1524.625</v>
      </c>
      <c r="I175" s="681">
        <v>401.16900000000004</v>
      </c>
      <c r="J175" s="869">
        <v>132</v>
      </c>
      <c r="K175" s="868">
        <v>2083.1826</v>
      </c>
      <c r="L175" s="870">
        <v>836</v>
      </c>
      <c r="M175" s="870"/>
      <c r="N175" s="871">
        <v>1247.1826</v>
      </c>
      <c r="O175" s="779"/>
      <c r="P175" s="679"/>
      <c r="Q175" s="679"/>
      <c r="R175" s="872"/>
      <c r="S175" s="779">
        <v>2.73</v>
      </c>
      <c r="T175" s="679">
        <v>2.73</v>
      </c>
      <c r="U175" s="679"/>
      <c r="V175" s="944"/>
    </row>
    <row r="176" spans="1:22" ht="13.5" hidden="1" thickBot="1">
      <c r="A176" s="685">
        <v>167</v>
      </c>
      <c r="B176" s="873" t="s">
        <v>588</v>
      </c>
      <c r="C176" s="682">
        <v>2875.3646</v>
      </c>
      <c r="D176" s="874">
        <v>1496.182</v>
      </c>
      <c r="E176" s="874"/>
      <c r="F176" s="874">
        <v>1379.1826</v>
      </c>
      <c r="G176" s="702">
        <v>792.182</v>
      </c>
      <c r="H176" s="875">
        <v>660.182</v>
      </c>
      <c r="I176" s="875"/>
      <c r="J176" s="876">
        <v>132</v>
      </c>
      <c r="K176" s="702">
        <v>2083.1826</v>
      </c>
      <c r="L176" s="875">
        <v>836</v>
      </c>
      <c r="M176" s="875"/>
      <c r="N176" s="703">
        <v>1247.1826</v>
      </c>
      <c r="O176" s="877"/>
      <c r="P176" s="878"/>
      <c r="Q176" s="878"/>
      <c r="R176" s="784"/>
      <c r="S176" s="789"/>
      <c r="T176" s="790"/>
      <c r="U176" s="790"/>
      <c r="V176" s="945"/>
    </row>
    <row r="177" spans="1:22" ht="12.75" hidden="1">
      <c r="A177" s="710">
        <v>168</v>
      </c>
      <c r="B177" s="879" t="s">
        <v>131</v>
      </c>
      <c r="C177" s="880">
        <v>295</v>
      </c>
      <c r="D177" s="881">
        <v>275</v>
      </c>
      <c r="E177" s="881"/>
      <c r="F177" s="881">
        <v>20</v>
      </c>
      <c r="G177" s="716">
        <v>295</v>
      </c>
      <c r="H177" s="882">
        <v>275</v>
      </c>
      <c r="I177" s="882"/>
      <c r="J177" s="715">
        <v>20</v>
      </c>
      <c r="K177" s="883"/>
      <c r="L177" s="882"/>
      <c r="M177" s="882"/>
      <c r="N177" s="808"/>
      <c r="O177" s="716"/>
      <c r="P177" s="714"/>
      <c r="Q177" s="714"/>
      <c r="R177" s="808"/>
      <c r="S177" s="716"/>
      <c r="T177" s="714"/>
      <c r="U177" s="714"/>
      <c r="V177" s="952"/>
    </row>
    <row r="178" spans="1:22" ht="25.5" customHeight="1" hidden="1">
      <c r="A178" s="710">
        <v>169</v>
      </c>
      <c r="B178" s="884" t="s">
        <v>615</v>
      </c>
      <c r="C178" s="885">
        <v>19.1826</v>
      </c>
      <c r="D178" s="886"/>
      <c r="E178" s="886"/>
      <c r="F178" s="885">
        <v>19.1826</v>
      </c>
      <c r="G178" s="887"/>
      <c r="H178" s="888"/>
      <c r="I178" s="888"/>
      <c r="J178" s="889"/>
      <c r="K178" s="890">
        <v>19.1826</v>
      </c>
      <c r="L178" s="891"/>
      <c r="M178" s="892"/>
      <c r="N178" s="893">
        <v>19.1826</v>
      </c>
      <c r="O178" s="716"/>
      <c r="P178" s="714"/>
      <c r="Q178" s="714"/>
      <c r="R178" s="808"/>
      <c r="S178" s="716"/>
      <c r="T178" s="714"/>
      <c r="U178" s="714"/>
      <c r="V178" s="952"/>
    </row>
    <row r="179" spans="1:22" ht="25.5" hidden="1">
      <c r="A179" s="710">
        <v>170</v>
      </c>
      <c r="B179" s="884" t="s">
        <v>620</v>
      </c>
      <c r="C179" s="880">
        <v>93</v>
      </c>
      <c r="D179" s="881"/>
      <c r="E179" s="881"/>
      <c r="F179" s="880">
        <v>93</v>
      </c>
      <c r="G179" s="716"/>
      <c r="H179" s="882"/>
      <c r="I179" s="882"/>
      <c r="J179" s="894"/>
      <c r="K179" s="895">
        <v>93</v>
      </c>
      <c r="L179" s="896"/>
      <c r="M179" s="714"/>
      <c r="N179" s="808">
        <v>93</v>
      </c>
      <c r="O179" s="716"/>
      <c r="P179" s="714"/>
      <c r="Q179" s="714"/>
      <c r="R179" s="808"/>
      <c r="S179" s="716"/>
      <c r="T179" s="714"/>
      <c r="U179" s="714"/>
      <c r="V179" s="952"/>
    </row>
    <row r="180" spans="1:22" ht="12.75">
      <c r="A180" s="710">
        <v>171</v>
      </c>
      <c r="B180" s="884" t="s">
        <v>630</v>
      </c>
      <c r="C180" s="880">
        <v>1955</v>
      </c>
      <c r="D180" s="881">
        <v>820</v>
      </c>
      <c r="E180" s="881"/>
      <c r="F180" s="880">
        <v>1135</v>
      </c>
      <c r="G180" s="716"/>
      <c r="H180" s="882"/>
      <c r="I180" s="882"/>
      <c r="J180" s="897"/>
      <c r="K180" s="895">
        <v>1955</v>
      </c>
      <c r="L180" s="896">
        <v>820</v>
      </c>
      <c r="M180" s="714"/>
      <c r="N180" s="808">
        <v>1135</v>
      </c>
      <c r="O180" s="716"/>
      <c r="P180" s="714"/>
      <c r="Q180" s="714"/>
      <c r="R180" s="808"/>
      <c r="S180" s="716"/>
      <c r="T180" s="714"/>
      <c r="U180" s="714"/>
      <c r="V180" s="952"/>
    </row>
    <row r="181" spans="1:22" ht="12.75">
      <c r="A181" s="710">
        <v>172</v>
      </c>
      <c r="B181" s="806" t="s">
        <v>285</v>
      </c>
      <c r="C181" s="880">
        <v>50</v>
      </c>
      <c r="D181" s="881">
        <v>50</v>
      </c>
      <c r="E181" s="881"/>
      <c r="F181" s="880"/>
      <c r="G181" s="716">
        <v>50</v>
      </c>
      <c r="H181" s="714">
        <v>50</v>
      </c>
      <c r="I181" s="714"/>
      <c r="J181" s="715"/>
      <c r="K181" s="716"/>
      <c r="L181" s="896"/>
      <c r="M181" s="714"/>
      <c r="N181" s="808"/>
      <c r="O181" s="716"/>
      <c r="P181" s="714"/>
      <c r="Q181" s="714"/>
      <c r="R181" s="808"/>
      <c r="S181" s="716"/>
      <c r="T181" s="714"/>
      <c r="U181" s="714"/>
      <c r="V181" s="952"/>
    </row>
    <row r="182" spans="1:22" ht="12.75">
      <c r="A182" s="710">
        <v>173</v>
      </c>
      <c r="B182" s="704" t="s">
        <v>294</v>
      </c>
      <c r="C182" s="697">
        <v>16</v>
      </c>
      <c r="D182" s="705">
        <v>16</v>
      </c>
      <c r="E182" s="705"/>
      <c r="F182" s="717"/>
      <c r="G182" s="699"/>
      <c r="H182" s="697"/>
      <c r="I182" s="697"/>
      <c r="J182" s="728"/>
      <c r="K182" s="737">
        <v>16</v>
      </c>
      <c r="L182" s="861">
        <v>16</v>
      </c>
      <c r="M182" s="697"/>
      <c r="N182" s="725"/>
      <c r="O182" s="699"/>
      <c r="P182" s="697"/>
      <c r="Q182" s="697"/>
      <c r="R182" s="725"/>
      <c r="S182" s="699"/>
      <c r="T182" s="697"/>
      <c r="U182" s="697"/>
      <c r="V182" s="950"/>
    </row>
    <row r="183" spans="1:22" ht="12.75">
      <c r="A183" s="710">
        <v>174</v>
      </c>
      <c r="B183" s="704" t="s">
        <v>132</v>
      </c>
      <c r="C183" s="697">
        <v>156.8</v>
      </c>
      <c r="D183" s="705">
        <v>156.8</v>
      </c>
      <c r="E183" s="705"/>
      <c r="F183" s="717"/>
      <c r="G183" s="699">
        <v>156.8</v>
      </c>
      <c r="H183" s="705">
        <v>156.8</v>
      </c>
      <c r="I183" s="697"/>
      <c r="J183" s="728"/>
      <c r="K183" s="737"/>
      <c r="L183" s="790"/>
      <c r="M183" s="697"/>
      <c r="N183" s="725"/>
      <c r="O183" s="737"/>
      <c r="P183" s="705"/>
      <c r="Q183" s="697"/>
      <c r="R183" s="725"/>
      <c r="S183" s="737"/>
      <c r="T183" s="705"/>
      <c r="U183" s="697"/>
      <c r="V183" s="950"/>
    </row>
    <row r="184" spans="1:22" ht="25.5">
      <c r="A184" s="710">
        <v>175</v>
      </c>
      <c r="B184" s="738" t="s">
        <v>626</v>
      </c>
      <c r="C184" s="697">
        <v>248.382</v>
      </c>
      <c r="D184" s="705">
        <v>178.382</v>
      </c>
      <c r="E184" s="705"/>
      <c r="F184" s="705">
        <v>70</v>
      </c>
      <c r="G184" s="737">
        <v>248.382</v>
      </c>
      <c r="H184" s="705">
        <v>178.382</v>
      </c>
      <c r="I184" s="697"/>
      <c r="J184" s="728">
        <v>70</v>
      </c>
      <c r="K184" s="737"/>
      <c r="L184" s="705"/>
      <c r="M184" s="697"/>
      <c r="N184" s="725"/>
      <c r="O184" s="737"/>
      <c r="P184" s="705"/>
      <c r="Q184" s="697"/>
      <c r="R184" s="725"/>
      <c r="S184" s="737"/>
      <c r="T184" s="705"/>
      <c r="U184" s="697"/>
      <c r="V184" s="950"/>
    </row>
    <row r="185" spans="1:22" ht="25.5">
      <c r="A185" s="710">
        <v>176</v>
      </c>
      <c r="B185" s="738" t="s">
        <v>295</v>
      </c>
      <c r="C185" s="697">
        <v>42</v>
      </c>
      <c r="D185" s="705"/>
      <c r="E185" s="705"/>
      <c r="F185" s="705">
        <v>42</v>
      </c>
      <c r="G185" s="737">
        <v>42</v>
      </c>
      <c r="H185" s="705"/>
      <c r="I185" s="697"/>
      <c r="J185" s="728">
        <v>42</v>
      </c>
      <c r="K185" s="737"/>
      <c r="L185" s="705"/>
      <c r="M185" s="697"/>
      <c r="N185" s="725"/>
      <c r="O185" s="737"/>
      <c r="P185" s="705"/>
      <c r="Q185" s="697"/>
      <c r="R185" s="725"/>
      <c r="S185" s="737"/>
      <c r="T185" s="705"/>
      <c r="U185" s="697"/>
      <c r="V185" s="950"/>
    </row>
    <row r="186" spans="1:22" ht="12.75">
      <c r="A186" s="710">
        <v>177</v>
      </c>
      <c r="B186" s="719" t="s">
        <v>196</v>
      </c>
      <c r="C186" s="718">
        <v>35</v>
      </c>
      <c r="D186" s="720">
        <v>35</v>
      </c>
      <c r="E186" s="720"/>
      <c r="F186" s="729"/>
      <c r="G186" s="723">
        <v>35</v>
      </c>
      <c r="H186" s="720">
        <v>35</v>
      </c>
      <c r="I186" s="705"/>
      <c r="J186" s="728"/>
      <c r="K186" s="737"/>
      <c r="L186" s="705"/>
      <c r="M186" s="705"/>
      <c r="N186" s="725"/>
      <c r="O186" s="737"/>
      <c r="P186" s="705"/>
      <c r="Q186" s="705"/>
      <c r="R186" s="725"/>
      <c r="S186" s="737"/>
      <c r="T186" s="705"/>
      <c r="U186" s="705"/>
      <c r="V186" s="950"/>
    </row>
    <row r="187" spans="1:22" ht="25.5" customHeight="1">
      <c r="A187" s="710">
        <v>178</v>
      </c>
      <c r="B187" s="795" t="s">
        <v>368</v>
      </c>
      <c r="C187" s="796">
        <v>6</v>
      </c>
      <c r="D187" s="747">
        <v>6</v>
      </c>
      <c r="E187" s="748"/>
      <c r="F187" s="749"/>
      <c r="G187" s="746">
        <v>6</v>
      </c>
      <c r="H187" s="748">
        <v>6</v>
      </c>
      <c r="I187" s="705"/>
      <c r="J187" s="728"/>
      <c r="K187" s="737"/>
      <c r="L187" s="705"/>
      <c r="M187" s="705"/>
      <c r="N187" s="725"/>
      <c r="O187" s="737"/>
      <c r="P187" s="705"/>
      <c r="Q187" s="705"/>
      <c r="R187" s="725"/>
      <c r="S187" s="737"/>
      <c r="T187" s="705"/>
      <c r="U187" s="705"/>
      <c r="V187" s="950"/>
    </row>
    <row r="188" spans="1:22" ht="56.25" customHeight="1">
      <c r="A188" s="710">
        <v>179</v>
      </c>
      <c r="B188" s="898" t="s">
        <v>369</v>
      </c>
      <c r="C188" s="697">
        <v>4</v>
      </c>
      <c r="D188" s="705">
        <v>4</v>
      </c>
      <c r="E188" s="705"/>
      <c r="F188" s="717"/>
      <c r="G188" s="737">
        <v>4</v>
      </c>
      <c r="H188" s="705">
        <v>4</v>
      </c>
      <c r="I188" s="705"/>
      <c r="J188" s="728"/>
      <c r="K188" s="737"/>
      <c r="L188" s="705"/>
      <c r="M188" s="705"/>
      <c r="N188" s="725"/>
      <c r="O188" s="737"/>
      <c r="P188" s="705"/>
      <c r="Q188" s="705"/>
      <c r="R188" s="725"/>
      <c r="S188" s="737"/>
      <c r="T188" s="705"/>
      <c r="U188" s="705"/>
      <c r="V188" s="950"/>
    </row>
    <row r="189" spans="1:22" ht="39" customHeight="1">
      <c r="A189" s="710">
        <v>180</v>
      </c>
      <c r="B189" s="898" t="s">
        <v>657</v>
      </c>
      <c r="C189" s="697">
        <v>10</v>
      </c>
      <c r="D189" s="705">
        <v>10</v>
      </c>
      <c r="E189" s="705"/>
      <c r="F189" s="717"/>
      <c r="G189" s="737">
        <v>10</v>
      </c>
      <c r="H189" s="705">
        <v>10</v>
      </c>
      <c r="I189" s="705"/>
      <c r="J189" s="728"/>
      <c r="K189" s="737"/>
      <c r="L189" s="705"/>
      <c r="M189" s="705"/>
      <c r="N189" s="725"/>
      <c r="O189" s="737"/>
      <c r="P189" s="705"/>
      <c r="Q189" s="705"/>
      <c r="R189" s="725"/>
      <c r="S189" s="737"/>
      <c r="T189" s="705"/>
      <c r="U189" s="705"/>
      <c r="V189" s="950"/>
    </row>
    <row r="190" spans="1:22" ht="16.5" customHeight="1">
      <c r="A190" s="710">
        <v>181</v>
      </c>
      <c r="B190" s="899" t="s">
        <v>360</v>
      </c>
      <c r="C190" s="697">
        <v>15</v>
      </c>
      <c r="D190" s="705">
        <v>15</v>
      </c>
      <c r="E190" s="705"/>
      <c r="F190" s="717"/>
      <c r="G190" s="737">
        <v>15</v>
      </c>
      <c r="H190" s="705">
        <v>15</v>
      </c>
      <c r="I190" s="705"/>
      <c r="J190" s="728"/>
      <c r="K190" s="737"/>
      <c r="L190" s="705"/>
      <c r="M190" s="705"/>
      <c r="N190" s="725"/>
      <c r="O190" s="737"/>
      <c r="P190" s="705"/>
      <c r="Q190" s="705"/>
      <c r="R190" s="725"/>
      <c r="S190" s="737"/>
      <c r="T190" s="705"/>
      <c r="U190" s="705"/>
      <c r="V190" s="950"/>
    </row>
    <row r="191" spans="1:22" ht="12.75">
      <c r="A191" s="710">
        <v>182</v>
      </c>
      <c r="B191" s="719" t="s">
        <v>42</v>
      </c>
      <c r="C191" s="718">
        <v>47.099999999999994</v>
      </c>
      <c r="D191" s="720">
        <v>47.099999999999994</v>
      </c>
      <c r="E191" s="720">
        <v>27.602</v>
      </c>
      <c r="F191" s="729"/>
      <c r="G191" s="721">
        <v>47.099999999999994</v>
      </c>
      <c r="H191" s="720">
        <v>47.099999999999994</v>
      </c>
      <c r="I191" s="720">
        <v>27.602</v>
      </c>
      <c r="J191" s="717"/>
      <c r="K191" s="721"/>
      <c r="L191" s="705"/>
      <c r="M191" s="705"/>
      <c r="N191" s="712"/>
      <c r="O191" s="699"/>
      <c r="P191" s="705"/>
      <c r="Q191" s="705"/>
      <c r="R191" s="712"/>
      <c r="S191" s="721"/>
      <c r="T191" s="720"/>
      <c r="U191" s="720"/>
      <c r="V191" s="942"/>
    </row>
    <row r="192" spans="1:22" ht="12.75">
      <c r="A192" s="710">
        <v>183</v>
      </c>
      <c r="B192" s="719" t="s">
        <v>43</v>
      </c>
      <c r="C192" s="718">
        <v>31.618</v>
      </c>
      <c r="D192" s="720">
        <v>31.618</v>
      </c>
      <c r="E192" s="720">
        <v>22.483</v>
      </c>
      <c r="F192" s="729"/>
      <c r="G192" s="721">
        <v>31.618</v>
      </c>
      <c r="H192" s="720">
        <v>31.618</v>
      </c>
      <c r="I192" s="720">
        <v>22.483</v>
      </c>
      <c r="J192" s="717"/>
      <c r="K192" s="721"/>
      <c r="L192" s="705"/>
      <c r="M192" s="705"/>
      <c r="N192" s="712"/>
      <c r="O192" s="699"/>
      <c r="P192" s="705"/>
      <c r="Q192" s="705"/>
      <c r="R192" s="712"/>
      <c r="S192" s="721"/>
      <c r="T192" s="720"/>
      <c r="U192" s="720"/>
      <c r="V192" s="942"/>
    </row>
    <row r="193" spans="1:22" ht="12.75">
      <c r="A193" s="710">
        <v>184</v>
      </c>
      <c r="B193" s="719" t="s">
        <v>44</v>
      </c>
      <c r="C193" s="718">
        <v>93.351</v>
      </c>
      <c r="D193" s="720">
        <v>93.351</v>
      </c>
      <c r="E193" s="720">
        <v>68.148</v>
      </c>
      <c r="F193" s="729"/>
      <c r="G193" s="721">
        <v>91.351</v>
      </c>
      <c r="H193" s="720">
        <v>91.351</v>
      </c>
      <c r="I193" s="720">
        <v>68.148</v>
      </c>
      <c r="J193" s="729"/>
      <c r="K193" s="721"/>
      <c r="L193" s="705"/>
      <c r="M193" s="705"/>
      <c r="N193" s="712"/>
      <c r="O193" s="699"/>
      <c r="P193" s="705"/>
      <c r="Q193" s="705"/>
      <c r="R193" s="712"/>
      <c r="S193" s="721">
        <v>2</v>
      </c>
      <c r="T193" s="720">
        <v>2</v>
      </c>
      <c r="U193" s="720"/>
      <c r="V193" s="942"/>
    </row>
    <row r="194" spans="1:22" ht="12.75">
      <c r="A194" s="710">
        <v>185</v>
      </c>
      <c r="B194" s="719" t="s">
        <v>45</v>
      </c>
      <c r="C194" s="718">
        <v>27.213</v>
      </c>
      <c r="D194" s="720">
        <v>27.213</v>
      </c>
      <c r="E194" s="720">
        <v>24.1</v>
      </c>
      <c r="F194" s="729"/>
      <c r="G194" s="721">
        <v>27.213</v>
      </c>
      <c r="H194" s="720">
        <v>27.213</v>
      </c>
      <c r="I194" s="720">
        <v>24.1</v>
      </c>
      <c r="J194" s="729"/>
      <c r="K194" s="721"/>
      <c r="L194" s="705"/>
      <c r="M194" s="705"/>
      <c r="N194" s="712"/>
      <c r="O194" s="699"/>
      <c r="P194" s="705"/>
      <c r="Q194" s="705"/>
      <c r="R194" s="712"/>
      <c r="S194" s="721"/>
      <c r="T194" s="720"/>
      <c r="U194" s="720"/>
      <c r="V194" s="942"/>
    </row>
    <row r="195" spans="1:22" ht="12.75">
      <c r="A195" s="710">
        <v>186</v>
      </c>
      <c r="B195" s="719" t="s">
        <v>46</v>
      </c>
      <c r="C195" s="718">
        <v>35.185</v>
      </c>
      <c r="D195" s="720">
        <v>35.185</v>
      </c>
      <c r="E195" s="720">
        <v>27.334</v>
      </c>
      <c r="F195" s="729"/>
      <c r="G195" s="721">
        <v>35.185</v>
      </c>
      <c r="H195" s="720">
        <v>35.185</v>
      </c>
      <c r="I195" s="720">
        <v>27.334</v>
      </c>
      <c r="J195" s="729"/>
      <c r="K195" s="721"/>
      <c r="L195" s="705"/>
      <c r="M195" s="705"/>
      <c r="N195" s="712"/>
      <c r="O195" s="699"/>
      <c r="P195" s="705"/>
      <c r="Q195" s="705"/>
      <c r="R195" s="712"/>
      <c r="S195" s="721"/>
      <c r="T195" s="720"/>
      <c r="U195" s="720"/>
      <c r="V195" s="942"/>
    </row>
    <row r="196" spans="1:22" ht="12.75">
      <c r="A196" s="710">
        <v>187</v>
      </c>
      <c r="B196" s="719" t="s">
        <v>47</v>
      </c>
      <c r="C196" s="718">
        <v>114.873</v>
      </c>
      <c r="D196" s="720">
        <v>114.873</v>
      </c>
      <c r="E196" s="720">
        <v>93.586</v>
      </c>
      <c r="F196" s="729"/>
      <c r="G196" s="721">
        <v>114.873</v>
      </c>
      <c r="H196" s="720">
        <v>114.873</v>
      </c>
      <c r="I196" s="720">
        <v>93.586</v>
      </c>
      <c r="J196" s="729"/>
      <c r="K196" s="721"/>
      <c r="L196" s="705"/>
      <c r="M196" s="705"/>
      <c r="N196" s="712"/>
      <c r="O196" s="699"/>
      <c r="P196" s="705"/>
      <c r="Q196" s="705"/>
      <c r="R196" s="712"/>
      <c r="S196" s="721"/>
      <c r="T196" s="720"/>
      <c r="U196" s="720"/>
      <c r="V196" s="942"/>
    </row>
    <row r="197" spans="1:22" ht="12.75">
      <c r="A197" s="710">
        <v>188</v>
      </c>
      <c r="B197" s="719" t="s">
        <v>48</v>
      </c>
      <c r="C197" s="718">
        <v>77.735</v>
      </c>
      <c r="D197" s="720">
        <v>77.735</v>
      </c>
      <c r="E197" s="720">
        <v>58.557</v>
      </c>
      <c r="F197" s="729"/>
      <c r="G197" s="721">
        <v>77.005</v>
      </c>
      <c r="H197" s="720">
        <v>77.005</v>
      </c>
      <c r="I197" s="720">
        <v>58.557</v>
      </c>
      <c r="J197" s="729"/>
      <c r="K197" s="721"/>
      <c r="L197" s="705"/>
      <c r="M197" s="705"/>
      <c r="N197" s="712"/>
      <c r="O197" s="699"/>
      <c r="P197" s="705"/>
      <c r="Q197" s="705"/>
      <c r="R197" s="712"/>
      <c r="S197" s="721">
        <v>0.73</v>
      </c>
      <c r="T197" s="720">
        <v>0.73</v>
      </c>
      <c r="U197" s="720"/>
      <c r="V197" s="942"/>
    </row>
    <row r="198" spans="1:22" ht="12.75">
      <c r="A198" s="710">
        <v>189</v>
      </c>
      <c r="B198" s="719" t="s">
        <v>49</v>
      </c>
      <c r="C198" s="718">
        <v>44.353</v>
      </c>
      <c r="D198" s="720">
        <v>44.353</v>
      </c>
      <c r="E198" s="720">
        <v>37.149</v>
      </c>
      <c r="F198" s="729"/>
      <c r="G198" s="721">
        <v>44.353</v>
      </c>
      <c r="H198" s="720">
        <v>44.353</v>
      </c>
      <c r="I198" s="720">
        <v>37.149</v>
      </c>
      <c r="J198" s="729"/>
      <c r="K198" s="721"/>
      <c r="L198" s="705"/>
      <c r="M198" s="705"/>
      <c r="N198" s="712"/>
      <c r="O198" s="699"/>
      <c r="P198" s="705"/>
      <c r="Q198" s="705"/>
      <c r="R198" s="712"/>
      <c r="S198" s="721"/>
      <c r="T198" s="720"/>
      <c r="U198" s="720"/>
      <c r="V198" s="942"/>
    </row>
    <row r="199" spans="1:22" ht="12.75">
      <c r="A199" s="710">
        <v>190</v>
      </c>
      <c r="B199" s="719" t="s">
        <v>73</v>
      </c>
      <c r="C199" s="718">
        <v>53.632</v>
      </c>
      <c r="D199" s="720">
        <v>53.632</v>
      </c>
      <c r="E199" s="720">
        <v>33.1</v>
      </c>
      <c r="F199" s="729"/>
      <c r="G199" s="721">
        <v>53.632</v>
      </c>
      <c r="H199" s="720">
        <v>53.632</v>
      </c>
      <c r="I199" s="720">
        <v>33.1</v>
      </c>
      <c r="J199" s="729"/>
      <c r="K199" s="721"/>
      <c r="L199" s="705"/>
      <c r="M199" s="705"/>
      <c r="N199" s="712"/>
      <c r="O199" s="699"/>
      <c r="P199" s="705"/>
      <c r="Q199" s="705"/>
      <c r="R199" s="712"/>
      <c r="S199" s="721"/>
      <c r="T199" s="720"/>
      <c r="U199" s="720"/>
      <c r="V199" s="942"/>
    </row>
    <row r="200" spans="1:22" ht="13.5" thickBot="1">
      <c r="A200" s="900">
        <v>191</v>
      </c>
      <c r="B200" s="901" t="s">
        <v>51</v>
      </c>
      <c r="C200" s="718">
        <v>307.113</v>
      </c>
      <c r="D200" s="720">
        <v>307.113</v>
      </c>
      <c r="E200" s="720">
        <v>9.11</v>
      </c>
      <c r="F200" s="729"/>
      <c r="G200" s="763">
        <v>307.113</v>
      </c>
      <c r="H200" s="764">
        <v>307.113</v>
      </c>
      <c r="I200" s="764">
        <v>9.11</v>
      </c>
      <c r="J200" s="902"/>
      <c r="K200" s="836"/>
      <c r="L200" s="903"/>
      <c r="M200" s="903"/>
      <c r="N200" s="904"/>
      <c r="O200" s="699"/>
      <c r="P200" s="705"/>
      <c r="Q200" s="705"/>
      <c r="R200" s="712"/>
      <c r="S200" s="763"/>
      <c r="T200" s="764"/>
      <c r="U200" s="764"/>
      <c r="V200" s="953"/>
    </row>
    <row r="201" spans="1:22" ht="50.25" customHeight="1" thickBot="1">
      <c r="A201" s="677">
        <v>192</v>
      </c>
      <c r="B201" s="905" t="s">
        <v>607</v>
      </c>
      <c r="C201" s="683">
        <v>1321.6</v>
      </c>
      <c r="D201" s="679">
        <v>1321.6</v>
      </c>
      <c r="E201" s="679"/>
      <c r="F201" s="684"/>
      <c r="G201" s="906">
        <v>1034.6</v>
      </c>
      <c r="H201" s="777">
        <v>1034.6</v>
      </c>
      <c r="I201" s="777"/>
      <c r="J201" s="778"/>
      <c r="K201" s="843">
        <v>287</v>
      </c>
      <c r="L201" s="844">
        <v>287</v>
      </c>
      <c r="M201" s="844"/>
      <c r="N201" s="845"/>
      <c r="O201" s="771"/>
      <c r="P201" s="679"/>
      <c r="Q201" s="679"/>
      <c r="R201" s="780"/>
      <c r="S201" s="771"/>
      <c r="T201" s="679"/>
      <c r="U201" s="679"/>
      <c r="V201" s="944"/>
    </row>
    <row r="202" spans="1:22" ht="33" customHeight="1">
      <c r="A202" s="685">
        <v>193</v>
      </c>
      <c r="B202" s="907" t="s">
        <v>608</v>
      </c>
      <c r="C202" s="687">
        <v>70</v>
      </c>
      <c r="D202" s="692">
        <v>70</v>
      </c>
      <c r="E202" s="692"/>
      <c r="F202" s="693"/>
      <c r="G202" s="824">
        <v>70</v>
      </c>
      <c r="H202" s="825">
        <v>70</v>
      </c>
      <c r="I202" s="908"/>
      <c r="J202" s="909"/>
      <c r="K202" s="910"/>
      <c r="L202" s="790"/>
      <c r="M202" s="790"/>
      <c r="N202" s="781"/>
      <c r="O202" s="911"/>
      <c r="P202" s="790"/>
      <c r="Q202" s="790"/>
      <c r="R202" s="912"/>
      <c r="S202" s="911"/>
      <c r="T202" s="790"/>
      <c r="U202" s="790"/>
      <c r="V202" s="954"/>
    </row>
    <row r="203" spans="1:22" ht="12.75">
      <c r="A203" s="710">
        <v>194</v>
      </c>
      <c r="B203" s="704" t="s">
        <v>136</v>
      </c>
      <c r="C203" s="697">
        <v>70</v>
      </c>
      <c r="D203" s="705">
        <v>70</v>
      </c>
      <c r="E203" s="705"/>
      <c r="F203" s="717"/>
      <c r="G203" s="699">
        <v>70</v>
      </c>
      <c r="H203" s="717">
        <v>70</v>
      </c>
      <c r="I203" s="705"/>
      <c r="J203" s="712"/>
      <c r="K203" s="697"/>
      <c r="L203" s="705"/>
      <c r="M203" s="705"/>
      <c r="N203" s="717"/>
      <c r="O203" s="699"/>
      <c r="P203" s="705"/>
      <c r="Q203" s="705"/>
      <c r="R203" s="712"/>
      <c r="S203" s="699"/>
      <c r="T203" s="705"/>
      <c r="U203" s="705"/>
      <c r="V203" s="941"/>
    </row>
    <row r="204" spans="1:22" ht="12.75">
      <c r="A204" s="710">
        <v>195</v>
      </c>
      <c r="B204" s="719" t="s">
        <v>271</v>
      </c>
      <c r="C204" s="718">
        <v>369</v>
      </c>
      <c r="D204" s="720">
        <v>369</v>
      </c>
      <c r="E204" s="720"/>
      <c r="F204" s="729"/>
      <c r="G204" s="723">
        <v>82</v>
      </c>
      <c r="H204" s="720">
        <v>82</v>
      </c>
      <c r="I204" s="705"/>
      <c r="J204" s="712"/>
      <c r="K204" s="726">
        <v>287</v>
      </c>
      <c r="L204" s="720">
        <v>287</v>
      </c>
      <c r="M204" s="705"/>
      <c r="N204" s="717"/>
      <c r="O204" s="699"/>
      <c r="P204" s="705"/>
      <c r="Q204" s="705"/>
      <c r="R204" s="712"/>
      <c r="S204" s="699"/>
      <c r="T204" s="705"/>
      <c r="U204" s="705"/>
      <c r="V204" s="941"/>
    </row>
    <row r="205" spans="1:22" ht="12.75">
      <c r="A205" s="710">
        <v>196</v>
      </c>
      <c r="B205" s="704" t="s">
        <v>291</v>
      </c>
      <c r="C205" s="697">
        <v>287</v>
      </c>
      <c r="D205" s="705">
        <v>287</v>
      </c>
      <c r="E205" s="720"/>
      <c r="F205" s="729"/>
      <c r="G205" s="721"/>
      <c r="H205" s="726"/>
      <c r="I205" s="705"/>
      <c r="J205" s="712"/>
      <c r="K205" s="697">
        <v>287</v>
      </c>
      <c r="L205" s="705">
        <v>287</v>
      </c>
      <c r="M205" s="705"/>
      <c r="N205" s="717"/>
      <c r="O205" s="699"/>
      <c r="P205" s="705"/>
      <c r="Q205" s="705"/>
      <c r="R205" s="712"/>
      <c r="S205" s="699"/>
      <c r="T205" s="705"/>
      <c r="U205" s="705"/>
      <c r="V205" s="941"/>
    </row>
    <row r="206" spans="1:22" ht="12.75">
      <c r="A206" s="710">
        <v>197</v>
      </c>
      <c r="B206" s="704" t="s">
        <v>290</v>
      </c>
      <c r="C206" s="697">
        <v>70</v>
      </c>
      <c r="D206" s="705">
        <v>70</v>
      </c>
      <c r="E206" s="705"/>
      <c r="F206" s="717"/>
      <c r="G206" s="699">
        <v>70</v>
      </c>
      <c r="H206" s="717">
        <v>70</v>
      </c>
      <c r="I206" s="705"/>
      <c r="J206" s="712"/>
      <c r="K206" s="697"/>
      <c r="L206" s="705"/>
      <c r="M206" s="705"/>
      <c r="N206" s="717"/>
      <c r="O206" s="699"/>
      <c r="P206" s="705"/>
      <c r="Q206" s="705"/>
      <c r="R206" s="712"/>
      <c r="S206" s="699"/>
      <c r="T206" s="705"/>
      <c r="U206" s="705"/>
      <c r="V206" s="941"/>
    </row>
    <row r="207" spans="1:22" ht="27" customHeight="1">
      <c r="A207" s="710">
        <v>198</v>
      </c>
      <c r="B207" s="847" t="s">
        <v>304</v>
      </c>
      <c r="C207" s="697">
        <v>12</v>
      </c>
      <c r="D207" s="705">
        <v>12</v>
      </c>
      <c r="E207" s="705"/>
      <c r="F207" s="717"/>
      <c r="G207" s="699">
        <v>12</v>
      </c>
      <c r="H207" s="717">
        <v>12</v>
      </c>
      <c r="I207" s="705"/>
      <c r="J207" s="712"/>
      <c r="K207" s="697"/>
      <c r="L207" s="705"/>
      <c r="M207" s="705"/>
      <c r="N207" s="717"/>
      <c r="O207" s="699"/>
      <c r="P207" s="705"/>
      <c r="Q207" s="705"/>
      <c r="R207" s="712"/>
      <c r="S207" s="737"/>
      <c r="T207" s="705"/>
      <c r="U207" s="705"/>
      <c r="V207" s="941"/>
    </row>
    <row r="208" spans="1:22" ht="12.75">
      <c r="A208" s="710">
        <v>199</v>
      </c>
      <c r="B208" s="719" t="s">
        <v>196</v>
      </c>
      <c r="C208" s="718">
        <v>720</v>
      </c>
      <c r="D208" s="720">
        <v>720</v>
      </c>
      <c r="E208" s="720"/>
      <c r="F208" s="729"/>
      <c r="G208" s="723">
        <v>720</v>
      </c>
      <c r="H208" s="720">
        <v>720</v>
      </c>
      <c r="I208" s="705"/>
      <c r="J208" s="712"/>
      <c r="K208" s="697"/>
      <c r="L208" s="705"/>
      <c r="M208" s="705"/>
      <c r="N208" s="717"/>
      <c r="O208" s="699"/>
      <c r="P208" s="705"/>
      <c r="Q208" s="705"/>
      <c r="R208" s="712"/>
      <c r="S208" s="723"/>
      <c r="T208" s="720"/>
      <c r="U208" s="705"/>
      <c r="V208" s="941"/>
    </row>
    <row r="209" spans="1:22" ht="14.25" customHeight="1">
      <c r="A209" s="710">
        <v>200</v>
      </c>
      <c r="B209" s="738" t="s">
        <v>286</v>
      </c>
      <c r="C209" s="697">
        <v>10</v>
      </c>
      <c r="D209" s="705">
        <v>10</v>
      </c>
      <c r="E209" s="840"/>
      <c r="F209" s="766"/>
      <c r="G209" s="699">
        <v>10</v>
      </c>
      <c r="H209" s="863">
        <v>10</v>
      </c>
      <c r="I209" s="840"/>
      <c r="J209" s="812"/>
      <c r="K209" s="839"/>
      <c r="L209" s="840"/>
      <c r="M209" s="840"/>
      <c r="N209" s="766"/>
      <c r="O209" s="841"/>
      <c r="P209" s="840"/>
      <c r="Q209" s="840"/>
      <c r="R209" s="812"/>
      <c r="S209" s="841"/>
      <c r="T209" s="840"/>
      <c r="U209" s="840"/>
      <c r="V209" s="951"/>
    </row>
    <row r="210" spans="1:22" ht="14.25" customHeight="1">
      <c r="A210" s="710">
        <v>201</v>
      </c>
      <c r="B210" s="738" t="s">
        <v>609</v>
      </c>
      <c r="C210" s="697">
        <v>585</v>
      </c>
      <c r="D210" s="705">
        <v>585</v>
      </c>
      <c r="E210" s="840"/>
      <c r="F210" s="766"/>
      <c r="G210" s="699">
        <v>585</v>
      </c>
      <c r="H210" s="863">
        <v>585</v>
      </c>
      <c r="I210" s="840"/>
      <c r="J210" s="812"/>
      <c r="K210" s="839"/>
      <c r="L210" s="840"/>
      <c r="M210" s="840"/>
      <c r="N210" s="766"/>
      <c r="O210" s="841"/>
      <c r="P210" s="840"/>
      <c r="Q210" s="840"/>
      <c r="R210" s="812"/>
      <c r="S210" s="841"/>
      <c r="T210" s="840"/>
      <c r="U210" s="840"/>
      <c r="V210" s="951"/>
    </row>
    <row r="211" spans="1:22" ht="12.75">
      <c r="A211" s="710">
        <v>202</v>
      </c>
      <c r="B211" s="913" t="s">
        <v>678</v>
      </c>
      <c r="C211" s="697">
        <v>125</v>
      </c>
      <c r="D211" s="705">
        <v>125</v>
      </c>
      <c r="E211" s="722"/>
      <c r="F211" s="762"/>
      <c r="G211" s="699">
        <v>125</v>
      </c>
      <c r="H211" s="840">
        <v>125</v>
      </c>
      <c r="I211" s="840"/>
      <c r="J211" s="812"/>
      <c r="K211" s="839"/>
      <c r="L211" s="840"/>
      <c r="M211" s="840"/>
      <c r="N211" s="766"/>
      <c r="O211" s="841"/>
      <c r="P211" s="840"/>
      <c r="Q211" s="840"/>
      <c r="R211" s="812"/>
      <c r="S211" s="699"/>
      <c r="T211" s="840"/>
      <c r="U211" s="840"/>
      <c r="V211" s="951"/>
    </row>
    <row r="212" spans="1:22" ht="12.75">
      <c r="A212" s="710">
        <v>203</v>
      </c>
      <c r="B212" s="719" t="s">
        <v>585</v>
      </c>
      <c r="C212" s="718">
        <v>162.6</v>
      </c>
      <c r="D212" s="720">
        <v>162.6</v>
      </c>
      <c r="E212" s="722"/>
      <c r="F212" s="762"/>
      <c r="G212" s="721">
        <v>162.6</v>
      </c>
      <c r="H212" s="722">
        <v>162.6</v>
      </c>
      <c r="I212" s="840"/>
      <c r="J212" s="914"/>
      <c r="K212" s="863"/>
      <c r="L212" s="840"/>
      <c r="M212" s="840"/>
      <c r="N212" s="863"/>
      <c r="O212" s="841"/>
      <c r="P212" s="840"/>
      <c r="Q212" s="840"/>
      <c r="R212" s="914"/>
      <c r="S212" s="915"/>
      <c r="T212" s="840"/>
      <c r="U212" s="840"/>
      <c r="V212" s="955"/>
    </row>
    <row r="213" spans="1:22" ht="12.75">
      <c r="A213" s="809">
        <v>204</v>
      </c>
      <c r="B213" s="916" t="s">
        <v>610</v>
      </c>
      <c r="C213" s="839">
        <v>82.6</v>
      </c>
      <c r="D213" s="840">
        <v>82.6</v>
      </c>
      <c r="E213" s="722"/>
      <c r="F213" s="762"/>
      <c r="G213" s="841">
        <v>82.6</v>
      </c>
      <c r="H213" s="840">
        <v>82.6</v>
      </c>
      <c r="I213" s="840"/>
      <c r="J213" s="914"/>
      <c r="K213" s="863"/>
      <c r="L213" s="840"/>
      <c r="M213" s="840"/>
      <c r="N213" s="863"/>
      <c r="O213" s="841"/>
      <c r="P213" s="840"/>
      <c r="Q213" s="840"/>
      <c r="R213" s="914"/>
      <c r="S213" s="915"/>
      <c r="T213" s="840"/>
      <c r="U213" s="840"/>
      <c r="V213" s="955"/>
    </row>
    <row r="214" spans="1:22" ht="29.25" customHeight="1" thickBot="1">
      <c r="A214" s="917">
        <v>205</v>
      </c>
      <c r="B214" s="918" t="s">
        <v>359</v>
      </c>
      <c r="C214" s="919">
        <v>80</v>
      </c>
      <c r="D214" s="920">
        <v>80</v>
      </c>
      <c r="E214" s="921"/>
      <c r="F214" s="922"/>
      <c r="G214" s="923">
        <v>80</v>
      </c>
      <c r="H214" s="920">
        <v>80</v>
      </c>
      <c r="I214" s="920"/>
      <c r="J214" s="924"/>
      <c r="K214" s="919"/>
      <c r="L214" s="920"/>
      <c r="M214" s="920"/>
      <c r="N214" s="925"/>
      <c r="O214" s="923"/>
      <c r="P214" s="920"/>
      <c r="Q214" s="920"/>
      <c r="R214" s="924"/>
      <c r="S214" s="923"/>
      <c r="T214" s="920"/>
      <c r="U214" s="920"/>
      <c r="V214" s="956"/>
    </row>
    <row r="215" spans="1:22" ht="13.5" thickBot="1">
      <c r="A215" s="926">
        <v>206</v>
      </c>
      <c r="B215" s="927" t="s">
        <v>277</v>
      </c>
      <c r="C215" s="928">
        <v>33128.414619999996</v>
      </c>
      <c r="D215" s="773">
        <v>31584.33202</v>
      </c>
      <c r="E215" s="774">
        <v>20473.372</v>
      </c>
      <c r="F215" s="929">
        <v>1544.0826</v>
      </c>
      <c r="G215" s="930">
        <v>19466.5</v>
      </c>
      <c r="H215" s="774">
        <v>19211.5</v>
      </c>
      <c r="I215" s="774">
        <v>11642.377999999999</v>
      </c>
      <c r="J215" s="931">
        <v>255</v>
      </c>
      <c r="K215" s="772">
        <v>5543.11662</v>
      </c>
      <c r="L215" s="932">
        <v>4295.93402</v>
      </c>
      <c r="M215" s="681">
        <v>2003.0819999999999</v>
      </c>
      <c r="N215" s="871">
        <v>1247.1826</v>
      </c>
      <c r="O215" s="930">
        <v>6707.6</v>
      </c>
      <c r="P215" s="774">
        <v>6702.3</v>
      </c>
      <c r="Q215" s="774">
        <v>6467.126</v>
      </c>
      <c r="R215" s="931">
        <v>5.3</v>
      </c>
      <c r="S215" s="680">
        <v>1411.198</v>
      </c>
      <c r="T215" s="774">
        <v>1374.598</v>
      </c>
      <c r="U215" s="774">
        <v>360.78600000000006</v>
      </c>
      <c r="V215" s="939">
        <v>36.6</v>
      </c>
    </row>
    <row r="216" spans="1:22" ht="12.75">
      <c r="A216" s="667"/>
      <c r="B216" s="668"/>
      <c r="C216" s="668"/>
      <c r="D216" s="668"/>
      <c r="E216" s="668"/>
      <c r="F216" s="668"/>
      <c r="G216" s="668"/>
      <c r="H216" s="668"/>
      <c r="I216" s="668"/>
      <c r="J216" s="668"/>
      <c r="K216" s="668"/>
      <c r="L216" s="668"/>
      <c r="M216" s="668"/>
      <c r="N216" s="668"/>
      <c r="O216" s="668"/>
      <c r="P216" s="668"/>
      <c r="Q216" s="668"/>
      <c r="R216" s="668"/>
      <c r="S216" s="668"/>
      <c r="T216" s="668"/>
      <c r="U216" s="668"/>
      <c r="V216" s="668"/>
    </row>
  </sheetData>
  <sheetProtection/>
  <mergeCells count="22">
    <mergeCell ref="H7:I7"/>
    <mergeCell ref="J7:J8"/>
    <mergeCell ref="L6:N6"/>
    <mergeCell ref="T6:V6"/>
    <mergeCell ref="T7:U7"/>
    <mergeCell ref="V7:V8"/>
    <mergeCell ref="P6:R6"/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P7:Q7"/>
    <mergeCell ref="R7:R8"/>
    <mergeCell ref="O6:O8"/>
    <mergeCell ref="L7:M7"/>
    <mergeCell ref="N7:N8"/>
    <mergeCell ref="K6:K8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L41" sqref="L40:L41"/>
    </sheetView>
  </sheetViews>
  <sheetFormatPr defaultColWidth="9.140625" defaultRowHeight="12.75"/>
  <cols>
    <col min="1" max="1" width="4.140625" style="0" customWidth="1"/>
    <col min="2" max="2" width="41.421875" style="0" customWidth="1"/>
    <col min="3" max="3" width="22.421875" style="0" customWidth="1"/>
    <col min="4" max="4" width="10.00390625" style="0" customWidth="1"/>
    <col min="5" max="5" width="9.7109375" style="0" customWidth="1"/>
    <col min="6" max="6" width="12.00390625" style="0" customWidth="1"/>
  </cols>
  <sheetData>
    <row r="1" spans="3:7" ht="15">
      <c r="C1" s="612" t="s">
        <v>70</v>
      </c>
      <c r="D1" s="612"/>
      <c r="E1" s="612"/>
      <c r="F1" s="239"/>
      <c r="G1" s="239"/>
    </row>
    <row r="2" spans="3:7" ht="15">
      <c r="C2" s="613" t="s">
        <v>667</v>
      </c>
      <c r="D2" s="618"/>
      <c r="E2" s="614"/>
      <c r="F2" s="240"/>
      <c r="G2" s="240"/>
    </row>
    <row r="3" spans="3:7" ht="15">
      <c r="C3" s="612" t="s">
        <v>81</v>
      </c>
      <c r="D3" s="612"/>
      <c r="E3" s="612"/>
      <c r="F3" s="239"/>
      <c r="G3" s="239"/>
    </row>
    <row r="5" spans="1:5" ht="15.75">
      <c r="A5" s="237"/>
      <c r="B5" s="619" t="s">
        <v>370</v>
      </c>
      <c r="C5" s="620"/>
      <c r="D5" s="237"/>
      <c r="E5" s="237"/>
    </row>
    <row r="6" spans="1:5" ht="13.5" thickBot="1">
      <c r="A6" s="237"/>
      <c r="B6" s="237"/>
      <c r="C6" s="237"/>
      <c r="D6" s="238"/>
      <c r="E6" s="238" t="s">
        <v>682</v>
      </c>
    </row>
    <row r="7" spans="1:5" ht="12.75">
      <c r="A7" s="1083" t="s">
        <v>0</v>
      </c>
      <c r="B7" s="1085" t="s">
        <v>371</v>
      </c>
      <c r="C7" s="1085" t="s">
        <v>372</v>
      </c>
      <c r="D7" s="1085" t="s">
        <v>87</v>
      </c>
      <c r="E7" s="1087" t="s">
        <v>373</v>
      </c>
    </row>
    <row r="8" spans="1:5" ht="13.5" thickBot="1">
      <c r="A8" s="1084"/>
      <c r="B8" s="1086"/>
      <c r="C8" s="1086"/>
      <c r="D8" s="1086"/>
      <c r="E8" s="1088"/>
    </row>
    <row r="9" spans="1:5" ht="13.5" thickBot="1">
      <c r="A9" s="974">
        <v>1</v>
      </c>
      <c r="B9" s="975">
        <v>2</v>
      </c>
      <c r="C9" s="976">
        <v>3</v>
      </c>
      <c r="D9" s="977">
        <v>4</v>
      </c>
      <c r="E9" s="978">
        <v>5</v>
      </c>
    </row>
    <row r="10" spans="1:5" ht="25.5">
      <c r="A10" s="621">
        <v>1</v>
      </c>
      <c r="B10" s="665" t="s">
        <v>374</v>
      </c>
      <c r="C10" s="623" t="s">
        <v>71</v>
      </c>
      <c r="D10" s="624">
        <v>0.5</v>
      </c>
      <c r="E10" s="625">
        <v>0</v>
      </c>
    </row>
    <row r="11" spans="1:5" ht="12.75">
      <c r="A11" s="626">
        <v>2</v>
      </c>
      <c r="B11" s="627" t="s">
        <v>30</v>
      </c>
      <c r="C11" s="628" t="s">
        <v>71</v>
      </c>
      <c r="D11" s="629">
        <v>25.1</v>
      </c>
      <c r="E11" s="630">
        <v>23</v>
      </c>
    </row>
    <row r="12" spans="1:5" ht="12.75">
      <c r="A12" s="626">
        <v>3</v>
      </c>
      <c r="B12" s="627" t="s">
        <v>375</v>
      </c>
      <c r="C12" s="628" t="s">
        <v>71</v>
      </c>
      <c r="D12" s="629">
        <v>17.7</v>
      </c>
      <c r="E12" s="630">
        <v>9.7</v>
      </c>
    </row>
    <row r="13" spans="1:5" ht="12.75">
      <c r="A13" s="626">
        <v>4</v>
      </c>
      <c r="B13" s="627" t="s">
        <v>376</v>
      </c>
      <c r="C13" s="628" t="s">
        <v>71</v>
      </c>
      <c r="D13" s="629">
        <v>8.228</v>
      </c>
      <c r="E13" s="630">
        <v>8.11</v>
      </c>
    </row>
    <row r="14" spans="1:5" ht="12.75">
      <c r="A14" s="626">
        <v>5</v>
      </c>
      <c r="B14" s="627" t="s">
        <v>34</v>
      </c>
      <c r="C14" s="628" t="s">
        <v>71</v>
      </c>
      <c r="D14" s="629">
        <v>27.4</v>
      </c>
      <c r="E14" s="630">
        <v>25</v>
      </c>
    </row>
    <row r="15" spans="1:5" ht="12.75">
      <c r="A15" s="626">
        <v>6</v>
      </c>
      <c r="B15" s="627" t="s">
        <v>377</v>
      </c>
      <c r="C15" s="628" t="s">
        <v>71</v>
      </c>
      <c r="D15" s="629">
        <v>9.9</v>
      </c>
      <c r="E15" s="630">
        <v>8.7</v>
      </c>
    </row>
    <row r="16" spans="1:5" ht="12.75">
      <c r="A16" s="626">
        <v>7</v>
      </c>
      <c r="B16" s="627" t="s">
        <v>378</v>
      </c>
      <c r="C16" s="628" t="s">
        <v>71</v>
      </c>
      <c r="D16" s="629">
        <v>16</v>
      </c>
      <c r="E16" s="630">
        <v>15.7</v>
      </c>
    </row>
    <row r="17" spans="1:5" ht="37.5" customHeight="1">
      <c r="A17" s="626">
        <v>8</v>
      </c>
      <c r="B17" s="631" t="s">
        <v>379</v>
      </c>
      <c r="C17" s="628" t="s">
        <v>71</v>
      </c>
      <c r="D17" s="629"/>
      <c r="E17" s="632"/>
    </row>
    <row r="18" spans="1:5" ht="12.75">
      <c r="A18" s="626">
        <v>9</v>
      </c>
      <c r="B18" s="627" t="s">
        <v>380</v>
      </c>
      <c r="C18" s="628"/>
      <c r="D18" s="629">
        <v>244.9</v>
      </c>
      <c r="E18" s="632">
        <v>142.00699999999998</v>
      </c>
    </row>
    <row r="19" spans="1:5" ht="12.75">
      <c r="A19" s="626">
        <v>10</v>
      </c>
      <c r="B19" s="633" t="s">
        <v>381</v>
      </c>
      <c r="C19" s="634" t="s">
        <v>71</v>
      </c>
      <c r="D19" s="635">
        <v>136.2</v>
      </c>
      <c r="E19" s="636">
        <v>133.307</v>
      </c>
    </row>
    <row r="20" spans="1:5" ht="12.75">
      <c r="A20" s="626">
        <v>11</v>
      </c>
      <c r="B20" s="633" t="s">
        <v>382</v>
      </c>
      <c r="C20" s="634" t="s">
        <v>71</v>
      </c>
      <c r="D20" s="635">
        <v>9.4</v>
      </c>
      <c r="E20" s="637">
        <v>8.7</v>
      </c>
    </row>
    <row r="21" spans="1:5" ht="25.5" customHeight="1">
      <c r="A21" s="626">
        <v>12</v>
      </c>
      <c r="B21" s="633" t="s">
        <v>383</v>
      </c>
      <c r="C21" s="638" t="s">
        <v>384</v>
      </c>
      <c r="D21" s="635">
        <v>16</v>
      </c>
      <c r="E21" s="636"/>
    </row>
    <row r="22" spans="1:5" ht="12.75">
      <c r="A22" s="626">
        <v>13</v>
      </c>
      <c r="B22" s="633" t="s">
        <v>385</v>
      </c>
      <c r="C22" s="638" t="s">
        <v>72</v>
      </c>
      <c r="D22" s="635">
        <v>83.3</v>
      </c>
      <c r="E22" s="636"/>
    </row>
    <row r="23" spans="1:5" ht="12.75">
      <c r="A23" s="626">
        <v>14</v>
      </c>
      <c r="B23" s="627" t="s">
        <v>386</v>
      </c>
      <c r="C23" s="628" t="s">
        <v>71</v>
      </c>
      <c r="D23" s="629">
        <v>7</v>
      </c>
      <c r="E23" s="632">
        <v>6.3</v>
      </c>
    </row>
    <row r="24" spans="1:5" ht="12.75">
      <c r="A24" s="626">
        <v>15</v>
      </c>
      <c r="B24" s="627" t="s">
        <v>387</v>
      </c>
      <c r="C24" s="628" t="s">
        <v>71</v>
      </c>
      <c r="D24" s="629">
        <v>0.2</v>
      </c>
      <c r="E24" s="639"/>
    </row>
    <row r="25" spans="1:5" ht="12.75" customHeight="1">
      <c r="A25" s="626">
        <v>16</v>
      </c>
      <c r="B25" s="627" t="s">
        <v>388</v>
      </c>
      <c r="C25" s="628"/>
      <c r="D25" s="629">
        <v>391.7</v>
      </c>
      <c r="E25" s="630">
        <v>10.3</v>
      </c>
    </row>
    <row r="26" spans="1:5" ht="12.75">
      <c r="A26" s="626">
        <v>17</v>
      </c>
      <c r="B26" s="633" t="s">
        <v>389</v>
      </c>
      <c r="C26" s="634" t="s">
        <v>390</v>
      </c>
      <c r="D26" s="635">
        <v>376</v>
      </c>
      <c r="E26" s="636"/>
    </row>
    <row r="27" spans="1:5" ht="12.75">
      <c r="A27" s="626">
        <v>18</v>
      </c>
      <c r="B27" s="633" t="s">
        <v>391</v>
      </c>
      <c r="C27" s="634" t="s">
        <v>71</v>
      </c>
      <c r="D27" s="635">
        <v>10.7</v>
      </c>
      <c r="E27" s="637">
        <v>10.3</v>
      </c>
    </row>
    <row r="28" spans="1:5" ht="12.75">
      <c r="A28" s="626">
        <v>19</v>
      </c>
      <c r="B28" s="633" t="s">
        <v>392</v>
      </c>
      <c r="C28" s="634" t="s">
        <v>393</v>
      </c>
      <c r="D28" s="635">
        <v>5</v>
      </c>
      <c r="E28" s="640"/>
    </row>
    <row r="29" spans="1:5" ht="12.75">
      <c r="A29" s="626">
        <v>20</v>
      </c>
      <c r="B29" s="627" t="s">
        <v>394</v>
      </c>
      <c r="C29" s="634"/>
      <c r="D29" s="629">
        <v>584.2</v>
      </c>
      <c r="E29" s="632">
        <v>322.03799999999995</v>
      </c>
    </row>
    <row r="30" spans="1:5" ht="12.75">
      <c r="A30" s="626">
        <v>21</v>
      </c>
      <c r="B30" s="633" t="s">
        <v>395</v>
      </c>
      <c r="C30" s="634" t="s">
        <v>390</v>
      </c>
      <c r="D30" s="635">
        <v>257.3</v>
      </c>
      <c r="E30" s="640"/>
    </row>
    <row r="31" spans="1:5" ht="12.75" customHeight="1">
      <c r="A31" s="626">
        <v>22</v>
      </c>
      <c r="B31" s="641" t="s">
        <v>391</v>
      </c>
      <c r="C31" s="642" t="s">
        <v>71</v>
      </c>
      <c r="D31" s="643">
        <v>7.7</v>
      </c>
      <c r="E31" s="644">
        <v>7.4</v>
      </c>
    </row>
    <row r="32" spans="1:5" ht="12.75">
      <c r="A32" s="626">
        <v>23</v>
      </c>
      <c r="B32" s="645" t="s">
        <v>396</v>
      </c>
      <c r="C32" s="638" t="s">
        <v>72</v>
      </c>
      <c r="D32" s="646">
        <v>319.2</v>
      </c>
      <c r="E32" s="637">
        <v>314.638</v>
      </c>
    </row>
    <row r="33" spans="1:5" ht="12.75">
      <c r="A33" s="626">
        <v>24</v>
      </c>
      <c r="B33" s="622" t="s">
        <v>397</v>
      </c>
      <c r="C33" s="647"/>
      <c r="D33" s="624">
        <v>212.39999999999998</v>
      </c>
      <c r="E33" s="648">
        <v>5.9</v>
      </c>
    </row>
    <row r="34" spans="1:5" ht="12.75">
      <c r="A34" s="626">
        <v>25</v>
      </c>
      <c r="B34" s="633" t="s">
        <v>398</v>
      </c>
      <c r="C34" s="634" t="s">
        <v>399</v>
      </c>
      <c r="D34" s="635">
        <v>6.168</v>
      </c>
      <c r="E34" s="637">
        <v>5.9</v>
      </c>
    </row>
    <row r="35" spans="1:5" ht="13.5">
      <c r="A35" s="626">
        <v>26</v>
      </c>
      <c r="B35" s="633" t="s">
        <v>681</v>
      </c>
      <c r="C35" s="634"/>
      <c r="D35" s="649">
        <v>206.23199999999997</v>
      </c>
      <c r="E35" s="650"/>
    </row>
    <row r="36" spans="1:6" ht="12.75">
      <c r="A36" s="626">
        <v>27</v>
      </c>
      <c r="B36" s="633" t="s">
        <v>400</v>
      </c>
      <c r="C36" s="634" t="s">
        <v>401</v>
      </c>
      <c r="D36" s="651">
        <v>26.52</v>
      </c>
      <c r="E36" s="650"/>
      <c r="F36" s="332"/>
    </row>
    <row r="37" spans="1:5" ht="12.75">
      <c r="A37" s="626">
        <v>28</v>
      </c>
      <c r="B37" s="633"/>
      <c r="C37" s="634" t="s">
        <v>402</v>
      </c>
      <c r="D37" s="652">
        <v>10.608</v>
      </c>
      <c r="E37" s="650"/>
    </row>
    <row r="38" spans="1:5" ht="12.75">
      <c r="A38" s="626">
        <v>29</v>
      </c>
      <c r="B38" s="633"/>
      <c r="C38" s="634" t="s">
        <v>403</v>
      </c>
      <c r="D38" s="652">
        <v>11.856</v>
      </c>
      <c r="E38" s="650"/>
    </row>
    <row r="39" spans="1:5" ht="12.75">
      <c r="A39" s="626">
        <v>30</v>
      </c>
      <c r="B39" s="633"/>
      <c r="C39" s="634" t="s">
        <v>404</v>
      </c>
      <c r="D39" s="651">
        <v>4.68</v>
      </c>
      <c r="E39" s="650"/>
    </row>
    <row r="40" spans="1:5" ht="12.75">
      <c r="A40" s="626">
        <v>31</v>
      </c>
      <c r="B40" s="633"/>
      <c r="C40" s="634" t="s">
        <v>405</v>
      </c>
      <c r="D40" s="651">
        <v>7.488</v>
      </c>
      <c r="E40" s="650"/>
    </row>
    <row r="41" spans="1:5" ht="12.75">
      <c r="A41" s="626">
        <v>32</v>
      </c>
      <c r="B41" s="633"/>
      <c r="C41" s="634" t="s">
        <v>406</v>
      </c>
      <c r="D41" s="651">
        <v>20.904</v>
      </c>
      <c r="E41" s="650"/>
    </row>
    <row r="42" spans="1:5" ht="12.75">
      <c r="A42" s="626">
        <v>33</v>
      </c>
      <c r="B42" s="633"/>
      <c r="C42" s="634" t="s">
        <v>407</v>
      </c>
      <c r="D42" s="652">
        <v>19.344</v>
      </c>
      <c r="E42" s="650"/>
    </row>
    <row r="43" spans="1:5" ht="12.75">
      <c r="A43" s="626">
        <v>34</v>
      </c>
      <c r="B43" s="633"/>
      <c r="C43" s="634" t="s">
        <v>408</v>
      </c>
      <c r="D43" s="652">
        <v>6.552</v>
      </c>
      <c r="E43" s="650"/>
    </row>
    <row r="44" spans="1:5" ht="12.75">
      <c r="A44" s="626">
        <v>35</v>
      </c>
      <c r="B44" s="633"/>
      <c r="C44" s="634" t="s">
        <v>409</v>
      </c>
      <c r="D44" s="652">
        <v>35.568</v>
      </c>
      <c r="E44" s="650"/>
    </row>
    <row r="45" spans="1:5" ht="12.75">
      <c r="A45" s="626">
        <v>36</v>
      </c>
      <c r="B45" s="633"/>
      <c r="C45" s="634" t="s">
        <v>410</v>
      </c>
      <c r="D45" s="651">
        <v>62.712</v>
      </c>
      <c r="E45" s="650"/>
    </row>
    <row r="46" spans="1:5" ht="12.75">
      <c r="A46" s="626">
        <v>37</v>
      </c>
      <c r="B46" s="627" t="s">
        <v>411</v>
      </c>
      <c r="C46" s="628"/>
      <c r="D46" s="629">
        <v>7.7</v>
      </c>
      <c r="E46" s="630">
        <v>6.9</v>
      </c>
    </row>
    <row r="47" spans="1:5" ht="12.75">
      <c r="A47" s="626">
        <v>38</v>
      </c>
      <c r="B47" s="627" t="s">
        <v>680</v>
      </c>
      <c r="C47" s="634" t="s">
        <v>412</v>
      </c>
      <c r="D47" s="635">
        <v>7.7</v>
      </c>
      <c r="E47" s="637">
        <v>6.9</v>
      </c>
    </row>
    <row r="48" spans="1:5" ht="17.25" customHeight="1">
      <c r="A48" s="626">
        <v>39</v>
      </c>
      <c r="B48" s="627"/>
      <c r="C48" s="634" t="s">
        <v>390</v>
      </c>
      <c r="D48" s="635"/>
      <c r="E48" s="637"/>
    </row>
    <row r="49" spans="1:5" ht="25.5">
      <c r="A49" s="626">
        <v>40</v>
      </c>
      <c r="B49" s="631" t="s">
        <v>413</v>
      </c>
      <c r="C49" s="634" t="s">
        <v>412</v>
      </c>
      <c r="D49" s="629">
        <v>0.1</v>
      </c>
      <c r="E49" s="650"/>
    </row>
    <row r="50" spans="1:5" ht="12.75">
      <c r="A50" s="626">
        <v>41</v>
      </c>
      <c r="B50" s="627" t="s">
        <v>31</v>
      </c>
      <c r="C50" s="628"/>
      <c r="D50" s="629">
        <v>9.200000000000001</v>
      </c>
      <c r="E50" s="630"/>
    </row>
    <row r="51" spans="1:5" ht="12.75">
      <c r="A51" s="626">
        <v>42</v>
      </c>
      <c r="B51" s="633" t="s">
        <v>414</v>
      </c>
      <c r="C51" s="634" t="s">
        <v>401</v>
      </c>
      <c r="D51" s="635">
        <v>0.9</v>
      </c>
      <c r="E51" s="650"/>
    </row>
    <row r="52" spans="1:5" ht="12.75">
      <c r="A52" s="626">
        <v>43</v>
      </c>
      <c r="B52" s="633"/>
      <c r="C52" s="634" t="s">
        <v>402</v>
      </c>
      <c r="D52" s="635">
        <v>0.9</v>
      </c>
      <c r="E52" s="650"/>
    </row>
    <row r="53" spans="1:5" ht="12.75">
      <c r="A53" s="626">
        <v>44</v>
      </c>
      <c r="B53" s="633"/>
      <c r="C53" s="634" t="s">
        <v>403</v>
      </c>
      <c r="D53" s="635">
        <v>1</v>
      </c>
      <c r="E53" s="650"/>
    </row>
    <row r="54" spans="1:5" ht="12.75">
      <c r="A54" s="626">
        <v>45</v>
      </c>
      <c r="B54" s="633"/>
      <c r="C54" s="634" t="s">
        <v>404</v>
      </c>
      <c r="D54" s="635">
        <v>0.9</v>
      </c>
      <c r="E54" s="650"/>
    </row>
    <row r="55" spans="1:5" ht="12.75">
      <c r="A55" s="626">
        <v>46</v>
      </c>
      <c r="B55" s="633"/>
      <c r="C55" s="634" t="s">
        <v>405</v>
      </c>
      <c r="D55" s="635">
        <v>0.9</v>
      </c>
      <c r="E55" s="650"/>
    </row>
    <row r="56" spans="1:5" ht="12.75">
      <c r="A56" s="626">
        <v>47</v>
      </c>
      <c r="B56" s="633"/>
      <c r="C56" s="634" t="s">
        <v>406</v>
      </c>
      <c r="D56" s="635">
        <v>0.9</v>
      </c>
      <c r="E56" s="650"/>
    </row>
    <row r="57" spans="1:5" ht="12.75">
      <c r="A57" s="626">
        <v>48</v>
      </c>
      <c r="B57" s="633"/>
      <c r="C57" s="634" t="s">
        <v>407</v>
      </c>
      <c r="D57" s="635">
        <v>0.9</v>
      </c>
      <c r="E57" s="650"/>
    </row>
    <row r="58" spans="1:5" ht="12.75">
      <c r="A58" s="626">
        <v>49</v>
      </c>
      <c r="B58" s="633"/>
      <c r="C58" s="634" t="s">
        <v>408</v>
      </c>
      <c r="D58" s="635">
        <v>0.9</v>
      </c>
      <c r="E58" s="650"/>
    </row>
    <row r="59" spans="1:5" ht="12.75">
      <c r="A59" s="626">
        <v>50</v>
      </c>
      <c r="B59" s="633"/>
      <c r="C59" s="634" t="s">
        <v>409</v>
      </c>
      <c r="D59" s="635">
        <v>0.9</v>
      </c>
      <c r="E59" s="650"/>
    </row>
    <row r="60" spans="1:5" ht="12.75">
      <c r="A60" s="626">
        <v>51</v>
      </c>
      <c r="B60" s="633"/>
      <c r="C60" s="634" t="s">
        <v>410</v>
      </c>
      <c r="D60" s="635">
        <v>1</v>
      </c>
      <c r="E60" s="637"/>
    </row>
    <row r="61" spans="1:5" ht="12.75">
      <c r="A61" s="626">
        <v>52</v>
      </c>
      <c r="B61" s="627" t="s">
        <v>415</v>
      </c>
      <c r="C61" s="628"/>
      <c r="D61" s="653">
        <v>491.4</v>
      </c>
      <c r="E61" s="630">
        <v>191.83999999999997</v>
      </c>
    </row>
    <row r="62" spans="1:5" ht="12.75">
      <c r="A62" s="626">
        <v>53</v>
      </c>
      <c r="B62" s="633" t="s">
        <v>416</v>
      </c>
      <c r="C62" s="634" t="s">
        <v>417</v>
      </c>
      <c r="D62" s="646">
        <v>287</v>
      </c>
      <c r="E62" s="650"/>
    </row>
    <row r="63" spans="1:5" ht="12.75">
      <c r="A63" s="626">
        <v>54</v>
      </c>
      <c r="B63" s="633" t="s">
        <v>418</v>
      </c>
      <c r="C63" s="634"/>
      <c r="D63" s="653">
        <v>204.4</v>
      </c>
      <c r="E63" s="630">
        <v>191.83999999999997</v>
      </c>
    </row>
    <row r="64" spans="1:5" ht="15">
      <c r="A64" s="626">
        <v>55</v>
      </c>
      <c r="B64" s="633" t="s">
        <v>414</v>
      </c>
      <c r="C64" s="634" t="s">
        <v>401</v>
      </c>
      <c r="D64" s="654">
        <v>12.68</v>
      </c>
      <c r="E64" s="655">
        <v>11.96</v>
      </c>
    </row>
    <row r="65" spans="1:5" ht="15">
      <c r="A65" s="626">
        <v>56</v>
      </c>
      <c r="B65" s="633"/>
      <c r="C65" s="634" t="s">
        <v>402</v>
      </c>
      <c r="D65" s="654">
        <v>12.91</v>
      </c>
      <c r="E65" s="655">
        <v>12.33</v>
      </c>
    </row>
    <row r="66" spans="1:5" ht="15">
      <c r="A66" s="626">
        <v>57</v>
      </c>
      <c r="B66" s="633"/>
      <c r="C66" s="634" t="s">
        <v>403</v>
      </c>
      <c r="D66" s="654">
        <v>14.31</v>
      </c>
      <c r="E66" s="655">
        <v>13.56</v>
      </c>
    </row>
    <row r="67" spans="1:5" ht="15">
      <c r="A67" s="626">
        <v>58</v>
      </c>
      <c r="B67" s="633"/>
      <c r="C67" s="634" t="s">
        <v>405</v>
      </c>
      <c r="D67" s="654">
        <v>9.53</v>
      </c>
      <c r="E67" s="655">
        <v>9</v>
      </c>
    </row>
    <row r="68" spans="1:5" ht="15">
      <c r="A68" s="626">
        <v>59</v>
      </c>
      <c r="B68" s="633"/>
      <c r="C68" s="634" t="s">
        <v>407</v>
      </c>
      <c r="D68" s="654">
        <v>13.69</v>
      </c>
      <c r="E68" s="655">
        <v>12.95</v>
      </c>
    </row>
    <row r="69" spans="1:5" ht="15">
      <c r="A69" s="626">
        <v>60</v>
      </c>
      <c r="B69" s="633"/>
      <c r="C69" s="634" t="s">
        <v>408</v>
      </c>
      <c r="D69" s="654">
        <v>9.52</v>
      </c>
      <c r="E69" s="655">
        <v>9.02</v>
      </c>
    </row>
    <row r="70" spans="1:5" ht="15">
      <c r="A70" s="626">
        <v>61</v>
      </c>
      <c r="B70" s="633"/>
      <c r="C70" s="634" t="s">
        <v>409</v>
      </c>
      <c r="D70" s="654">
        <v>14.36</v>
      </c>
      <c r="E70" s="655">
        <v>13.56</v>
      </c>
    </row>
    <row r="71" spans="1:5" ht="15">
      <c r="A71" s="626">
        <v>62</v>
      </c>
      <c r="B71" s="633"/>
      <c r="C71" s="634" t="s">
        <v>412</v>
      </c>
      <c r="D71" s="654">
        <v>117.4</v>
      </c>
      <c r="E71" s="656">
        <v>109.46</v>
      </c>
    </row>
    <row r="72" spans="1:5" ht="12.75">
      <c r="A72" s="626">
        <v>63</v>
      </c>
      <c r="B72" s="627" t="s">
        <v>419</v>
      </c>
      <c r="C72" s="634" t="s">
        <v>412</v>
      </c>
      <c r="D72" s="629">
        <v>8.288</v>
      </c>
      <c r="E72" s="630">
        <v>4.522</v>
      </c>
    </row>
    <row r="73" spans="1:5" ht="12.75">
      <c r="A73" s="626">
        <v>64</v>
      </c>
      <c r="B73" s="627" t="s">
        <v>32</v>
      </c>
      <c r="C73" s="628" t="s">
        <v>32</v>
      </c>
      <c r="D73" s="629">
        <v>960.2</v>
      </c>
      <c r="E73" s="630">
        <v>895.932</v>
      </c>
    </row>
    <row r="74" spans="1:5" ht="27.75" customHeight="1" thickBot="1">
      <c r="A74" s="626">
        <v>65</v>
      </c>
      <c r="B74" s="657" t="s">
        <v>78</v>
      </c>
      <c r="C74" s="658" t="s">
        <v>41</v>
      </c>
      <c r="D74" s="659">
        <v>252.8</v>
      </c>
      <c r="E74" s="660">
        <v>174.8</v>
      </c>
    </row>
    <row r="75" spans="1:5" ht="16.5" thickBot="1">
      <c r="A75" s="661">
        <v>66</v>
      </c>
      <c r="B75" s="662" t="s">
        <v>420</v>
      </c>
      <c r="C75" s="663"/>
      <c r="D75" s="664">
        <v>3274.916</v>
      </c>
      <c r="E75" s="664">
        <v>1850.749</v>
      </c>
    </row>
    <row r="76" ht="12.75">
      <c r="A76" s="666"/>
    </row>
  </sheetData>
  <sheetProtection/>
  <mergeCells count="5">
    <mergeCell ref="A7:A8"/>
    <mergeCell ref="B7:B8"/>
    <mergeCell ref="C7:C8"/>
    <mergeCell ref="D7:D8"/>
    <mergeCell ref="E7:E8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76"/>
  <sheetViews>
    <sheetView zoomScalePageLayoutView="0" workbookViewId="0" topLeftCell="A1">
      <selection activeCell="B7" sqref="B7:D9"/>
    </sheetView>
  </sheetViews>
  <sheetFormatPr defaultColWidth="9.140625" defaultRowHeight="12.75"/>
  <cols>
    <col min="1" max="1" width="3.140625" style="0" customWidth="1"/>
    <col min="2" max="2" width="46.421875" style="0" customWidth="1"/>
    <col min="3" max="3" width="11.28125" style="0" customWidth="1"/>
    <col min="4" max="4" width="12.421875" style="0" customWidth="1"/>
    <col min="5" max="5" width="11.8515625" style="0" customWidth="1"/>
    <col min="6" max="6" width="10.00390625" style="0" customWidth="1"/>
    <col min="7" max="7" width="11.140625" style="0" customWidth="1"/>
    <col min="8" max="8" width="9.57421875" style="0" bestFit="1" customWidth="1"/>
  </cols>
  <sheetData>
    <row r="3" spans="1:6" ht="15.75">
      <c r="A3" s="297"/>
      <c r="B3" s="298"/>
      <c r="C3" s="298"/>
      <c r="D3" s="615" t="s">
        <v>70</v>
      </c>
      <c r="E3" s="615"/>
      <c r="F3" s="612"/>
    </row>
    <row r="4" spans="1:6" ht="15">
      <c r="A4" s="297"/>
      <c r="B4" s="297"/>
      <c r="C4" s="297"/>
      <c r="D4" s="616" t="s">
        <v>679</v>
      </c>
      <c r="E4" s="617"/>
      <c r="F4" s="612"/>
    </row>
    <row r="5" spans="1:6" ht="15.75">
      <c r="A5" s="297"/>
      <c r="B5" s="299"/>
      <c r="C5" s="299"/>
      <c r="D5" s="615" t="s">
        <v>517</v>
      </c>
      <c r="E5" s="615"/>
      <c r="F5" s="612"/>
    </row>
    <row r="6" spans="1:6" ht="15.75">
      <c r="A6" s="297"/>
      <c r="B6" s="299"/>
      <c r="C6" s="299"/>
      <c r="D6" s="299"/>
      <c r="E6" s="297"/>
      <c r="F6" s="297"/>
    </row>
    <row r="7" spans="1:6" ht="15.75">
      <c r="A7" s="297"/>
      <c r="B7" s="300" t="s">
        <v>518</v>
      </c>
      <c r="C7" s="300"/>
      <c r="D7" s="300"/>
      <c r="E7" s="297"/>
      <c r="F7" s="297"/>
    </row>
    <row r="8" spans="1:6" ht="15.75">
      <c r="A8" s="297"/>
      <c r="B8" s="300" t="s">
        <v>584</v>
      </c>
      <c r="C8" s="300"/>
      <c r="D8" s="300"/>
      <c r="E8" s="297"/>
      <c r="F8" s="297"/>
    </row>
    <row r="9" spans="1:6" ht="12.75">
      <c r="A9" s="297"/>
      <c r="B9" s="297"/>
      <c r="C9" s="297"/>
      <c r="D9" s="297"/>
      <c r="E9" s="297"/>
      <c r="F9" s="297"/>
    </row>
    <row r="10" spans="1:6" ht="12.75">
      <c r="A10" s="297"/>
      <c r="B10" s="301"/>
      <c r="C10" s="301"/>
      <c r="D10" s="301"/>
      <c r="E10" s="297"/>
      <c r="F10" s="297"/>
    </row>
    <row r="11" spans="1:6" ht="1.5" customHeight="1">
      <c r="A11" s="297"/>
      <c r="B11" s="302"/>
      <c r="C11" s="302"/>
      <c r="D11" s="302"/>
      <c r="E11" s="303"/>
      <c r="F11" s="297"/>
    </row>
    <row r="12" spans="1:6" ht="12.75" customHeight="1" thickBot="1">
      <c r="A12" s="297"/>
      <c r="B12" s="302"/>
      <c r="C12" s="302"/>
      <c r="D12" s="302"/>
      <c r="E12" s="297" t="s">
        <v>519</v>
      </c>
      <c r="F12" s="297"/>
    </row>
    <row r="13" spans="1:6" ht="12.75">
      <c r="A13" s="1089" t="s">
        <v>520</v>
      </c>
      <c r="B13" s="1092" t="s">
        <v>521</v>
      </c>
      <c r="C13" s="1095" t="s">
        <v>522</v>
      </c>
      <c r="D13" s="1095" t="s">
        <v>523</v>
      </c>
      <c r="E13" s="1098" t="s">
        <v>524</v>
      </c>
      <c r="F13" s="1101" t="s">
        <v>637</v>
      </c>
    </row>
    <row r="14" spans="1:6" ht="20.25" customHeight="1">
      <c r="A14" s="1090"/>
      <c r="B14" s="1093"/>
      <c r="C14" s="1096"/>
      <c r="D14" s="1096"/>
      <c r="E14" s="1099"/>
      <c r="F14" s="1102"/>
    </row>
    <row r="15" spans="1:6" ht="15" customHeight="1" thickBot="1">
      <c r="A15" s="1091"/>
      <c r="B15" s="1094"/>
      <c r="C15" s="1097"/>
      <c r="D15" s="1097"/>
      <c r="E15" s="1100"/>
      <c r="F15" s="1103"/>
    </row>
    <row r="16" spans="1:6" ht="12.75">
      <c r="A16" s="342">
        <v>1</v>
      </c>
      <c r="B16" s="347" t="s">
        <v>71</v>
      </c>
      <c r="C16" s="341">
        <v>45228.91</v>
      </c>
      <c r="D16" s="341"/>
      <c r="E16" s="341">
        <v>26000</v>
      </c>
      <c r="F16" s="361">
        <v>4300</v>
      </c>
    </row>
    <row r="17" spans="1:6" ht="14.25" customHeight="1">
      <c r="A17" s="176">
        <v>2</v>
      </c>
      <c r="B17" s="348" t="s">
        <v>525</v>
      </c>
      <c r="C17" s="305">
        <v>45138.91</v>
      </c>
      <c r="D17" s="304"/>
      <c r="E17" s="304"/>
      <c r="F17" s="360"/>
    </row>
    <row r="18" spans="1:6" ht="14.25" customHeight="1">
      <c r="A18" s="176">
        <v>3</v>
      </c>
      <c r="B18" s="350" t="s">
        <v>186</v>
      </c>
      <c r="C18" s="305"/>
      <c r="D18" s="304"/>
      <c r="E18" s="337">
        <v>200</v>
      </c>
      <c r="F18" s="360">
        <v>100</v>
      </c>
    </row>
    <row r="19" spans="1:6" ht="14.25" customHeight="1">
      <c r="A19" s="176">
        <v>4</v>
      </c>
      <c r="B19" s="350" t="s">
        <v>636</v>
      </c>
      <c r="C19" s="305"/>
      <c r="D19" s="304"/>
      <c r="E19" s="304">
        <v>174100</v>
      </c>
      <c r="F19" s="349"/>
    </row>
    <row r="20" spans="1:6" ht="14.25" customHeight="1">
      <c r="A20" s="176">
        <v>5</v>
      </c>
      <c r="B20" s="336" t="s">
        <v>347</v>
      </c>
      <c r="C20" s="305"/>
      <c r="D20" s="304"/>
      <c r="E20" s="304">
        <v>17400</v>
      </c>
      <c r="F20" s="349"/>
    </row>
    <row r="21" spans="1:6" ht="14.25" customHeight="1">
      <c r="A21" s="176">
        <v>6</v>
      </c>
      <c r="B21" s="350" t="s">
        <v>384</v>
      </c>
      <c r="C21" s="305"/>
      <c r="D21" s="304"/>
      <c r="E21" s="304">
        <v>23200</v>
      </c>
      <c r="F21" s="349"/>
    </row>
    <row r="22" spans="1:6" ht="14.25" customHeight="1">
      <c r="A22" s="176">
        <v>7</v>
      </c>
      <c r="B22" s="350" t="s">
        <v>202</v>
      </c>
      <c r="C22" s="305"/>
      <c r="D22" s="304"/>
      <c r="E22" s="304">
        <v>14200</v>
      </c>
      <c r="F22" s="349"/>
    </row>
    <row r="23" spans="1:6" ht="12.75">
      <c r="A23" s="176">
        <v>8</v>
      </c>
      <c r="B23" s="351" t="s">
        <v>37</v>
      </c>
      <c r="C23" s="304">
        <v>16628.29</v>
      </c>
      <c r="D23" s="304"/>
      <c r="E23" s="304">
        <v>2800</v>
      </c>
      <c r="F23" s="349"/>
    </row>
    <row r="24" spans="1:6" ht="12.75">
      <c r="A24" s="176">
        <v>9</v>
      </c>
      <c r="B24" s="351" t="s">
        <v>38</v>
      </c>
      <c r="C24" s="304">
        <v>4555.99</v>
      </c>
      <c r="D24" s="304"/>
      <c r="E24" s="304">
        <v>6900</v>
      </c>
      <c r="F24" s="349"/>
    </row>
    <row r="25" spans="1:6" ht="12.75">
      <c r="A25" s="176">
        <v>10</v>
      </c>
      <c r="B25" s="351" t="s">
        <v>312</v>
      </c>
      <c r="C25" s="304"/>
      <c r="D25" s="304"/>
      <c r="E25" s="304">
        <v>1500</v>
      </c>
      <c r="F25" s="349"/>
    </row>
    <row r="26" spans="1:6" ht="12.75">
      <c r="A26" s="176">
        <v>11</v>
      </c>
      <c r="B26" s="352" t="s">
        <v>41</v>
      </c>
      <c r="C26" s="304">
        <v>11082.54</v>
      </c>
      <c r="D26" s="304"/>
      <c r="E26" s="304"/>
      <c r="F26" s="349"/>
    </row>
    <row r="27" spans="1:6" ht="12.75">
      <c r="A27" s="176">
        <v>12</v>
      </c>
      <c r="B27" s="352" t="s">
        <v>39</v>
      </c>
      <c r="C27" s="304"/>
      <c r="D27" s="304"/>
      <c r="E27" s="304">
        <v>2200</v>
      </c>
      <c r="F27" s="360">
        <v>800</v>
      </c>
    </row>
    <row r="28" spans="1:6" ht="13.5" customHeight="1">
      <c r="A28" s="176">
        <v>13</v>
      </c>
      <c r="B28" s="350" t="s">
        <v>72</v>
      </c>
      <c r="C28" s="304">
        <v>5205.41</v>
      </c>
      <c r="D28" s="304"/>
      <c r="E28" s="304">
        <v>9200</v>
      </c>
      <c r="F28" s="360">
        <v>3500</v>
      </c>
    </row>
    <row r="29" spans="1:6" ht="24" customHeight="1">
      <c r="A29" s="176">
        <v>14</v>
      </c>
      <c r="B29" s="353" t="s">
        <v>79</v>
      </c>
      <c r="C29" s="306">
        <v>12921.69</v>
      </c>
      <c r="D29" s="304"/>
      <c r="E29" s="304">
        <v>400</v>
      </c>
      <c r="F29" s="360"/>
    </row>
    <row r="30" spans="1:6" ht="15" customHeight="1">
      <c r="A30" s="176">
        <v>15</v>
      </c>
      <c r="B30" s="353" t="s">
        <v>305</v>
      </c>
      <c r="C30" s="306">
        <v>136747.3</v>
      </c>
      <c r="D30" s="304"/>
      <c r="E30" s="304">
        <v>600</v>
      </c>
      <c r="F30" s="360"/>
    </row>
    <row r="31" spans="1:6" ht="15" customHeight="1">
      <c r="A31" s="176">
        <v>16</v>
      </c>
      <c r="B31" s="364" t="s">
        <v>650</v>
      </c>
      <c r="C31" s="365">
        <v>90000</v>
      </c>
      <c r="D31" s="305"/>
      <c r="E31" s="304"/>
      <c r="F31" s="360"/>
    </row>
    <row r="32" spans="1:6" ht="15" customHeight="1">
      <c r="A32" s="176">
        <v>17</v>
      </c>
      <c r="B32" s="353" t="s">
        <v>42</v>
      </c>
      <c r="C32" s="306"/>
      <c r="D32" s="304"/>
      <c r="E32" s="304">
        <v>2700</v>
      </c>
      <c r="F32" s="360">
        <v>100</v>
      </c>
    </row>
    <row r="33" spans="1:6" ht="12.75">
      <c r="A33" s="176">
        <v>18</v>
      </c>
      <c r="B33" s="351" t="s">
        <v>43</v>
      </c>
      <c r="C33" s="304">
        <v>1738.9</v>
      </c>
      <c r="D33" s="304"/>
      <c r="E33" s="304">
        <v>800</v>
      </c>
      <c r="F33" s="360">
        <v>400</v>
      </c>
    </row>
    <row r="34" spans="1:6" ht="12.75">
      <c r="A34" s="176">
        <v>19</v>
      </c>
      <c r="B34" s="351" t="s">
        <v>44</v>
      </c>
      <c r="C34" s="304">
        <v>532.94</v>
      </c>
      <c r="D34" s="304"/>
      <c r="E34" s="304">
        <v>3000</v>
      </c>
      <c r="F34" s="360">
        <v>1200</v>
      </c>
    </row>
    <row r="35" spans="1:6" ht="12.75">
      <c r="A35" s="176">
        <v>20</v>
      </c>
      <c r="B35" s="351" t="s">
        <v>45</v>
      </c>
      <c r="C35" s="304"/>
      <c r="D35" s="304"/>
      <c r="E35" s="304">
        <v>1600</v>
      </c>
      <c r="F35" s="360">
        <v>1000</v>
      </c>
    </row>
    <row r="36" spans="1:6" ht="12.75">
      <c r="A36" s="176">
        <v>21</v>
      </c>
      <c r="B36" s="351" t="s">
        <v>46</v>
      </c>
      <c r="C36" s="304">
        <v>4678.54</v>
      </c>
      <c r="D36" s="304"/>
      <c r="E36" s="304">
        <v>400</v>
      </c>
      <c r="F36" s="360"/>
    </row>
    <row r="37" spans="1:6" ht="12.75">
      <c r="A37" s="176">
        <v>22</v>
      </c>
      <c r="B37" s="351" t="s">
        <v>47</v>
      </c>
      <c r="C37" s="304"/>
      <c r="D37" s="304"/>
      <c r="E37" s="304">
        <v>400</v>
      </c>
      <c r="F37" s="360">
        <v>300</v>
      </c>
    </row>
    <row r="38" spans="1:6" ht="12.75">
      <c r="A38" s="176">
        <v>23</v>
      </c>
      <c r="B38" s="351" t="s">
        <v>526</v>
      </c>
      <c r="C38" s="304">
        <v>237.06</v>
      </c>
      <c r="D38" s="304"/>
      <c r="E38" s="304">
        <v>200</v>
      </c>
      <c r="F38" s="360">
        <v>100</v>
      </c>
    </row>
    <row r="39" spans="1:6" ht="12.75">
      <c r="A39" s="176">
        <v>24</v>
      </c>
      <c r="B39" s="351" t="s">
        <v>73</v>
      </c>
      <c r="C39" s="304">
        <v>1500.56</v>
      </c>
      <c r="D39" s="304"/>
      <c r="E39" s="304">
        <v>7200</v>
      </c>
      <c r="F39" s="360">
        <v>200</v>
      </c>
    </row>
    <row r="40" spans="1:6" ht="12.75">
      <c r="A40" s="176">
        <v>25</v>
      </c>
      <c r="B40" s="351" t="s">
        <v>51</v>
      </c>
      <c r="C40" s="304">
        <v>8307.47</v>
      </c>
      <c r="D40" s="304"/>
      <c r="E40" s="304">
        <v>8400</v>
      </c>
      <c r="F40" s="349"/>
    </row>
    <row r="41" spans="1:6" ht="12.75">
      <c r="A41" s="176">
        <v>26</v>
      </c>
      <c r="B41" s="351" t="s">
        <v>74</v>
      </c>
      <c r="C41" s="304">
        <v>1836.04</v>
      </c>
      <c r="D41" s="304"/>
      <c r="E41" s="304">
        <v>2000</v>
      </c>
      <c r="F41" s="349"/>
    </row>
    <row r="42" spans="1:6" ht="12.75">
      <c r="A42" s="176">
        <v>27</v>
      </c>
      <c r="B42" s="351" t="s">
        <v>75</v>
      </c>
      <c r="C42" s="304">
        <v>6852.61</v>
      </c>
      <c r="D42" s="304"/>
      <c r="E42" s="304">
        <v>3700</v>
      </c>
      <c r="F42" s="349"/>
    </row>
    <row r="43" spans="1:6" ht="12.75">
      <c r="A43" s="176">
        <v>28</v>
      </c>
      <c r="B43" s="351" t="s">
        <v>54</v>
      </c>
      <c r="C43" s="304">
        <v>1994.15</v>
      </c>
      <c r="D43" s="304"/>
      <c r="E43" s="304">
        <v>5900</v>
      </c>
      <c r="F43" s="349"/>
    </row>
    <row r="44" spans="1:6" ht="12.75">
      <c r="A44" s="176">
        <v>29</v>
      </c>
      <c r="B44" s="351" t="s">
        <v>56</v>
      </c>
      <c r="C44" s="304">
        <v>111.75</v>
      </c>
      <c r="D44" s="304"/>
      <c r="E44" s="304">
        <v>2900</v>
      </c>
      <c r="F44" s="349"/>
    </row>
    <row r="45" spans="1:6" ht="12.75">
      <c r="A45" s="176">
        <v>30</v>
      </c>
      <c r="B45" s="351" t="s">
        <v>85</v>
      </c>
      <c r="C45" s="304">
        <v>11175.84</v>
      </c>
      <c r="D45" s="304"/>
      <c r="E45" s="304">
        <v>3000</v>
      </c>
      <c r="F45" s="349"/>
    </row>
    <row r="46" spans="1:6" ht="12.75">
      <c r="A46" s="176">
        <v>31</v>
      </c>
      <c r="B46" s="351" t="s">
        <v>162</v>
      </c>
      <c r="C46" s="304">
        <v>1677.32</v>
      </c>
      <c r="D46" s="304"/>
      <c r="E46" s="304">
        <v>200</v>
      </c>
      <c r="F46" s="349"/>
    </row>
    <row r="47" spans="1:6" ht="12.75">
      <c r="A47" s="176">
        <v>32</v>
      </c>
      <c r="B47" s="351" t="s">
        <v>163</v>
      </c>
      <c r="C47" s="304">
        <v>110.71</v>
      </c>
      <c r="D47" s="304"/>
      <c r="E47" s="304"/>
      <c r="F47" s="349"/>
    </row>
    <row r="48" spans="1:6" ht="12.75">
      <c r="A48" s="176">
        <v>33</v>
      </c>
      <c r="B48" s="351" t="s">
        <v>58</v>
      </c>
      <c r="C48" s="304"/>
      <c r="D48" s="304"/>
      <c r="E48" s="304">
        <v>155</v>
      </c>
      <c r="F48" s="349"/>
    </row>
    <row r="49" spans="1:6" ht="12.75">
      <c r="A49" s="176">
        <v>34</v>
      </c>
      <c r="B49" s="351" t="s">
        <v>299</v>
      </c>
      <c r="C49" s="304">
        <v>3.24</v>
      </c>
      <c r="D49" s="304"/>
      <c r="E49" s="304">
        <v>145</v>
      </c>
      <c r="F49" s="349"/>
    </row>
    <row r="50" spans="1:6" ht="12.75">
      <c r="A50" s="176">
        <v>35</v>
      </c>
      <c r="B50" s="334" t="s">
        <v>169</v>
      </c>
      <c r="C50" s="304"/>
      <c r="D50" s="304"/>
      <c r="E50" s="304">
        <v>100</v>
      </c>
      <c r="F50" s="349"/>
    </row>
    <row r="51" spans="1:6" ht="12.75">
      <c r="A51" s="176">
        <v>36</v>
      </c>
      <c r="B51" s="351" t="s">
        <v>527</v>
      </c>
      <c r="C51" s="304">
        <v>158.88</v>
      </c>
      <c r="D51" s="304"/>
      <c r="E51" s="304"/>
      <c r="F51" s="349"/>
    </row>
    <row r="52" spans="1:6" ht="12.75">
      <c r="A52" s="176">
        <v>37</v>
      </c>
      <c r="B52" s="351" t="s">
        <v>80</v>
      </c>
      <c r="C52" s="304">
        <v>1812.7</v>
      </c>
      <c r="D52" s="304"/>
      <c r="E52" s="304">
        <v>3500</v>
      </c>
      <c r="F52" s="349"/>
    </row>
    <row r="53" spans="1:6" ht="12.75">
      <c r="A53" s="176">
        <v>38</v>
      </c>
      <c r="B53" s="351" t="s">
        <v>62</v>
      </c>
      <c r="C53" s="304">
        <v>60.33</v>
      </c>
      <c r="D53" s="304"/>
      <c r="E53" s="304">
        <v>1100</v>
      </c>
      <c r="F53" s="349"/>
    </row>
    <row r="54" spans="1:6" ht="12.75">
      <c r="A54" s="176">
        <v>39</v>
      </c>
      <c r="B54" s="351" t="s">
        <v>641</v>
      </c>
      <c r="C54" s="304">
        <v>105</v>
      </c>
      <c r="D54" s="304"/>
      <c r="E54" s="304"/>
      <c r="F54" s="349"/>
    </row>
    <row r="55" spans="1:6" ht="12.75">
      <c r="A55" s="176">
        <v>40</v>
      </c>
      <c r="B55" s="351" t="s">
        <v>528</v>
      </c>
      <c r="C55" s="304">
        <v>3987.26</v>
      </c>
      <c r="D55" s="304"/>
      <c r="E55" s="304"/>
      <c r="F55" s="349"/>
    </row>
    <row r="56" spans="1:6" ht="12.75">
      <c r="A56" s="176">
        <v>41</v>
      </c>
      <c r="B56" s="351" t="s">
        <v>63</v>
      </c>
      <c r="C56" s="304">
        <v>1005.67</v>
      </c>
      <c r="D56" s="304"/>
      <c r="E56" s="304">
        <v>6100</v>
      </c>
      <c r="F56" s="359">
        <v>400</v>
      </c>
    </row>
    <row r="57" spans="1:6" ht="12.75">
      <c r="A57" s="176">
        <v>42</v>
      </c>
      <c r="B57" s="351" t="s">
        <v>529</v>
      </c>
      <c r="C57" s="304">
        <v>767.5</v>
      </c>
      <c r="D57" s="304"/>
      <c r="E57" s="304"/>
      <c r="F57" s="349"/>
    </row>
    <row r="58" spans="1:6" ht="12.75">
      <c r="A58" s="176">
        <v>43</v>
      </c>
      <c r="B58" s="351" t="s">
        <v>640</v>
      </c>
      <c r="C58" s="304">
        <v>26</v>
      </c>
      <c r="D58" s="304"/>
      <c r="E58" s="304"/>
      <c r="F58" s="349"/>
    </row>
    <row r="59" spans="1:6" ht="12.75">
      <c r="A59" s="176">
        <v>44</v>
      </c>
      <c r="B59" s="351" t="s">
        <v>64</v>
      </c>
      <c r="C59" s="304"/>
      <c r="D59" s="304"/>
      <c r="E59" s="304">
        <v>4600</v>
      </c>
      <c r="F59" s="349"/>
    </row>
    <row r="60" spans="1:6" ht="12.75">
      <c r="A60" s="176">
        <v>45</v>
      </c>
      <c r="B60" s="351" t="s">
        <v>639</v>
      </c>
      <c r="C60" s="304"/>
      <c r="D60" s="304"/>
      <c r="E60" s="304">
        <v>400</v>
      </c>
      <c r="F60" s="360">
        <v>400</v>
      </c>
    </row>
    <row r="61" spans="1:6" ht="12.75">
      <c r="A61" s="176">
        <v>46</v>
      </c>
      <c r="B61" s="351" t="s">
        <v>65</v>
      </c>
      <c r="C61" s="304"/>
      <c r="D61" s="304"/>
      <c r="E61" s="304">
        <v>13300</v>
      </c>
      <c r="F61" s="349"/>
    </row>
    <row r="62" spans="1:6" ht="12.75">
      <c r="A62" s="176">
        <v>47</v>
      </c>
      <c r="B62" s="351" t="s">
        <v>66</v>
      </c>
      <c r="C62" s="304">
        <v>4370.64</v>
      </c>
      <c r="D62" s="304"/>
      <c r="E62" s="304">
        <v>700</v>
      </c>
      <c r="F62" s="349"/>
    </row>
    <row r="63" spans="1:6" ht="12.75">
      <c r="A63" s="176">
        <v>48</v>
      </c>
      <c r="B63" s="351" t="s">
        <v>77</v>
      </c>
      <c r="C63" s="304">
        <v>2351.09</v>
      </c>
      <c r="D63" s="304"/>
      <c r="E63" s="304"/>
      <c r="F63" s="349"/>
    </row>
    <row r="64" spans="1:6" ht="12.75">
      <c r="A64" s="176">
        <v>49</v>
      </c>
      <c r="B64" s="351" t="s">
        <v>68</v>
      </c>
      <c r="C64" s="304">
        <v>4843.76</v>
      </c>
      <c r="D64" s="304"/>
      <c r="E64" s="304"/>
      <c r="F64" s="349"/>
    </row>
    <row r="65" spans="1:6" ht="12.75">
      <c r="A65" s="176">
        <v>50</v>
      </c>
      <c r="B65" s="335" t="s">
        <v>69</v>
      </c>
      <c r="C65" s="304"/>
      <c r="D65" s="304"/>
      <c r="E65" s="304">
        <v>100</v>
      </c>
      <c r="F65" s="349"/>
    </row>
    <row r="66" spans="1:6" ht="12.75">
      <c r="A66" s="176">
        <v>51</v>
      </c>
      <c r="B66" s="351" t="s">
        <v>175</v>
      </c>
      <c r="C66" s="304">
        <v>2234.45</v>
      </c>
      <c r="D66" s="304"/>
      <c r="E66" s="304">
        <v>4800</v>
      </c>
      <c r="F66" s="349"/>
    </row>
    <row r="67" spans="1:6" ht="12.75">
      <c r="A67" s="176">
        <v>52</v>
      </c>
      <c r="B67" s="351" t="s">
        <v>530</v>
      </c>
      <c r="C67" s="304">
        <v>256.32</v>
      </c>
      <c r="D67" s="304"/>
      <c r="E67" s="304"/>
      <c r="F67" s="349"/>
    </row>
    <row r="68" spans="1:6" ht="23.25" customHeight="1">
      <c r="A68" s="343">
        <v>53</v>
      </c>
      <c r="B68" s="354" t="s">
        <v>531</v>
      </c>
      <c r="C68" s="304"/>
      <c r="D68" s="304">
        <v>91589.48</v>
      </c>
      <c r="E68" s="304"/>
      <c r="F68" s="349"/>
    </row>
    <row r="69" spans="1:6" ht="14.25" customHeight="1">
      <c r="A69" s="344">
        <v>54</v>
      </c>
      <c r="B69" s="355" t="s">
        <v>202</v>
      </c>
      <c r="C69" s="307"/>
      <c r="D69" s="307"/>
      <c r="E69" s="363">
        <v>20614.37</v>
      </c>
      <c r="F69" s="349"/>
    </row>
    <row r="70" spans="1:6" ht="27" customHeight="1">
      <c r="A70" s="343">
        <v>55</v>
      </c>
      <c r="B70" s="354" t="s">
        <v>532</v>
      </c>
      <c r="C70" s="304"/>
      <c r="D70" s="304"/>
      <c r="E70" s="305">
        <v>20614.37</v>
      </c>
      <c r="F70" s="349"/>
    </row>
    <row r="71" spans="1:6" ht="12.75" customHeight="1">
      <c r="A71" s="343">
        <v>56</v>
      </c>
      <c r="B71" s="354" t="s">
        <v>199</v>
      </c>
      <c r="C71" s="304"/>
      <c r="D71" s="304"/>
      <c r="E71" s="304">
        <v>347900</v>
      </c>
      <c r="F71" s="349"/>
    </row>
    <row r="72" spans="1:6" ht="13.5" customHeight="1" thickBot="1">
      <c r="A72" s="345">
        <v>57</v>
      </c>
      <c r="B72" s="356" t="s">
        <v>646</v>
      </c>
      <c r="C72" s="338"/>
      <c r="D72" s="338"/>
      <c r="E72" s="338">
        <v>347900</v>
      </c>
      <c r="F72" s="357"/>
    </row>
    <row r="73" spans="1:6" ht="13.5" thickBot="1">
      <c r="A73" s="346">
        <v>58</v>
      </c>
      <c r="B73" s="358" t="s">
        <v>87</v>
      </c>
      <c r="C73" s="339">
        <f>SUM(C16:C67)-C17-C31</f>
        <v>295106.8600000001</v>
      </c>
      <c r="D73" s="339">
        <f>D68</f>
        <v>91589.48</v>
      </c>
      <c r="E73" s="339">
        <f>SUM(E16:E67)+E69+E71</f>
        <v>724614.37</v>
      </c>
      <c r="F73" s="340">
        <f>+SUM(F16:F67)+F69+F71</f>
        <v>12800</v>
      </c>
    </row>
    <row r="74" spans="1:6" ht="12.75">
      <c r="A74" s="297"/>
      <c r="B74" s="297"/>
      <c r="C74" s="297"/>
      <c r="D74" s="297"/>
      <c r="E74" s="297"/>
      <c r="F74" s="297"/>
    </row>
    <row r="75" spans="5:6" ht="12.75">
      <c r="E75" s="296"/>
      <c r="F75" s="296"/>
    </row>
    <row r="76" ht="12.75">
      <c r="C76" s="296"/>
    </row>
  </sheetData>
  <sheetProtection/>
  <mergeCells count="6">
    <mergeCell ref="A13:A15"/>
    <mergeCell ref="B13:B15"/>
    <mergeCell ref="C13:C15"/>
    <mergeCell ref="D13:D15"/>
    <mergeCell ref="E13:E15"/>
    <mergeCell ref="F13:F15"/>
  </mergeCells>
  <printOptions/>
  <pageMargins left="0.7480314960629921" right="0" top="0.3937007874015748" bottom="0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4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3.8515625" style="0" customWidth="1"/>
    <col min="2" max="2" width="58.00390625" style="0" customWidth="1"/>
    <col min="3" max="3" width="9.8515625" style="0" customWidth="1"/>
    <col min="4" max="4" width="8.14062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8.57421875" style="0" customWidth="1"/>
    <col min="13" max="13" width="11.7109375" style="0" customWidth="1"/>
    <col min="14" max="14" width="10.7109375" style="0" customWidth="1"/>
    <col min="15" max="15" width="9.57421875" style="0" bestFit="1" customWidth="1"/>
  </cols>
  <sheetData>
    <row r="2" spans="1:14" ht="12.75">
      <c r="A2" s="10"/>
      <c r="B2" s="10"/>
      <c r="C2" s="10"/>
      <c r="D2" s="10"/>
      <c r="E2" s="10"/>
      <c r="F2" s="10"/>
      <c r="G2" s="10"/>
      <c r="H2" s="10"/>
      <c r="I2" s="10" t="s">
        <v>534</v>
      </c>
      <c r="J2" s="10"/>
      <c r="M2" s="10"/>
      <c r="N2" s="10"/>
    </row>
    <row r="3" spans="1:14" ht="12.75">
      <c r="A3" s="10"/>
      <c r="B3" s="10"/>
      <c r="C3" s="10"/>
      <c r="D3" s="10"/>
      <c r="E3" s="10"/>
      <c r="F3" s="10"/>
      <c r="G3" s="10"/>
      <c r="H3" s="10"/>
      <c r="I3" s="10" t="s">
        <v>684</v>
      </c>
      <c r="J3" s="10"/>
      <c r="M3" s="10"/>
      <c r="N3" s="10"/>
    </row>
    <row r="4" spans="1:14" ht="12.75">
      <c r="A4" s="10"/>
      <c r="B4" s="10"/>
      <c r="C4" s="10"/>
      <c r="D4" s="10"/>
      <c r="E4" s="10"/>
      <c r="F4" s="10"/>
      <c r="G4" s="10"/>
      <c r="H4" s="10"/>
      <c r="I4" s="10" t="s">
        <v>535</v>
      </c>
      <c r="J4" s="10"/>
      <c r="M4" s="10"/>
      <c r="N4" s="10"/>
    </row>
    <row r="5" spans="1:14" ht="13.5" customHeight="1">
      <c r="A5" s="10"/>
      <c r="B5" s="10"/>
      <c r="C5" s="10"/>
      <c r="D5" s="10"/>
      <c r="E5" s="10"/>
      <c r="F5" s="10"/>
      <c r="G5" s="10"/>
      <c r="H5" s="10"/>
      <c r="J5" s="308"/>
      <c r="N5" s="308"/>
    </row>
    <row r="6" spans="1:14" ht="12.75">
      <c r="A6" s="10"/>
      <c r="B6" s="1108" t="s">
        <v>685</v>
      </c>
      <c r="C6" s="1109"/>
      <c r="D6" s="1109"/>
      <c r="E6" s="1109"/>
      <c r="F6" s="1109"/>
      <c r="G6" s="1109"/>
      <c r="H6" s="10"/>
      <c r="I6" s="308"/>
      <c r="N6" s="308"/>
    </row>
    <row r="7" spans="1:14" ht="37.5" customHeight="1">
      <c r="A7" s="10"/>
      <c r="B7" s="1109"/>
      <c r="C7" s="1109"/>
      <c r="D7" s="1109"/>
      <c r="E7" s="1109"/>
      <c r="F7" s="1109"/>
      <c r="G7" s="1109"/>
      <c r="H7" s="10"/>
      <c r="I7" s="308"/>
      <c r="N7" s="308"/>
    </row>
    <row r="8" spans="1:9" ht="12.75" customHeight="1">
      <c r="A8" s="309"/>
      <c r="B8" s="309"/>
      <c r="C8" s="309"/>
      <c r="D8" s="10"/>
      <c r="E8" s="10"/>
      <c r="F8" s="10"/>
      <c r="G8" s="10"/>
      <c r="H8" s="10"/>
      <c r="I8" s="308"/>
    </row>
    <row r="9" ht="12" customHeight="1"/>
    <row r="10" ht="13.5" thickBot="1">
      <c r="J10" s="10" t="s">
        <v>536</v>
      </c>
    </row>
    <row r="11" spans="1:14" ht="12.75">
      <c r="A11" s="1110" t="s">
        <v>0</v>
      </c>
      <c r="B11" s="1112" t="s">
        <v>537</v>
      </c>
      <c r="C11" s="1112" t="s">
        <v>538</v>
      </c>
      <c r="D11" s="1112" t="s">
        <v>539</v>
      </c>
      <c r="E11" s="1114"/>
      <c r="F11" s="1114"/>
      <c r="G11" s="1114"/>
      <c r="H11" s="1114"/>
      <c r="I11" s="1115" t="s">
        <v>540</v>
      </c>
      <c r="J11" s="1115"/>
      <c r="K11" s="1115"/>
      <c r="L11" s="1115"/>
      <c r="M11" s="1115"/>
      <c r="N11" s="1116"/>
    </row>
    <row r="12" spans="1:14" ht="12.75" customHeight="1">
      <c r="A12" s="1111"/>
      <c r="B12" s="1113"/>
      <c r="C12" s="1113"/>
      <c r="D12" s="1117" t="s">
        <v>541</v>
      </c>
      <c r="E12" s="1113" t="s">
        <v>542</v>
      </c>
      <c r="F12" s="1104" t="s">
        <v>543</v>
      </c>
      <c r="G12" s="1113" t="s">
        <v>544</v>
      </c>
      <c r="H12" s="1104" t="s">
        <v>545</v>
      </c>
      <c r="I12" s="983"/>
      <c r="J12" s="983"/>
      <c r="K12" s="983"/>
      <c r="L12" s="983"/>
      <c r="M12" s="1106"/>
      <c r="N12" s="1107"/>
    </row>
    <row r="13" spans="1:14" ht="27.75" customHeight="1">
      <c r="A13" s="1111"/>
      <c r="B13" s="1113"/>
      <c r="C13" s="1113"/>
      <c r="D13" s="1104"/>
      <c r="E13" s="1113"/>
      <c r="F13" s="1105"/>
      <c r="G13" s="1113"/>
      <c r="H13" s="1105"/>
      <c r="I13" s="984" t="s">
        <v>546</v>
      </c>
      <c r="J13" s="311" t="s">
        <v>547</v>
      </c>
      <c r="K13" s="311" t="s">
        <v>548</v>
      </c>
      <c r="L13" s="311" t="s">
        <v>543</v>
      </c>
      <c r="M13" s="311" t="s">
        <v>549</v>
      </c>
      <c r="N13" s="313" t="s">
        <v>550</v>
      </c>
    </row>
    <row r="14" spans="1:14" ht="14.25" customHeight="1" thickBot="1">
      <c r="A14" s="991">
        <v>1</v>
      </c>
      <c r="B14" s="992">
        <v>2</v>
      </c>
      <c r="C14" s="992">
        <v>3</v>
      </c>
      <c r="D14" s="993">
        <v>4</v>
      </c>
      <c r="E14" s="992">
        <v>5</v>
      </c>
      <c r="F14" s="994">
        <v>6</v>
      </c>
      <c r="G14" s="992">
        <v>7</v>
      </c>
      <c r="H14" s="994">
        <v>8</v>
      </c>
      <c r="I14" s="995">
        <v>9</v>
      </c>
      <c r="J14" s="996">
        <v>10</v>
      </c>
      <c r="K14" s="996">
        <v>11</v>
      </c>
      <c r="L14" s="996">
        <v>12</v>
      </c>
      <c r="M14" s="996">
        <v>13</v>
      </c>
      <c r="N14" s="997">
        <v>14</v>
      </c>
    </row>
    <row r="15" spans="1:14" ht="18.75" customHeight="1">
      <c r="A15" s="990">
        <v>1</v>
      </c>
      <c r="B15" s="979" t="s">
        <v>551</v>
      </c>
      <c r="C15" s="980">
        <f>D15+E15+G15+H15+F15</f>
        <v>307.986</v>
      </c>
      <c r="D15" s="980"/>
      <c r="E15" s="980">
        <v>142.694</v>
      </c>
      <c r="F15" s="980"/>
      <c r="G15" s="980">
        <v>165.292</v>
      </c>
      <c r="H15" s="980"/>
      <c r="I15" s="980">
        <v>307.987</v>
      </c>
      <c r="J15" s="980">
        <v>142.694</v>
      </c>
      <c r="K15" s="980"/>
      <c r="L15" s="980"/>
      <c r="M15" s="980">
        <v>165.292</v>
      </c>
      <c r="N15" s="980"/>
    </row>
    <row r="16" spans="1:14" ht="16.5" customHeight="1">
      <c r="A16" s="273">
        <v>2</v>
      </c>
      <c r="B16" s="311" t="s">
        <v>552</v>
      </c>
      <c r="C16" s="312">
        <f aca="true" t="shared" si="0" ref="C16:C53">D16+E16+G16+H16+F16</f>
        <v>350.2</v>
      </c>
      <c r="D16" s="312">
        <v>298</v>
      </c>
      <c r="E16" s="312"/>
      <c r="F16" s="312"/>
      <c r="G16" s="312">
        <v>52.2</v>
      </c>
      <c r="H16" s="312"/>
      <c r="I16" s="312">
        <v>193.6</v>
      </c>
      <c r="J16" s="312">
        <v>164.6</v>
      </c>
      <c r="K16" s="312"/>
      <c r="L16" s="312"/>
      <c r="M16" s="312">
        <v>29</v>
      </c>
      <c r="N16" s="312"/>
    </row>
    <row r="17" spans="1:14" ht="13.5" customHeight="1">
      <c r="A17" s="323">
        <v>3</v>
      </c>
      <c r="B17" s="311" t="s">
        <v>553</v>
      </c>
      <c r="C17" s="312">
        <f t="shared" si="0"/>
        <v>538.4</v>
      </c>
      <c r="D17" s="312">
        <v>440.2</v>
      </c>
      <c r="E17" s="312">
        <v>38.8</v>
      </c>
      <c r="F17" s="312"/>
      <c r="G17" s="312">
        <v>38.9</v>
      </c>
      <c r="H17" s="312">
        <v>20.5</v>
      </c>
      <c r="I17" s="386">
        <v>327.5</v>
      </c>
      <c r="J17" s="386">
        <v>261</v>
      </c>
      <c r="K17" s="386">
        <v>23</v>
      </c>
      <c r="L17" s="386"/>
      <c r="M17" s="386">
        <v>23</v>
      </c>
      <c r="N17" s="386">
        <v>20.5</v>
      </c>
    </row>
    <row r="18" spans="1:14" ht="26.25" customHeight="1">
      <c r="A18" s="273">
        <v>4</v>
      </c>
      <c r="B18" s="311" t="s">
        <v>554</v>
      </c>
      <c r="C18" s="312">
        <f t="shared" si="0"/>
        <v>372</v>
      </c>
      <c r="D18" s="312">
        <v>316.2</v>
      </c>
      <c r="E18" s="312"/>
      <c r="F18" s="312"/>
      <c r="G18" s="314">
        <v>55.8</v>
      </c>
      <c r="H18" s="314"/>
      <c r="I18" s="315">
        <v>360.8</v>
      </c>
      <c r="J18" s="315">
        <v>306.7</v>
      </c>
      <c r="K18" s="315"/>
      <c r="L18" s="315"/>
      <c r="M18" s="315">
        <v>54.1</v>
      </c>
      <c r="N18" s="315"/>
    </row>
    <row r="19" spans="1:14" ht="24" customHeight="1">
      <c r="A19" s="273">
        <v>5</v>
      </c>
      <c r="B19" s="316" t="s">
        <v>555</v>
      </c>
      <c r="C19" s="312">
        <f t="shared" si="0"/>
        <v>499</v>
      </c>
      <c r="D19" s="315">
        <v>391.3</v>
      </c>
      <c r="E19" s="315"/>
      <c r="F19" s="315"/>
      <c r="G19" s="315">
        <v>69.1</v>
      </c>
      <c r="H19" s="315">
        <v>38.6</v>
      </c>
      <c r="I19" s="315">
        <v>499</v>
      </c>
      <c r="J19" s="315">
        <v>391.3</v>
      </c>
      <c r="K19" s="315"/>
      <c r="L19" s="315"/>
      <c r="M19" s="387">
        <v>69.1</v>
      </c>
      <c r="N19" s="387">
        <v>38.6</v>
      </c>
    </row>
    <row r="20" spans="1:14" ht="27" customHeight="1">
      <c r="A20" s="273">
        <v>6</v>
      </c>
      <c r="B20" s="311" t="s">
        <v>556</v>
      </c>
      <c r="C20" s="312">
        <f t="shared" si="0"/>
        <v>67.41000000000001</v>
      </c>
      <c r="D20" s="312">
        <v>45.84</v>
      </c>
      <c r="E20" s="312">
        <v>8.09</v>
      </c>
      <c r="F20" s="312"/>
      <c r="G20" s="314">
        <v>13.48</v>
      </c>
      <c r="H20" s="314"/>
      <c r="I20" s="386">
        <v>36.67</v>
      </c>
      <c r="J20" s="386">
        <v>24.94</v>
      </c>
      <c r="K20" s="386">
        <v>4.4</v>
      </c>
      <c r="L20" s="386"/>
      <c r="M20" s="388">
        <v>7.33</v>
      </c>
      <c r="N20" s="388"/>
    </row>
    <row r="21" spans="1:14" ht="39" customHeight="1">
      <c r="A21" s="273">
        <v>7</v>
      </c>
      <c r="B21" s="316" t="s">
        <v>557</v>
      </c>
      <c r="C21" s="312">
        <f t="shared" si="0"/>
        <v>56.1</v>
      </c>
      <c r="D21" s="315">
        <v>47.7</v>
      </c>
      <c r="E21" s="315"/>
      <c r="F21" s="315"/>
      <c r="G21" s="315">
        <v>8.4</v>
      </c>
      <c r="H21" s="315"/>
      <c r="I21" s="315">
        <v>45.5</v>
      </c>
      <c r="J21" s="315">
        <v>38.6</v>
      </c>
      <c r="K21" s="315"/>
      <c r="L21" s="315"/>
      <c r="M21" s="315">
        <v>6.9</v>
      </c>
      <c r="N21" s="315"/>
    </row>
    <row r="22" spans="1:14" ht="29.25" customHeight="1">
      <c r="A22" s="273">
        <v>8</v>
      </c>
      <c r="B22" s="316" t="s">
        <v>558</v>
      </c>
      <c r="C22" s="312">
        <f t="shared" si="0"/>
        <v>199.5</v>
      </c>
      <c r="D22" s="315">
        <v>133.7</v>
      </c>
      <c r="E22" s="315">
        <v>11.8</v>
      </c>
      <c r="F22" s="315"/>
      <c r="G22" s="315">
        <v>17</v>
      </c>
      <c r="H22" s="315">
        <v>37</v>
      </c>
      <c r="I22" s="315">
        <v>82.3</v>
      </c>
      <c r="J22" s="315">
        <v>69.9</v>
      </c>
      <c r="K22" s="315">
        <v>6.2</v>
      </c>
      <c r="L22" s="315"/>
      <c r="M22" s="315">
        <v>6.2</v>
      </c>
      <c r="N22" s="315"/>
    </row>
    <row r="23" spans="1:14" ht="17.25" customHeight="1">
      <c r="A23" s="323">
        <v>9</v>
      </c>
      <c r="B23" s="311" t="s">
        <v>559</v>
      </c>
      <c r="C23" s="312">
        <f t="shared" si="0"/>
        <v>141.5</v>
      </c>
      <c r="D23" s="312">
        <v>120.3</v>
      </c>
      <c r="E23" s="312">
        <v>10.6</v>
      </c>
      <c r="F23" s="312"/>
      <c r="G23" s="312">
        <v>10.6</v>
      </c>
      <c r="H23" s="312"/>
      <c r="I23" s="312">
        <f>J23+K23+M23</f>
        <v>93.49999999999999</v>
      </c>
      <c r="J23" s="312">
        <v>80.8</v>
      </c>
      <c r="K23" s="312">
        <v>7.1</v>
      </c>
      <c r="L23" s="312"/>
      <c r="M23" s="312">
        <v>5.6</v>
      </c>
      <c r="N23" s="312"/>
    </row>
    <row r="24" spans="1:16" s="362" customFormat="1" ht="36.75" customHeight="1">
      <c r="A24" s="323">
        <v>10</v>
      </c>
      <c r="B24" s="311" t="s">
        <v>560</v>
      </c>
      <c r="C24" s="312">
        <f t="shared" si="0"/>
        <v>41.9</v>
      </c>
      <c r="D24" s="312"/>
      <c r="E24" s="312">
        <v>39.5</v>
      </c>
      <c r="F24" s="312"/>
      <c r="G24" s="312">
        <v>2.4</v>
      </c>
      <c r="H24" s="312"/>
      <c r="I24" s="312">
        <v>26.9</v>
      </c>
      <c r="J24" s="312"/>
      <c r="K24" s="312">
        <v>24.5</v>
      </c>
      <c r="L24" s="312"/>
      <c r="M24" s="312">
        <v>2.4</v>
      </c>
      <c r="N24" s="312"/>
      <c r="O24"/>
      <c r="P24"/>
    </row>
    <row r="25" spans="1:14" ht="18" customHeight="1">
      <c r="A25" s="273">
        <v>11</v>
      </c>
      <c r="B25" s="311" t="s">
        <v>561</v>
      </c>
      <c r="C25" s="312">
        <f t="shared" si="0"/>
        <v>109</v>
      </c>
      <c r="D25" s="312">
        <v>84</v>
      </c>
      <c r="E25" s="312"/>
      <c r="F25" s="312"/>
      <c r="G25" s="312">
        <v>25</v>
      </c>
      <c r="H25" s="312"/>
      <c r="I25" s="312">
        <v>109</v>
      </c>
      <c r="J25" s="312">
        <v>84</v>
      </c>
      <c r="K25" s="312"/>
      <c r="L25" s="312"/>
      <c r="M25" s="312">
        <v>25</v>
      </c>
      <c r="N25" s="312"/>
    </row>
    <row r="26" spans="1:14" ht="31.5" customHeight="1">
      <c r="A26" s="273">
        <v>12</v>
      </c>
      <c r="B26" s="311" t="s">
        <v>562</v>
      </c>
      <c r="C26" s="312">
        <f t="shared" si="0"/>
        <v>220</v>
      </c>
      <c r="D26" s="312">
        <v>200</v>
      </c>
      <c r="E26" s="312"/>
      <c r="F26" s="312"/>
      <c r="G26" s="312">
        <v>20</v>
      </c>
      <c r="H26" s="312"/>
      <c r="I26" s="312">
        <v>220</v>
      </c>
      <c r="J26" s="312">
        <v>200</v>
      </c>
      <c r="K26" s="312"/>
      <c r="L26" s="312"/>
      <c r="M26" s="312">
        <v>20</v>
      </c>
      <c r="N26" s="312"/>
    </row>
    <row r="27" spans="1:14" ht="28.5" customHeight="1">
      <c r="A27" s="273">
        <v>13</v>
      </c>
      <c r="B27" s="311" t="s">
        <v>563</v>
      </c>
      <c r="C27" s="312">
        <f t="shared" si="0"/>
        <v>269</v>
      </c>
      <c r="D27" s="312">
        <v>229</v>
      </c>
      <c r="E27" s="312">
        <v>20</v>
      </c>
      <c r="F27" s="312"/>
      <c r="G27" s="312">
        <v>20</v>
      </c>
      <c r="H27" s="312"/>
      <c r="I27" s="312">
        <v>38.5</v>
      </c>
      <c r="J27" s="312">
        <v>32.7</v>
      </c>
      <c r="K27" s="312">
        <v>2.9</v>
      </c>
      <c r="L27" s="312"/>
      <c r="M27" s="312">
        <v>2.9</v>
      </c>
      <c r="N27" s="312"/>
    </row>
    <row r="28" spans="1:14" ht="15" customHeight="1">
      <c r="A28" s="273">
        <v>14</v>
      </c>
      <c r="B28" s="316" t="s">
        <v>564</v>
      </c>
      <c r="C28" s="312">
        <f t="shared" si="0"/>
        <v>135.8</v>
      </c>
      <c r="D28" s="315">
        <v>98.8</v>
      </c>
      <c r="E28" s="315"/>
      <c r="F28" s="315"/>
      <c r="G28" s="315">
        <v>37</v>
      </c>
      <c r="H28" s="315"/>
      <c r="I28" s="315">
        <v>37.2</v>
      </c>
      <c r="J28" s="315">
        <v>35.6</v>
      </c>
      <c r="K28" s="315"/>
      <c r="L28" s="315"/>
      <c r="M28" s="315">
        <v>0.5</v>
      </c>
      <c r="N28" s="315">
        <v>1.1</v>
      </c>
    </row>
    <row r="29" spans="1:14" ht="36.75" customHeight="1">
      <c r="A29" s="273">
        <v>15</v>
      </c>
      <c r="B29" s="318" t="s">
        <v>565</v>
      </c>
      <c r="C29" s="312">
        <f t="shared" si="0"/>
        <v>1280.5</v>
      </c>
      <c r="D29" s="319">
        <v>286.9</v>
      </c>
      <c r="E29" s="319">
        <v>780</v>
      </c>
      <c r="F29" s="319"/>
      <c r="G29" s="319">
        <v>213.6</v>
      </c>
      <c r="H29" s="319"/>
      <c r="I29" s="389">
        <v>103.6</v>
      </c>
      <c r="J29" s="389">
        <v>23.2</v>
      </c>
      <c r="K29" s="389"/>
      <c r="L29" s="389"/>
      <c r="M29" s="389">
        <v>80.4</v>
      </c>
      <c r="N29" s="389"/>
    </row>
    <row r="30" spans="1:14" ht="23.25" customHeight="1">
      <c r="A30" s="273">
        <v>16</v>
      </c>
      <c r="B30" s="985" t="s">
        <v>566</v>
      </c>
      <c r="C30" s="312">
        <f t="shared" si="0"/>
        <v>143.3</v>
      </c>
      <c r="D30" s="986">
        <v>114.7</v>
      </c>
      <c r="E30" s="986"/>
      <c r="F30" s="986"/>
      <c r="G30" s="986">
        <v>28.6</v>
      </c>
      <c r="H30" s="986"/>
      <c r="I30" s="389">
        <v>143.3</v>
      </c>
      <c r="J30" s="389">
        <v>114.7</v>
      </c>
      <c r="K30" s="389"/>
      <c r="L30" s="389"/>
      <c r="M30" s="389">
        <v>28.6</v>
      </c>
      <c r="N30" s="389"/>
    </row>
    <row r="31" spans="1:14" ht="84" customHeight="1">
      <c r="A31" s="273">
        <v>17</v>
      </c>
      <c r="B31" s="998" t="s">
        <v>567</v>
      </c>
      <c r="C31" s="312">
        <f t="shared" si="0"/>
        <v>521.8000000000001</v>
      </c>
      <c r="D31" s="987">
        <v>443.6</v>
      </c>
      <c r="E31" s="987">
        <v>39.1</v>
      </c>
      <c r="F31" s="987"/>
      <c r="G31" s="987">
        <v>39.1</v>
      </c>
      <c r="H31" s="987"/>
      <c r="I31" s="988">
        <v>66.4</v>
      </c>
      <c r="J31" s="988">
        <v>56.4</v>
      </c>
      <c r="K31" s="988">
        <v>5</v>
      </c>
      <c r="L31" s="988"/>
      <c r="M31" s="988">
        <v>5</v>
      </c>
      <c r="N31" s="988"/>
    </row>
    <row r="32" spans="1:14" ht="26.25" customHeight="1">
      <c r="A32" s="273">
        <v>18</v>
      </c>
      <c r="B32" s="320" t="s">
        <v>568</v>
      </c>
      <c r="C32" s="312">
        <f t="shared" si="0"/>
        <v>225.10000000000002</v>
      </c>
      <c r="D32" s="321">
        <v>191.3</v>
      </c>
      <c r="E32" s="321">
        <v>16.9</v>
      </c>
      <c r="F32" s="321"/>
      <c r="G32" s="321">
        <v>16.9</v>
      </c>
      <c r="H32" s="321"/>
      <c r="I32" s="321">
        <v>10.5</v>
      </c>
      <c r="J32" s="321">
        <v>8.9</v>
      </c>
      <c r="K32" s="321">
        <v>0.8</v>
      </c>
      <c r="L32" s="321"/>
      <c r="M32" s="321">
        <v>0.8</v>
      </c>
      <c r="N32" s="321"/>
    </row>
    <row r="33" spans="1:14" ht="27" customHeight="1">
      <c r="A33" s="273">
        <v>19</v>
      </c>
      <c r="B33" s="981" t="s">
        <v>569</v>
      </c>
      <c r="C33" s="312">
        <f t="shared" si="0"/>
        <v>94.6</v>
      </c>
      <c r="D33" s="989">
        <v>80.4</v>
      </c>
      <c r="E33" s="317">
        <v>7.1</v>
      </c>
      <c r="F33" s="317"/>
      <c r="G33" s="989">
        <v>7.1</v>
      </c>
      <c r="H33" s="989"/>
      <c r="I33" s="989">
        <v>2.4</v>
      </c>
      <c r="J33" s="989">
        <v>2.04</v>
      </c>
      <c r="K33" s="989"/>
      <c r="L33" s="989"/>
      <c r="M33" s="989">
        <v>0.36</v>
      </c>
      <c r="N33" s="989"/>
    </row>
    <row r="34" spans="1:14" ht="54" customHeight="1">
      <c r="A34" s="273">
        <v>20</v>
      </c>
      <c r="B34" s="981" t="s">
        <v>570</v>
      </c>
      <c r="C34" s="312">
        <f t="shared" si="0"/>
        <v>20.28</v>
      </c>
      <c r="D34" s="317">
        <v>20.28</v>
      </c>
      <c r="E34" s="317"/>
      <c r="F34" s="317"/>
      <c r="G34" s="317"/>
      <c r="H34" s="317"/>
      <c r="I34" s="317">
        <v>20.28</v>
      </c>
      <c r="J34" s="317">
        <v>16.18</v>
      </c>
      <c r="K34" s="317"/>
      <c r="L34" s="317"/>
      <c r="M34" s="317">
        <v>4.1</v>
      </c>
      <c r="N34" s="317"/>
    </row>
    <row r="35" spans="1:14" ht="60.75" customHeight="1">
      <c r="A35" s="273">
        <v>21</v>
      </c>
      <c r="B35" s="981" t="s">
        <v>571</v>
      </c>
      <c r="C35" s="312">
        <f t="shared" si="0"/>
        <v>136.07</v>
      </c>
      <c r="D35" s="317">
        <v>122.46</v>
      </c>
      <c r="E35" s="317"/>
      <c r="F35" s="317"/>
      <c r="G35" s="317">
        <v>13.61</v>
      </c>
      <c r="H35" s="317"/>
      <c r="I35" s="317">
        <v>109.2</v>
      </c>
      <c r="J35" s="317">
        <v>98.28</v>
      </c>
      <c r="K35" s="317"/>
      <c r="L35" s="317"/>
      <c r="M35" s="317">
        <v>10.92</v>
      </c>
      <c r="N35" s="317"/>
    </row>
    <row r="36" spans="1:14" ht="28.5" customHeight="1">
      <c r="A36" s="273">
        <v>22</v>
      </c>
      <c r="B36" s="981" t="s">
        <v>572</v>
      </c>
      <c r="C36" s="312">
        <f t="shared" si="0"/>
        <v>152.7</v>
      </c>
      <c r="D36" s="322">
        <v>117.1</v>
      </c>
      <c r="E36" s="322"/>
      <c r="F36" s="322"/>
      <c r="G36" s="322">
        <v>35.6</v>
      </c>
      <c r="H36" s="322"/>
      <c r="I36" s="322">
        <v>152.7</v>
      </c>
      <c r="J36" s="322">
        <v>117.1</v>
      </c>
      <c r="K36" s="322"/>
      <c r="L36" s="322"/>
      <c r="M36" s="322">
        <v>35.6</v>
      </c>
      <c r="N36" s="322"/>
    </row>
    <row r="37" spans="1:14" ht="39" customHeight="1">
      <c r="A37" s="273">
        <v>23</v>
      </c>
      <c r="B37" s="981" t="s">
        <v>573</v>
      </c>
      <c r="C37" s="312">
        <f t="shared" si="0"/>
        <v>118.2</v>
      </c>
      <c r="D37" s="317">
        <v>112.3</v>
      </c>
      <c r="E37" s="317"/>
      <c r="F37" s="317"/>
      <c r="G37" s="317">
        <v>5.9</v>
      </c>
      <c r="H37" s="317"/>
      <c r="I37" s="317">
        <v>73.9</v>
      </c>
      <c r="J37" s="317">
        <v>70.2</v>
      </c>
      <c r="K37" s="317"/>
      <c r="L37" s="317"/>
      <c r="M37" s="317">
        <v>3.7</v>
      </c>
      <c r="N37" s="317"/>
    </row>
    <row r="38" spans="1:14" ht="39.75" customHeight="1">
      <c r="A38" s="273">
        <v>24</v>
      </c>
      <c r="B38" s="981" t="s">
        <v>574</v>
      </c>
      <c r="C38" s="312">
        <f t="shared" si="0"/>
        <v>54.04975</v>
      </c>
      <c r="D38" s="322">
        <v>35.73537</v>
      </c>
      <c r="E38" s="322"/>
      <c r="F38" s="322"/>
      <c r="G38" s="322">
        <v>8.93385</v>
      </c>
      <c r="H38" s="322">
        <v>9.38053</v>
      </c>
      <c r="I38" s="322">
        <f>J38+M38+N38</f>
        <v>48.410000000000004</v>
      </c>
      <c r="J38" s="322">
        <v>35.74</v>
      </c>
      <c r="K38" s="322"/>
      <c r="L38" s="322"/>
      <c r="M38" s="322">
        <v>6.18</v>
      </c>
      <c r="N38" s="322">
        <v>6.49</v>
      </c>
    </row>
    <row r="39" spans="1:14" ht="38.25" customHeight="1">
      <c r="A39" s="323">
        <v>25</v>
      </c>
      <c r="B39" s="981" t="s">
        <v>575</v>
      </c>
      <c r="C39" s="312">
        <f t="shared" si="0"/>
        <v>91.35</v>
      </c>
      <c r="D39" s="322">
        <v>89.55</v>
      </c>
      <c r="E39" s="322"/>
      <c r="F39" s="322"/>
      <c r="G39" s="322">
        <v>1.8</v>
      </c>
      <c r="H39" s="322"/>
      <c r="I39" s="322">
        <v>81.41</v>
      </c>
      <c r="J39" s="322">
        <v>79.58</v>
      </c>
      <c r="K39" s="322"/>
      <c r="L39" s="322"/>
      <c r="M39" s="322">
        <v>1.83</v>
      </c>
      <c r="N39" s="322"/>
    </row>
    <row r="40" spans="1:14" ht="26.25" customHeight="1">
      <c r="A40" s="273">
        <v>26</v>
      </c>
      <c r="B40" s="981" t="s">
        <v>576</v>
      </c>
      <c r="C40" s="312">
        <f t="shared" si="0"/>
        <v>22.7</v>
      </c>
      <c r="D40" s="322">
        <v>22.7</v>
      </c>
      <c r="E40" s="322"/>
      <c r="F40" s="322"/>
      <c r="G40" s="322"/>
      <c r="H40" s="322"/>
      <c r="I40" s="322">
        <v>22.7</v>
      </c>
      <c r="J40" s="322">
        <v>18.2</v>
      </c>
      <c r="K40" s="322"/>
      <c r="L40" s="322"/>
      <c r="M40" s="322">
        <v>4.5</v>
      </c>
      <c r="N40" s="322"/>
    </row>
    <row r="41" spans="1:14" ht="24" customHeight="1">
      <c r="A41" s="273">
        <v>27</v>
      </c>
      <c r="B41" s="981" t="s">
        <v>577</v>
      </c>
      <c r="C41" s="312">
        <f t="shared" si="0"/>
        <v>147.14000000000001</v>
      </c>
      <c r="D41" s="322">
        <v>116.37</v>
      </c>
      <c r="E41" s="322"/>
      <c r="F41" s="322"/>
      <c r="G41" s="322">
        <v>30.77</v>
      </c>
      <c r="H41" s="322"/>
      <c r="I41" s="322">
        <v>147.14</v>
      </c>
      <c r="J41" s="322">
        <v>116.37</v>
      </c>
      <c r="K41" s="322"/>
      <c r="L41" s="322"/>
      <c r="M41" s="322">
        <v>30.77</v>
      </c>
      <c r="N41" s="322"/>
    </row>
    <row r="42" spans="1:14" ht="27.75" customHeight="1">
      <c r="A42" s="273">
        <v>28</v>
      </c>
      <c r="B42" s="981" t="s">
        <v>578</v>
      </c>
      <c r="C42" s="312">
        <f t="shared" si="0"/>
        <v>45.24</v>
      </c>
      <c r="D42" s="317">
        <v>45.24</v>
      </c>
      <c r="E42" s="317"/>
      <c r="F42" s="317"/>
      <c r="G42" s="317"/>
      <c r="H42" s="317"/>
      <c r="I42" s="317">
        <v>4</v>
      </c>
      <c r="J42" s="317"/>
      <c r="K42" s="317"/>
      <c r="L42" s="317"/>
      <c r="M42" s="317">
        <v>4</v>
      </c>
      <c r="N42" s="317"/>
    </row>
    <row r="43" spans="1:14" ht="29.25" customHeight="1">
      <c r="A43" s="323">
        <v>29</v>
      </c>
      <c r="B43" s="981" t="s">
        <v>579</v>
      </c>
      <c r="C43" s="312">
        <f t="shared" si="0"/>
        <v>36.45</v>
      </c>
      <c r="D43" s="322">
        <v>36.45</v>
      </c>
      <c r="E43" s="322"/>
      <c r="F43" s="322"/>
      <c r="G43" s="322"/>
      <c r="H43" s="322"/>
      <c r="I43" s="322">
        <v>4.8</v>
      </c>
      <c r="J43" s="322"/>
      <c r="K43" s="322"/>
      <c r="L43" s="322"/>
      <c r="M43" s="322">
        <v>4.8</v>
      </c>
      <c r="N43" s="322"/>
    </row>
    <row r="44" spans="1:14" ht="50.25" customHeight="1">
      <c r="A44" s="323">
        <v>30</v>
      </c>
      <c r="B44" s="981" t="s">
        <v>580</v>
      </c>
      <c r="C44" s="312">
        <f t="shared" si="0"/>
        <v>136.07</v>
      </c>
      <c r="D44" s="317">
        <v>122.46</v>
      </c>
      <c r="E44" s="317"/>
      <c r="F44" s="317"/>
      <c r="G44" s="317">
        <v>13.61</v>
      </c>
      <c r="H44" s="317"/>
      <c r="I44" s="317">
        <v>109.2</v>
      </c>
      <c r="J44" s="317">
        <v>98.28</v>
      </c>
      <c r="K44" s="317"/>
      <c r="L44" s="317"/>
      <c r="M44" s="317">
        <v>10.92</v>
      </c>
      <c r="N44" s="317"/>
    </row>
    <row r="45" spans="1:14" ht="24" customHeight="1">
      <c r="A45" s="323">
        <v>31</v>
      </c>
      <c r="B45" s="981" t="s">
        <v>581</v>
      </c>
      <c r="C45" s="312">
        <f t="shared" si="0"/>
        <v>30.4</v>
      </c>
      <c r="D45" s="317">
        <v>26.4</v>
      </c>
      <c r="E45" s="317"/>
      <c r="F45" s="317"/>
      <c r="G45" s="317">
        <v>4</v>
      </c>
      <c r="H45" s="317"/>
      <c r="I45" s="317">
        <v>30.4</v>
      </c>
      <c r="J45" s="317">
        <v>26.4</v>
      </c>
      <c r="K45" s="317"/>
      <c r="L45" s="317"/>
      <c r="M45" s="317">
        <v>4</v>
      </c>
      <c r="N45" s="317"/>
    </row>
    <row r="46" spans="1:14" ht="18.75" customHeight="1">
      <c r="A46" s="323">
        <v>32</v>
      </c>
      <c r="B46" s="981" t="s">
        <v>582</v>
      </c>
      <c r="C46" s="312">
        <f t="shared" si="0"/>
        <v>15.4</v>
      </c>
      <c r="D46" s="317">
        <v>13.4</v>
      </c>
      <c r="E46" s="317"/>
      <c r="F46" s="317"/>
      <c r="G46" s="317">
        <v>2</v>
      </c>
      <c r="H46" s="317"/>
      <c r="I46" s="317">
        <v>15.4</v>
      </c>
      <c r="J46" s="317">
        <v>13.4</v>
      </c>
      <c r="K46" s="317"/>
      <c r="L46" s="317"/>
      <c r="M46" s="317">
        <v>2</v>
      </c>
      <c r="N46" s="317"/>
    </row>
    <row r="47" spans="1:14" ht="31.5" customHeight="1">
      <c r="A47" s="323">
        <v>33</v>
      </c>
      <c r="B47" s="981" t="s">
        <v>654</v>
      </c>
      <c r="C47" s="312">
        <f t="shared" si="0"/>
        <v>131</v>
      </c>
      <c r="D47" s="317">
        <v>111</v>
      </c>
      <c r="E47" s="317">
        <v>10</v>
      </c>
      <c r="F47" s="317"/>
      <c r="G47" s="317">
        <v>10</v>
      </c>
      <c r="H47" s="317"/>
      <c r="I47" s="317">
        <v>44.45</v>
      </c>
      <c r="J47" s="317">
        <v>19.6</v>
      </c>
      <c r="K47" s="317">
        <v>1.75</v>
      </c>
      <c r="L47" s="317"/>
      <c r="M47" s="317">
        <v>23.1</v>
      </c>
      <c r="N47" s="317"/>
    </row>
    <row r="48" spans="1:14" ht="15.75" customHeight="1">
      <c r="A48" s="323">
        <v>34</v>
      </c>
      <c r="B48" s="981" t="s">
        <v>683</v>
      </c>
      <c r="C48" s="312">
        <f t="shared" si="0"/>
        <v>175.09</v>
      </c>
      <c r="D48" s="317">
        <v>108.28</v>
      </c>
      <c r="E48" s="317">
        <v>19.11</v>
      </c>
      <c r="F48" s="317"/>
      <c r="G48" s="317">
        <v>31.8</v>
      </c>
      <c r="H48" s="317">
        <v>15.9</v>
      </c>
      <c r="I48" s="317">
        <v>9.55</v>
      </c>
      <c r="J48" s="317"/>
      <c r="K48" s="317"/>
      <c r="L48" s="317"/>
      <c r="M48" s="317"/>
      <c r="N48" s="317">
        <v>9.55</v>
      </c>
    </row>
    <row r="49" spans="1:14" ht="15.75" customHeight="1">
      <c r="A49" s="323">
        <v>35</v>
      </c>
      <c r="B49" s="981" t="s">
        <v>653</v>
      </c>
      <c r="C49" s="312">
        <f t="shared" si="0"/>
        <v>163.255</v>
      </c>
      <c r="D49" s="317">
        <v>147.84</v>
      </c>
      <c r="E49" s="317"/>
      <c r="F49" s="317"/>
      <c r="G49" s="317">
        <v>15.415</v>
      </c>
      <c r="H49" s="317"/>
      <c r="I49" s="317">
        <v>74</v>
      </c>
      <c r="J49" s="317">
        <v>66.5</v>
      </c>
      <c r="K49" s="317"/>
      <c r="L49" s="317"/>
      <c r="M49" s="317">
        <v>7.5</v>
      </c>
      <c r="N49" s="317"/>
    </row>
    <row r="50" spans="1:14" ht="21" customHeight="1">
      <c r="A50" s="323">
        <v>36</v>
      </c>
      <c r="B50" s="981" t="s">
        <v>623</v>
      </c>
      <c r="C50" s="312">
        <f t="shared" si="0"/>
        <v>126</v>
      </c>
      <c r="D50" s="317"/>
      <c r="E50" s="317">
        <v>93</v>
      </c>
      <c r="F50" s="317"/>
      <c r="G50" s="317">
        <v>18.6</v>
      </c>
      <c r="H50" s="317">
        <v>14.4</v>
      </c>
      <c r="I50" s="317">
        <v>126</v>
      </c>
      <c r="J50" s="317"/>
      <c r="K50" s="317">
        <v>93</v>
      </c>
      <c r="L50" s="317"/>
      <c r="M50" s="317">
        <v>18.6</v>
      </c>
      <c r="N50" s="317">
        <v>14.4</v>
      </c>
    </row>
    <row r="51" spans="1:14" ht="26.25" customHeight="1">
      <c r="A51" s="323">
        <v>37</v>
      </c>
      <c r="B51" s="981" t="s">
        <v>611</v>
      </c>
      <c r="C51" s="312">
        <f t="shared" si="0"/>
        <v>253.251</v>
      </c>
      <c r="D51" s="317">
        <v>244.251</v>
      </c>
      <c r="E51" s="317"/>
      <c r="F51" s="317"/>
      <c r="G51" s="317">
        <v>9</v>
      </c>
      <c r="H51" s="317"/>
      <c r="I51" s="317">
        <v>253.251</v>
      </c>
      <c r="J51" s="317">
        <v>244.251</v>
      </c>
      <c r="K51" s="317"/>
      <c r="L51" s="317"/>
      <c r="M51" s="317">
        <v>9</v>
      </c>
      <c r="N51" s="317"/>
    </row>
    <row r="52" spans="1:14" ht="15.75" customHeight="1">
      <c r="A52" s="323">
        <v>38</v>
      </c>
      <c r="B52" s="981" t="s">
        <v>635</v>
      </c>
      <c r="C52" s="312">
        <f t="shared" si="0"/>
        <v>107.8</v>
      </c>
      <c r="D52" s="317">
        <v>85</v>
      </c>
      <c r="E52" s="317"/>
      <c r="F52" s="317">
        <v>4.8</v>
      </c>
      <c r="G52" s="317">
        <v>18</v>
      </c>
      <c r="H52" s="317"/>
      <c r="I52" s="317">
        <v>107.8</v>
      </c>
      <c r="J52" s="317">
        <v>85</v>
      </c>
      <c r="K52" s="317"/>
      <c r="L52" s="317">
        <v>4.8</v>
      </c>
      <c r="M52" s="317">
        <v>18</v>
      </c>
      <c r="N52" s="317"/>
    </row>
    <row r="53" spans="1:14" ht="18" customHeight="1">
      <c r="A53" s="323">
        <v>39</v>
      </c>
      <c r="B53" s="981" t="s">
        <v>643</v>
      </c>
      <c r="C53" s="312">
        <f t="shared" si="0"/>
        <v>103.5</v>
      </c>
      <c r="D53" s="317">
        <v>85</v>
      </c>
      <c r="E53" s="317"/>
      <c r="F53" s="317">
        <v>4.5</v>
      </c>
      <c r="G53" s="317">
        <v>14</v>
      </c>
      <c r="H53" s="317"/>
      <c r="I53" s="317">
        <v>73.4</v>
      </c>
      <c r="J53" s="317">
        <v>59.5</v>
      </c>
      <c r="K53" s="317"/>
      <c r="L53" s="317">
        <v>2.9</v>
      </c>
      <c r="M53" s="317">
        <v>11</v>
      </c>
      <c r="N53" s="317"/>
    </row>
    <row r="54" spans="1:15" ht="12.75">
      <c r="A54" s="275">
        <v>40</v>
      </c>
      <c r="B54" s="310" t="s">
        <v>583</v>
      </c>
      <c r="C54" s="312">
        <f>D54+E54+G54+H54+F54</f>
        <v>7639.0417499999985</v>
      </c>
      <c r="D54" s="310">
        <f aca="true" t="shared" si="1" ref="D54:N54">SUM(D15:D53)</f>
        <v>5183.756369999999</v>
      </c>
      <c r="E54" s="310">
        <f t="shared" si="1"/>
        <v>1236.6939999999997</v>
      </c>
      <c r="F54" s="310">
        <f t="shared" si="1"/>
        <v>9.3</v>
      </c>
      <c r="G54" s="310">
        <f t="shared" si="1"/>
        <v>1073.51085</v>
      </c>
      <c r="H54" s="310">
        <f t="shared" si="1"/>
        <v>135.78053</v>
      </c>
      <c r="I54" s="310">
        <f t="shared" si="1"/>
        <v>4212.647999999999</v>
      </c>
      <c r="J54" s="310">
        <f t="shared" si="1"/>
        <v>3202.6549999999997</v>
      </c>
      <c r="K54" s="310">
        <f t="shared" si="1"/>
        <v>168.65</v>
      </c>
      <c r="L54" s="310">
        <f t="shared" si="1"/>
        <v>7.699999999999999</v>
      </c>
      <c r="M54" s="310">
        <f t="shared" si="1"/>
        <v>743.0019999999998</v>
      </c>
      <c r="N54" s="310">
        <f t="shared" si="1"/>
        <v>90.64</v>
      </c>
      <c r="O54" s="982"/>
    </row>
    <row r="68" ht="12.75" customHeight="1"/>
  </sheetData>
  <sheetProtection/>
  <mergeCells count="12">
    <mergeCell ref="F12:F13"/>
    <mergeCell ref="G12:G13"/>
    <mergeCell ref="H12:H13"/>
    <mergeCell ref="M12:N12"/>
    <mergeCell ref="B6:G7"/>
    <mergeCell ref="A11:A13"/>
    <mergeCell ref="B11:B13"/>
    <mergeCell ref="C11:C13"/>
    <mergeCell ref="D11:H11"/>
    <mergeCell ref="I11:N11"/>
    <mergeCell ref="D12:D13"/>
    <mergeCell ref="E12:E1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Reda Dudienė</cp:lastModifiedBy>
  <cp:lastPrinted>2020-02-28T09:13:03Z</cp:lastPrinted>
  <dcterms:created xsi:type="dcterms:W3CDTF">2013-02-05T08:01:03Z</dcterms:created>
  <dcterms:modified xsi:type="dcterms:W3CDTF">2020-03-05T06:10:01Z</dcterms:modified>
  <cp:category/>
  <cp:version/>
  <cp:contentType/>
  <cp:contentStatus/>
</cp:coreProperties>
</file>