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265" windowHeight="8400" activeTab="0"/>
  </bookViews>
  <sheets>
    <sheet name="1-pajamos" sheetId="1" r:id="rId1"/>
    <sheet name="2-valstybės lėšos" sheetId="2" r:id="rId2"/>
    <sheet name="4-išl.asign.vald. " sheetId="3" r:id="rId3"/>
    <sheet name="5-išl.pagal programas " sheetId="4" state="hidden" r:id="rId4"/>
    <sheet name="5-programos" sheetId="5" r:id="rId5"/>
    <sheet name="6-valst.deleg.f-jų paskirst " sheetId="6" r:id="rId6"/>
    <sheet name="8-projektai" sheetId="7" r:id="rId7"/>
    <sheet name="9 -ML" sheetId="8" r:id="rId8"/>
  </sheets>
  <definedNames>
    <definedName name="_xlnm.Print_Titles" localSheetId="0">'1-pajamos'!$12:$13</definedName>
    <definedName name="_xlnm.Print_Titles" localSheetId="1">'2-valstybės lėšos'!$11:$11</definedName>
    <definedName name="_xlnm.Print_Titles" localSheetId="2">'4-išl.asign.vald. '!$12:$14</definedName>
    <definedName name="_xlnm.Print_Titles" localSheetId="4">'5-programos'!$10:$12</definedName>
  </definedNames>
  <calcPr fullCalcOnLoad="1"/>
</workbook>
</file>

<file path=xl/sharedStrings.xml><?xml version="1.0" encoding="utf-8"?>
<sst xmlns="http://schemas.openxmlformats.org/spreadsheetml/2006/main" count="911" uniqueCount="618">
  <si>
    <t>Eil.Nr.</t>
  </si>
  <si>
    <t>Priešgaisrinė tarnyba</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</si>
  <si>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</si>
  <si>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</si>
  <si>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</si>
  <si>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</si>
  <si>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</si>
  <si>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</si>
  <si>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</si>
  <si>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</si>
  <si>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</si>
  <si>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</si>
  <si>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</si>
  <si>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</si>
  <si>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</si>
  <si>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</si>
  <si>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</si>
  <si>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</si>
  <si>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</si>
  <si>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</si>
  <si>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</si>
  <si>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</si>
  <si>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</si>
  <si>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</si>
  <si>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</si>
  <si>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</si>
  <si>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</si>
  <si>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</si>
  <si>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</si>
  <si>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</si>
  <si>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</si>
  <si>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6 priedas</t>
  </si>
  <si>
    <t>Turto valdymo ir viešųjų pirkimų skyrius</t>
  </si>
  <si>
    <t>L/d Varpelis</t>
  </si>
  <si>
    <t>Suaugusiųjų ir jaunimo mokymo centras</t>
  </si>
  <si>
    <t>IŠ VISO:</t>
  </si>
  <si>
    <t xml:space="preserve">                                                                                      ROKIŠKIO RAJONO SAVIVALDYBĖS 2016 METŲ BIUDŽETAS</t>
  </si>
  <si>
    <t>ASIGNAVIMAI</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</si>
  <si>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</si>
  <si>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</si>
  <si>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</si>
  <si>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</si>
  <si>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</si>
  <si>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</si>
  <si>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</si>
  <si>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</si>
  <si>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</si>
  <si>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</si>
  <si>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</si>
  <si>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</si>
  <si>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</si>
  <si>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VšĮ Rokiškio PASPC moterų konsultacijos kabinetų įrangai</t>
  </si>
  <si>
    <t>iš to sk.: L.Šepkos konkurso premijoms</t>
  </si>
  <si>
    <t xml:space="preserve">             Tyzenhauzų paveldo tyrimams</t>
  </si>
  <si>
    <t xml:space="preserve">              Europos paplūdimio tinklinio turnyrui</t>
  </si>
  <si>
    <t xml:space="preserve">              Lietuvos automobilių Ralio čempionato 4 etapo varžyboms</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</si>
  <si>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</si>
  <si>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</si>
  <si>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</si>
  <si>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</si>
  <si>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</si>
  <si>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</si>
  <si>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</si>
  <si>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</si>
  <si>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</si>
  <si>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 xml:space="preserve">Pandėlio gimnazija </t>
  </si>
  <si>
    <t>Rudolfo Lymano muzikos mokykla</t>
  </si>
  <si>
    <t>Pandėlio universalus daugiafunkcis centras</t>
  </si>
  <si>
    <r>
      <t xml:space="preserve">SF* - </t>
    </r>
    <r>
      <rPr>
        <sz val="10"/>
        <rFont val="Arial"/>
        <family val="2"/>
      </rPr>
      <t>savarankiška funkcija</t>
    </r>
  </si>
  <si>
    <r>
      <t xml:space="preserve">SP PR* - </t>
    </r>
    <r>
      <rPr>
        <sz val="10"/>
        <rFont val="Arial"/>
        <family val="2"/>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</si>
  <si>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</si>
  <si>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</si>
  <si>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</si>
  <si>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</si>
  <si>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</si>
  <si>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</si>
  <si>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</si>
  <si>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</si>
  <si>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</si>
  <si>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</si>
  <si>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</si>
  <si>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</si>
  <si>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</si>
  <si>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</si>
  <si>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</si>
  <si>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</si>
  <si>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</si>
  <si>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</si>
  <si>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</si>
  <si>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rPr>
      <t>paveldosaugos komisijos veiklos programa</t>
    </r>
  </si>
  <si>
    <t xml:space="preserve">  laisvės kovų įamžinimo komisijos veikla</t>
  </si>
  <si>
    <t>Finansų skyrius</t>
  </si>
  <si>
    <r>
      <t xml:space="preserve">   paskolų aptarnavimas</t>
    </r>
    <r>
      <rPr>
        <sz val="10"/>
        <rFont val="Arial"/>
        <family val="2"/>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</si>
  <si>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</si>
  <si>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</si>
  <si>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</si>
  <si>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</si>
  <si>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</si>
  <si>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</si>
  <si>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</si>
  <si>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</si>
  <si>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</si>
  <si>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</si>
  <si>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</si>
  <si>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</si>
  <si>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</si>
  <si>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</si>
  <si>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</si>
  <si>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</si>
  <si>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</si>
  <si>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</si>
  <si>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</si>
  <si>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</si>
  <si>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</si>
  <si>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</si>
  <si>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</si>
  <si>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</si>
  <si>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</si>
  <si>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</si>
  <si>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</si>
  <si>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</si>
  <si>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</si>
  <si>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</si>
  <si>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</si>
  <si>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</si>
  <si>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</si>
  <si>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</si>
  <si>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</si>
  <si>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</si>
  <si>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</si>
  <si>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rPr>
      <t xml:space="preserve"> vaikų dienos centrų dalinis finansavimas</t>
    </r>
  </si>
  <si>
    <t xml:space="preserve">  vaikų ir jaunimo socializacija</t>
  </si>
  <si>
    <r>
      <t xml:space="preserve">  </t>
    </r>
    <r>
      <rPr>
        <i/>
        <sz val="9"/>
        <rFont val="Arial"/>
        <family val="2"/>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</si>
  <si>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</si>
  <si>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</si>
  <si>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</si>
  <si>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</si>
  <si>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</si>
  <si>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</si>
  <si>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</si>
  <si>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</si>
  <si>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</si>
  <si>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</si>
  <si>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</si>
  <si>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</si>
  <si>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</si>
  <si>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</si>
  <si>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</si>
  <si>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</si>
  <si>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</si>
  <si>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</si>
  <si>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rPr>
      <t xml:space="preserve"> </t>
    </r>
    <r>
      <rPr>
        <i/>
        <sz val="10"/>
        <rFont val="Arial"/>
        <family val="2"/>
      </rPr>
      <t xml:space="preserve">iš to sk.: </t>
    </r>
    <r>
      <rPr>
        <i/>
        <sz val="10"/>
        <rFont val="Arial"/>
        <family val="2"/>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</si>
  <si>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</si>
  <si>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</si>
  <si>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</si>
  <si>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</si>
  <si>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</si>
  <si>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</si>
  <si>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</si>
  <si>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</si>
  <si>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</si>
  <si>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</si>
  <si>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</si>
  <si>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</si>
  <si>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</si>
  <si>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</si>
  <si>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</si>
  <si>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rPr>
      <t>aplinkos apsaugos rėmimo spec.programa</t>
    </r>
  </si>
  <si>
    <t xml:space="preserve">  nuostolingų maršrutų išlaidoms kompensuoti</t>
  </si>
  <si>
    <t xml:space="preserve">                                                         IŠ VISO:</t>
  </si>
  <si>
    <r>
      <t xml:space="preserve">MK* - </t>
    </r>
    <r>
      <rPr>
        <sz val="10"/>
        <rFont val="Arial"/>
        <family val="2"/>
      </rPr>
      <t>mokinio krepšelis</t>
    </r>
  </si>
  <si>
    <t>ROKIŠKIO RAJONO SAVIVALDYBĖS 2018 METŲ BIUDŽETAS</t>
  </si>
  <si>
    <t>2018 m. vasario 21 d. sprendimo Nr. TS-</t>
  </si>
  <si>
    <t>Iš viso VF*/ES*</t>
  </si>
  <si>
    <r>
      <t>VF*</t>
    </r>
    <r>
      <rPr>
        <sz val="10"/>
        <rFont val="Arial"/>
        <family val="0"/>
      </rPr>
      <t xml:space="preserve"> - valstybės funkcija/</t>
    </r>
    <r>
      <rPr>
        <b/>
        <sz val="10"/>
        <rFont val="Arial"/>
        <family val="2"/>
      </rPr>
      <t xml:space="preserve">ES* </t>
    </r>
    <r>
      <rPr>
        <sz val="10"/>
        <rFont val="Arial"/>
        <family val="2"/>
      </rPr>
      <t>- Europos sąjungos</t>
    </r>
  </si>
  <si>
    <t>Iš viso ML*</t>
  </si>
  <si>
    <r>
      <t xml:space="preserve">ML* - </t>
    </r>
    <r>
      <rPr>
        <sz val="10"/>
        <rFont val="Arial"/>
        <family val="2"/>
      </rPr>
      <t>mokymo lėšos</t>
    </r>
  </si>
  <si>
    <t>Statybos ir infrastruktūros plėtros skyrius iš viso</t>
  </si>
  <si>
    <t>Švietimo, kultūros ir sporto skyrius iš viso</t>
  </si>
  <si>
    <t>ROKIŠKIO RAJONO SAVIVALDYBĖS 2020 METŲ BIUDŽETAS</t>
  </si>
  <si>
    <t xml:space="preserve">VALSTYBĖS DELEGUOTŲ  FUNKCIJŲ PASKIRSTYMAS  2020 M.  </t>
  </si>
  <si>
    <t>Valstybės funkcijos pavadinimas</t>
  </si>
  <si>
    <t>Asignavimų valdytojas</t>
  </si>
  <si>
    <t xml:space="preserve"> Iš to sk.: DUF</t>
  </si>
  <si>
    <t xml:space="preserve"> IŠ VISO VALSTYBĖS FUNKCIJOMS:</t>
  </si>
  <si>
    <t>Statybos ir  infrastruktūros plėtros skyrius</t>
  </si>
  <si>
    <t>Švietimo, kultūros ir sporto skyrius</t>
  </si>
  <si>
    <t>KULTŪROS, SPPORTO, BENDRUOMENĖS IR VAIKŲ IR JAUNIMO GYVENIMO AKTYVINIMO PROGRAMA (03)</t>
  </si>
  <si>
    <t>RAJONO INFRASTRUKTŪROS OBJEKTŲ PRIEŽIŪRA, PLĖTRA IR MODERNIZAVIMAS (05)</t>
  </si>
  <si>
    <r>
      <t xml:space="preserve">ML* - </t>
    </r>
    <r>
      <rPr>
        <sz val="10"/>
        <rFont val="Arial"/>
        <family val="2"/>
      </rPr>
      <t>mokinio krepšelis</t>
    </r>
  </si>
  <si>
    <t>Dotacija savivaldybės vykdomų projektų nuosavai daliai finansuoti</t>
  </si>
  <si>
    <t>Juozo Tūbelio progimnazijos pastatui modernizuoti</t>
  </si>
  <si>
    <r>
      <t>VF*</t>
    </r>
    <r>
      <rPr>
        <sz val="10"/>
        <rFont val="Arial"/>
        <family val="0"/>
      </rPr>
      <t xml:space="preserve"> - valstybės biudžeto tikslinės lėšos/</t>
    </r>
    <r>
      <rPr>
        <b/>
        <sz val="10"/>
        <rFont val="Arial"/>
        <family val="2"/>
      </rPr>
      <t>ES*</t>
    </r>
    <r>
      <rPr>
        <sz val="10"/>
        <rFont val="Arial"/>
        <family val="0"/>
      </rPr>
      <t xml:space="preserve"> - Europos Sąjungos</t>
    </r>
  </si>
  <si>
    <r>
      <t>VF*</t>
    </r>
    <r>
      <rPr>
        <sz val="10"/>
        <rFont val="Arial"/>
        <family val="2"/>
      </rPr>
      <t xml:space="preserve"> - valstybės biudžeto tikslinės lėšos/</t>
    </r>
    <r>
      <rPr>
        <b/>
        <sz val="10"/>
        <rFont val="Arial"/>
        <family val="2"/>
      </rPr>
      <t xml:space="preserve">ES* </t>
    </r>
    <r>
      <rPr>
        <sz val="10"/>
        <rFont val="Arial"/>
        <family val="2"/>
      </rPr>
      <t>- Europos sąjungos</t>
    </r>
  </si>
  <si>
    <t>1.</t>
  </si>
  <si>
    <t>2.</t>
  </si>
  <si>
    <t>3.</t>
  </si>
  <si>
    <t>4.</t>
  </si>
  <si>
    <t>5.</t>
  </si>
  <si>
    <t>6.</t>
  </si>
  <si>
    <t>7.</t>
  </si>
  <si>
    <t>Mokymo lėšos</t>
  </si>
  <si>
    <t xml:space="preserve">ES lėšos neformaliojo vaikų švietimo paslaugų plėtrai </t>
  </si>
  <si>
    <t>Tarpinstitucinio bendradarbiavimo koordinatoriaus pareigybei išlaikyti</t>
  </si>
  <si>
    <t>(Rokiškio rajono savivaldybės tarybos</t>
  </si>
  <si>
    <t>pakeitimai)</t>
  </si>
  <si>
    <t xml:space="preserve">(Rokiškio rajono savivaldybės tarybos </t>
  </si>
  <si>
    <t>2020 m. vasario 27 d. sprendimo Nr. TS-26</t>
  </si>
  <si>
    <t xml:space="preserve">     tūkst. Eur</t>
  </si>
  <si>
    <t>tūkst. Eur</t>
  </si>
  <si>
    <t xml:space="preserve">Socialinės paramos ir sveikatos skyrius </t>
  </si>
  <si>
    <t>Socialinė parama</t>
  </si>
  <si>
    <t>Vaikų  vasaros stovykloms ir kitoms neformaliojo vaikų švietimo veikloms</t>
  </si>
  <si>
    <t>VšĮ Rokiškio rajono ligoninei rentgeno diagnostikos medicinos prietaisui įsigyti</t>
  </si>
  <si>
    <t>ROKIŠKIO RAJONO SAVIVALDYBĖS BIUDŽETO 2020METŲ VALSTYBĖS BIUDŽETO TIKSLINĖS LĖŠOS</t>
  </si>
  <si>
    <t>Vėdinimo ir konicionavimo sistemoms savivaldybių egzaminų centruose įrengti</t>
  </si>
  <si>
    <t>Brandos egzaminams organizuoti ir vykdyti</t>
  </si>
  <si>
    <t>Savivaldybės vykdomiems projektams prisidėti</t>
  </si>
  <si>
    <t>Savivaldybės administracija iš viso</t>
  </si>
  <si>
    <t>Rokiškio jaunimo centras</t>
  </si>
  <si>
    <t>Rudolfo Lymano muzikos mokyklos Choreografijos sk.</t>
  </si>
  <si>
    <t>Kamajų A.Strazdo gimnazijos Jūžintų skyrius</t>
  </si>
  <si>
    <t>Pandėlio gimnazija</t>
  </si>
  <si>
    <t>Panemunėlio mokykla-daugiafunkcis centras</t>
  </si>
  <si>
    <t>Obelių gimn. ikimok. ir  priešmokyk. ugdymo sk.</t>
  </si>
  <si>
    <t>Rudolfo Lymano muzikos mok. choreografijos sk.</t>
  </si>
  <si>
    <t>Mokytojų, dirbančių pagal neformaliojo švietimo programas, darbo užmokesčiui</t>
  </si>
  <si>
    <t>Pedagoginė-psicologinė tarnyba</t>
  </si>
  <si>
    <t xml:space="preserve">Savivaldybės administracija </t>
  </si>
  <si>
    <t>Socialinės paramos ir sveikatos skyrius iš viso</t>
  </si>
  <si>
    <t>Rokiškio kaim. seniūnija</t>
  </si>
  <si>
    <t>Socialinės išmokos iš viso</t>
  </si>
  <si>
    <t>Žemės ūkio funkcijos vykdymas iš viso</t>
  </si>
  <si>
    <t xml:space="preserve">       iš jų:</t>
  </si>
  <si>
    <t xml:space="preserve">             iš jų:</t>
  </si>
  <si>
    <t xml:space="preserve">       iš jų: socialinės išmokos (laidojomo pašalpos) iš viso</t>
  </si>
  <si>
    <t>Pajamų klasifikacijos kodas</t>
  </si>
  <si>
    <t xml:space="preserve">            Pajamos</t>
  </si>
  <si>
    <t xml:space="preserve">    suma</t>
  </si>
  <si>
    <t>1.1.</t>
  </si>
  <si>
    <t>MOKESČIAI (2+4+8)</t>
  </si>
  <si>
    <t>1.1.1.</t>
  </si>
  <si>
    <t xml:space="preserve"> Pajamų ir pelno mokesčiai (3)</t>
  </si>
  <si>
    <t>1.1.1.1.1.</t>
  </si>
  <si>
    <t>Gyventojų pajamų mokestis</t>
  </si>
  <si>
    <t>1.1.3.</t>
  </si>
  <si>
    <t>Turto  mokesčiai (5+6+7)</t>
  </si>
  <si>
    <t>1.1.3.1.</t>
  </si>
  <si>
    <t>Žemės mokestis</t>
  </si>
  <si>
    <t>1.1.3.2.</t>
  </si>
  <si>
    <t xml:space="preserve"> Paveldimo ir dovanojimo mokestis</t>
  </si>
  <si>
    <t>1.1.3.3.</t>
  </si>
  <si>
    <t>Nekilnojamojo turto mokestis</t>
  </si>
  <si>
    <t>8.</t>
  </si>
  <si>
    <t>1.1.4.</t>
  </si>
  <si>
    <t>Prekių ir paslaugų mokesčiai (9+10)</t>
  </si>
  <si>
    <t>9.</t>
  </si>
  <si>
    <t>1.1.4.7.1.1.</t>
  </si>
  <si>
    <t>Mokesčiai už aplinkos teršimą</t>
  </si>
  <si>
    <t>10.</t>
  </si>
  <si>
    <t>1.1.4.7.2.</t>
  </si>
  <si>
    <t>Rinkliavos(11+12)</t>
  </si>
  <si>
    <t>11.</t>
  </si>
  <si>
    <t>1.1.4.7.2.1.</t>
  </si>
  <si>
    <t>Valstybės rinkliavos</t>
  </si>
  <si>
    <t>12.</t>
  </si>
  <si>
    <t>1.1.4.7.2.2.</t>
  </si>
  <si>
    <t>Vietinės rinkliavos</t>
  </si>
  <si>
    <t>13.</t>
  </si>
  <si>
    <t>1.3.</t>
  </si>
  <si>
    <t>DOTACIJOS (14+19+31)</t>
  </si>
  <si>
    <t>14.</t>
  </si>
  <si>
    <t>1.3.4.1.1.1.</t>
  </si>
  <si>
    <t>Speciali tikslinė dotacija iš viso (15+16+17+18)</t>
  </si>
  <si>
    <t>15.</t>
  </si>
  <si>
    <t xml:space="preserve"> 1.3.4.1.1.1.a</t>
  </si>
  <si>
    <t>Valstybinėms (valstybės perduotoms savivaldybėms) funkcijoms vykdyti</t>
  </si>
  <si>
    <t>16.</t>
  </si>
  <si>
    <t xml:space="preserve"> 1.3.4.1.1.1.b</t>
  </si>
  <si>
    <t>17.</t>
  </si>
  <si>
    <t xml:space="preserve"> 1.3.4.1.1.1.c</t>
  </si>
  <si>
    <t>18.</t>
  </si>
  <si>
    <t xml:space="preserve"> 1.3.4.1.1.1.d</t>
  </si>
  <si>
    <t>Rokiškio suaugusiųjų ir jaunimo mokymo centro VšĮ Rokiškio psichiatrijos ligoninės Psichosocialinės reabilitacijos skyriaus suaugusiųjų klasėms finansuoti</t>
  </si>
  <si>
    <t>19.</t>
  </si>
  <si>
    <t>1.3.4.1.1.5</t>
  </si>
  <si>
    <t>Kitos dotacijos einamiesiems tikslams (20+21+22+23+24+25+26+27+28+29+30)</t>
  </si>
  <si>
    <t>20.</t>
  </si>
  <si>
    <t xml:space="preserve">1.3.4.1.1.5.1  </t>
  </si>
  <si>
    <t>Valstybės biudžeto lėšos, skirtos mokytojų,dirbančių pagal neformaliojo vaikų švietimo programas mokyklose, darbo apmokėjimui</t>
  </si>
  <si>
    <t>21.</t>
  </si>
  <si>
    <t>1.3.4.1.1.5.2.</t>
  </si>
  <si>
    <t>Kelių priežiūros ir plėtros programa (KPPP)</t>
  </si>
  <si>
    <t>22.</t>
  </si>
  <si>
    <t>1.3.4.1.1.5.3.</t>
  </si>
  <si>
    <t>23.</t>
  </si>
  <si>
    <t>1.3.4.1.1.5.4.</t>
  </si>
  <si>
    <t>24.</t>
  </si>
  <si>
    <t>1.3.4.1.1.6.</t>
  </si>
  <si>
    <t>Valstybės biudžeto lėšos, skirtos vienkartinėms premijoms už ypač svarbių užduočių vykdymą  valstybės lygio ekstremalios situacijos ir karantino laikotarpiu savivaldybių socialinių paslaugų įstaigose dirbantiems darbuotojams išmokėti</t>
  </si>
  <si>
    <t>25.</t>
  </si>
  <si>
    <t>1.3.4.1.1.7</t>
  </si>
  <si>
    <t>26.</t>
  </si>
  <si>
    <t>1.3.4.1.1.8.</t>
  </si>
  <si>
    <t>Piniginei socialinei paramai nepasiturintiems gyventojams</t>
  </si>
  <si>
    <t>27.</t>
  </si>
  <si>
    <t>1.3.4.1.1.9.</t>
  </si>
  <si>
    <t>Tiksliniai asignavimai psichikos sveikatai stiprinti</t>
  </si>
  <si>
    <t>28.</t>
  </si>
  <si>
    <t>1.3.4.1.1.10.</t>
  </si>
  <si>
    <t>Išlaidoms, susijusioms  su savivaldybių mokyklų mokytojų, dirbančių pagal ikimokyklinio, priešmokyklinio, bendrojo ugdymo ir profesinio mokymo programas, skaičiaus optimizavimu, apmokėti</t>
  </si>
  <si>
    <t>29.</t>
  </si>
  <si>
    <t>1.3.4.1.1.11</t>
  </si>
  <si>
    <t>Lėšos savivaldybių patirtoms materialinių išteklių teikimo, siekiant šalinti COVID-19 ligos padarinius ir valdyti jo plitimą esant valstybės lygio ekstremaliai situacijai, išlaidoms kompensuoti</t>
  </si>
  <si>
    <t>30.</t>
  </si>
  <si>
    <t>1.3.4.1.1.12.</t>
  </si>
  <si>
    <t xml:space="preserve">Lėšos , skirtos  švietimo įstaigoms ilgalaikių neigiamų COVID-19 pasekmių visuomenės psichikos sveikatai  mažinimo veiksmų plane numatytoms veikloms finasuoti </t>
  </si>
  <si>
    <t>31.</t>
  </si>
  <si>
    <t>1.3.4.2.1.</t>
  </si>
  <si>
    <t>Kitos dotacijos turtui įsigyti (32+33+34+35+36+37+38)</t>
  </si>
  <si>
    <t>32.</t>
  </si>
  <si>
    <t>1.3.4.2.1.1.1.</t>
  </si>
  <si>
    <t>33.</t>
  </si>
  <si>
    <t>1.3.4.2.1.1.2.</t>
  </si>
  <si>
    <t>34.</t>
  </si>
  <si>
    <t>1.3.4.2.1.1.3.</t>
  </si>
  <si>
    <t>Valstybės biudžeto lėšos Kelių priežiūros ir plėtros programai (KPPP)</t>
  </si>
  <si>
    <t>35.</t>
  </si>
  <si>
    <t>1.3.4.2.1.1.4</t>
  </si>
  <si>
    <t>Daugiafuncės sporto salės Rokiškyje, Taikos g. 21A, statyba</t>
  </si>
  <si>
    <t>36.</t>
  </si>
  <si>
    <t>1.3.4.2.1.1.5.</t>
  </si>
  <si>
    <t>37.</t>
  </si>
  <si>
    <t>1.3.4.2.1.1.6.</t>
  </si>
  <si>
    <t>38.</t>
  </si>
  <si>
    <t>1.3.4.2.1.1.7.</t>
  </si>
  <si>
    <t>39.</t>
  </si>
  <si>
    <t>1.4.</t>
  </si>
  <si>
    <t>KITOS PAJAMOS 40+44+45+46)</t>
  </si>
  <si>
    <t>40.</t>
  </si>
  <si>
    <t>1.4.1.</t>
  </si>
  <si>
    <t>Turto pajamos(41+42+43)</t>
  </si>
  <si>
    <t>41.</t>
  </si>
  <si>
    <t>1.4.1.4.1.</t>
  </si>
  <si>
    <t>Nuomos mokestis už valstybinę žemę ir valstybinio vidaus fondo vandens telkinius</t>
  </si>
  <si>
    <t>42.</t>
  </si>
  <si>
    <t>1.4.1.2.1.2.</t>
  </si>
  <si>
    <t>Dividendai</t>
  </si>
  <si>
    <t>43.</t>
  </si>
  <si>
    <t>1.4.1.4.2.1.</t>
  </si>
  <si>
    <t>Mokestis už medžiojamų gyvūnų išteklių naudojimą ir kitus valstybinius išteklius</t>
  </si>
  <si>
    <t>44.</t>
  </si>
  <si>
    <t>1.4.2.1.</t>
  </si>
  <si>
    <t xml:space="preserve">Pajamos už teikiamas paslaugas </t>
  </si>
  <si>
    <t>45.</t>
  </si>
  <si>
    <t>1.4.2.2.</t>
  </si>
  <si>
    <t>Pajamos iš baudų ir konfiskacijos</t>
  </si>
  <si>
    <t>46.</t>
  </si>
  <si>
    <t>1.4.2.3.</t>
  </si>
  <si>
    <t>Kitos pajamos</t>
  </si>
  <si>
    <t>47.</t>
  </si>
  <si>
    <t>VISI MOKESČIAI, PAJAMOS IR DOTACIJOS(1+13+39)</t>
  </si>
  <si>
    <t>48.</t>
  </si>
  <si>
    <t>Biudžeto lėšų likutis</t>
  </si>
  <si>
    <t xml:space="preserve"> iš jo: Aplinkos apsaugos rėmimo spec.programa</t>
  </si>
  <si>
    <t xml:space="preserve">     biudžetinių įstaigų pajamos už teikiamas paslaugas</t>
  </si>
  <si>
    <t xml:space="preserve">    apyvartos lėšos</t>
  </si>
  <si>
    <t>redakcija)</t>
  </si>
  <si>
    <t xml:space="preserve">  ROKIŠKIO RAJONO SAVIVALDYBĖS 2020 METŲ BIUDŽETAS</t>
  </si>
  <si>
    <t xml:space="preserve">                                            P A J A M O S </t>
  </si>
  <si>
    <t>(tūkst. Eur)</t>
  </si>
  <si>
    <t>VšĮ Rokiškio pirminės asmens sveikatos priežiūros centro poliklinikos pastato stogo remontui</t>
  </si>
  <si>
    <t xml:space="preserve">         Funkcijos</t>
  </si>
  <si>
    <t>suma</t>
  </si>
  <si>
    <t xml:space="preserve">             VALSTYBINĖS (VALSTYBĖS PERDUOTOMS SAVIVALDYBĖMS) FUNKCIJOS                                                       </t>
  </si>
  <si>
    <t xml:space="preserve">   TEISINGUMO MINISTERIJA</t>
  </si>
  <si>
    <t>Civilinės būklės aktų registravimas</t>
  </si>
  <si>
    <t>Pirminė teisinė pagalba</t>
  </si>
  <si>
    <t>Gyventojų registro tvarkymas ir duomenų teikimas valstybės registrui</t>
  </si>
  <si>
    <t xml:space="preserve">  VIDAUS REIKALŲ MINISTERIJA</t>
  </si>
  <si>
    <t>Civilinė sauga</t>
  </si>
  <si>
    <t>Gyvenamosios vietos deklaravimas</t>
  </si>
  <si>
    <t>SOCIALINĖS APSAUGOS IR DARBO MINISTERIJA</t>
  </si>
  <si>
    <t>Socialinėms išmokoms</t>
  </si>
  <si>
    <t>Socialinė parama mokiniams</t>
  </si>
  <si>
    <t>Socialinėms paslaugoms</t>
  </si>
  <si>
    <t>Jaunimo teisių apsaugai</t>
  </si>
  <si>
    <t>Būsto nuomos ar išperkamosios nuomos mokesčių dalies kompensacijoms</t>
  </si>
  <si>
    <t>Savivaldybei perduotai įstaigai išlaikyti</t>
  </si>
  <si>
    <t>SVEIKATOS APSAUGOS MINISTERIJA</t>
  </si>
  <si>
    <t>Visuomenės sveikatos priežiūros funkcijoms vykdyti</t>
  </si>
  <si>
    <t>Neveiksnių asmenų būklės peržiūrėjimas</t>
  </si>
  <si>
    <t>ŽEMĖS ŪKIO MINISTERIJA</t>
  </si>
  <si>
    <t>Žemės ūkio funkcijai</t>
  </si>
  <si>
    <t>Melioracijai</t>
  </si>
  <si>
    <t>Erdvinių duomenų rinkinio tvarkymo funkcijai atlikti</t>
  </si>
  <si>
    <t>KRAŠTO APSAUGOS MINISTERIJA</t>
  </si>
  <si>
    <t>Dalyvavimas rengiant ir vykdant mobilizaciją</t>
  </si>
  <si>
    <t>LIETUVOS VYRIAUSIO ARCHYVARO TARNYBA</t>
  </si>
  <si>
    <t>Archyvinių dokumentų tvarkymas</t>
  </si>
  <si>
    <t>KONKURENCIJOS TARYBA</t>
  </si>
  <si>
    <t>VALSTYBINĖ KALBOS INSPEKCIJA</t>
  </si>
  <si>
    <t>Valstybinės kalbos vartojimo ir taisyklingumo kontrolė</t>
  </si>
  <si>
    <t xml:space="preserve">   IŠ  VISO VALSTYBĖS DELEGUOTOMS FUNKCIJOMS</t>
  </si>
  <si>
    <t>ŠVIETIMO IR MOKSLO MINISTERIJA</t>
  </si>
  <si>
    <t>Ūkio lėšos mokykloms, turinčioms mokinių su specialiaisiais poreikiais, Rokiškio pagrindinei mokyklai</t>
  </si>
  <si>
    <t>Rokiškio suaugusiųjų ir jaunimo mokymo centro VšĮ Rokiškio psichiatrijos ligoninės Psichosocialinės reabilitacijos skyriaus suaugusiųjų klasės</t>
  </si>
  <si>
    <t>Valstybės biudžeto lėšos, skirtos mokytojų,dirbančių pagal neformaliojo vaikų švietimo programas mokyklose</t>
  </si>
  <si>
    <t xml:space="preserve">Lėšos , skirtos  švietimo įstaigoms ilgalaikių neigiamų COVID-19 pasekmių visuomenės psichikos sveikatai  mažinimo veiksmų plane numatytoms veikloms finansuoti </t>
  </si>
  <si>
    <t>Vienkartinėms premijoms dirbusiems socialiniams darbuotojams karantino laikotarpiu</t>
  </si>
  <si>
    <t>FINANSŲ MINISTERIJA</t>
  </si>
  <si>
    <t>SUSISIEKIMO MINISTERIJA</t>
  </si>
  <si>
    <t>Valstybės biudžeto lėšos Kelių priežiūros ir plėtros programa</t>
  </si>
  <si>
    <t>Rokiškio visuomenės sveikatos biurui - psichikos sveikatai stiprinti</t>
  </si>
  <si>
    <t xml:space="preserve"> VšĮ Rokiškio pirminės asmens sveikatos priežiūros centro poliklinikos pastato stogo remontui</t>
  </si>
  <si>
    <t xml:space="preserve">  IŠ VISO </t>
  </si>
  <si>
    <t>Duomenų apie suteiktą valstybės pagalbą teikimas valstybės registrui</t>
  </si>
  <si>
    <t>Daugiafunkcės sporto salės Rokiškyje, Taikos g.21A, statybai</t>
  </si>
  <si>
    <t>VALSTYBĖS INVESTICIJŲ PROGRAMOS IR KURIEMS REIKALINGAS PRISIDĖJIMAS , SĄRAŠAS</t>
  </si>
  <si>
    <t>2020 METAIS SAVIVALDYBĖS PLANUOJAMŲ VYKDYTI PROJEKTŲ, FINANSUOJAMŲ  ES IR KITŲ FONDŲ PARAMOS,</t>
  </si>
  <si>
    <t>sumos-tūkst.Eur</t>
  </si>
  <si>
    <t>Ūkio lėšos mokykloms, turinčioms mokinių su specialiaisiais poreikiais, -Rokiškio pagrindinei mokyklai</t>
  </si>
  <si>
    <t>Užimtumo didinimo programai</t>
  </si>
  <si>
    <t xml:space="preserve">                                                                                                            tūkst. Eur</t>
  </si>
  <si>
    <t>L.-d. ,,Nykštukas"</t>
  </si>
  <si>
    <t>L.-d. ,,Varpelis"</t>
  </si>
  <si>
    <t>L.-d. ,,Pumpurėlis"</t>
  </si>
  <si>
    <t xml:space="preserve">Juodupės l.-d. </t>
  </si>
  <si>
    <t>M.-d. ,,Ąžuoliukas"</t>
  </si>
  <si>
    <t>M.-d. ,,Ąžuoliukas" Kavoliškio sk.</t>
  </si>
  <si>
    <t>J. Tumo-Vaižganto gimnazija</t>
  </si>
  <si>
    <t>Kamajų A. Strazdo gimnazija</t>
  </si>
  <si>
    <t>Kamajų A. Strazdo gimnazijos Jūžintų skyrius</t>
  </si>
  <si>
    <t>M.-d. ,,Ąžuoliukas" Kavoliškio skyrius</t>
  </si>
  <si>
    <t>Juozo Tumo-Vaižganto gimnazija</t>
  </si>
  <si>
    <t>Obelių socialinių paslaugų namai</t>
  </si>
  <si>
    <t xml:space="preserve">                                                      2020 m. vasario 27 d. sprendimo Nr. TS-26</t>
  </si>
  <si>
    <t xml:space="preserve">                                                      redakcija)</t>
  </si>
  <si>
    <t xml:space="preserve">                                                      (Rokiškio rajono savivaldybės tarybos</t>
  </si>
  <si>
    <t xml:space="preserve">                                                             2 priedas</t>
  </si>
  <si>
    <t xml:space="preserve">                                                             redakcija)</t>
  </si>
  <si>
    <t>Kamajų A.Strazdo gimn. ikimokyklinio ugdymo sk.</t>
  </si>
  <si>
    <t>Senamiesčio prog. Laibgalių ikimok.ugd. sk.</t>
  </si>
  <si>
    <t>Suaugusiųjų ir jaunimo mok.c. VŠĮ Rokiškio psich.lig.sk.</t>
  </si>
  <si>
    <t>Senamiesčio prog. Laibgalių ikimok.ugd.sk.</t>
  </si>
  <si>
    <t>Kelių priežiūros programa</t>
  </si>
  <si>
    <t>Seniūnijų gatvių apšvietimo atnaujinimo programa</t>
  </si>
  <si>
    <t>Kelių priežiūros ir plėtros programa</t>
  </si>
  <si>
    <t>Projektų administravimas</t>
  </si>
  <si>
    <t xml:space="preserve">Strateginio planavimo, investicijų ir viešųjų pirkimų skyrius </t>
  </si>
  <si>
    <t>Europos ir kitų fondų projektams dalinai finansuoti</t>
  </si>
  <si>
    <t>KAIMO PLĖTROS, APLINKOS APSAUGOS IR VERSLO SKATINIMAS (06)</t>
  </si>
  <si>
    <t>Aplinkos apsaugos rėmimo spec. programa</t>
  </si>
  <si>
    <t>Leidyba</t>
  </si>
  <si>
    <t>Projekto pavadinimas</t>
  </si>
  <si>
    <t>projekto vertė iš viso, tūkst. eurų</t>
  </si>
  <si>
    <t xml:space="preserve"> iš jų:</t>
  </si>
  <si>
    <t xml:space="preserve">Reikalinga 2020 metams </t>
  </si>
  <si>
    <t>Pastabos</t>
  </si>
  <si>
    <t>ES</t>
  </si>
  <si>
    <t>VB</t>
  </si>
  <si>
    <t>Kitos lėšos</t>
  </si>
  <si>
    <t>SB</t>
  </si>
  <si>
    <t>Netinkamos išlaidos</t>
  </si>
  <si>
    <t xml:space="preserve">Iš viso </t>
  </si>
  <si>
    <t>ES fondų ar kitų programų lėšos</t>
  </si>
  <si>
    <t>VB lėšos</t>
  </si>
  <si>
    <t>SB lėšos</t>
  </si>
  <si>
    <t>Netinkamos lėšos</t>
  </si>
  <si>
    <t>„Ledo ritulio aikštelės stoginės M.Riomerio g. 1, Rokiškio mieste statyba“  (Projekto vykdytojas - Rokiškio r. savivaldybės administracija)</t>
  </si>
  <si>
    <t xml:space="preserve">Pradėtas 2018 m., SB kofinansavimas - 31 proc. </t>
  </si>
  <si>
    <t>Socialinio būsto fondo plėtra Rokiškio rajono savivaldybėje (Projekto vykdytojas - Rokiškio r. savivaldybės administracija)</t>
  </si>
  <si>
    <t>Projektas pratęstas iki 2021-09-30. Savivaldybės dalis finansuojama iš dotacijos</t>
  </si>
  <si>
    <t>Obelių miesto gyvenamosios vietovės atnaujinimas (Projekto vykdytojas - Rokiškio r. savivaldybės administracija)</t>
  </si>
  <si>
    <t>Projektas partęstas iki 2020-12-31. Netinkamos finansuoti projekto išlaidos, iš viso 137,2 tūkst. Eur, iš jų nustatyta 2020 m. -124,1 tūkst.Eur.  Savivaldybės dalis finansuojama iš dotacijos</t>
  </si>
  <si>
    <t>Rokiškio miesto teritorijų kraštovaizdžio formavimas ir ekologinės būklės gerinimas (Projekto vykdytojas - Rokiškio r. savivaldybės administracija)</t>
  </si>
  <si>
    <t>Savivaldybės dalis finansuojama iš dotacijos</t>
  </si>
  <si>
    <t>Rokiškio miesto Aušros g. (nuo sankirtos su J. Gruodžio g. iki sankirtos su Kauno g.) rekonstravimas (Projekto vykdytojas - Rokiškio r. savivaldybės administracija)</t>
  </si>
  <si>
    <t xml:space="preserve">Projekto pradžia 2020-04
Gatvės apšvietimo išlaidos (42,6 tūkst. Eur) bus apmokėtos KPPP lėšomis.Savivaldybės daliai bus teikiama paraiška dotacijai
</t>
  </si>
  <si>
    <t>Rokiškio rajono Panemunėlio geležinkelio stoties gyvenvietės paviršinio vandens sutvarkymas ir su juo susijusios infrastruktūros rekonstravimas</t>
  </si>
  <si>
    <t>Projektas bus užbaigtas 2020 m.</t>
  </si>
  <si>
    <t>Biržų, Kupiškio, Pasvalio ir Rokiškio rajonų savivaldybes jungiančių turizmo trasų ir turizmo maršrutų informacinės infrastruktūros plėtra (pareiškėjas - Biržų r. savivaldybė , partneris - Rokiškio r. savivaldybės administracija)</t>
  </si>
  <si>
    <t>Rokiškio l.-d. ,,Pumpurėlis“ pastato vidaus patalpų  ir ugdymo aplinkos modernizavimas (Projekto vykdytojas - Rokiškio r. savivaldybės administracija)</t>
  </si>
  <si>
    <t xml:space="preserve">Vyksta tyrimas dėl įtariamo pažeidimo projekte Nr. 09.1.2.-CPVA-R-705-51-0003 dėl sumos - 15533,13 Eur </t>
  </si>
  <si>
    <t>Geriatrijos dienos stacionaro ir konsultacinio kabineto įkūrimas VšĮ Rokiškio rajono ligoninėje (projekto vykdytojas - Rokiškio r. ligoninė)</t>
  </si>
  <si>
    <t>Paraiška pateikta 2020-07-30, vyksta vertinimas</t>
  </si>
  <si>
    <t>VšĮ Rokiškio pirminės asmens sveikatos priežiūros centro veiklos efektyvumo didinimas, gerinant teikiamų paslaugų kokybę ir prieinamumą (projekto vykdytojas -Rokiškio PASPC)</t>
  </si>
  <si>
    <t xml:space="preserve"> Pėsčiųjų ir dviračių takų plėtra Rokiškio miesto Vilties ir Aušros g. (Projekto vykdytojas - Rokiškio r. savivaldybės administracija)</t>
  </si>
  <si>
    <t>projekto pabaiga 2020-11-30</t>
  </si>
  <si>
    <t>Rokiškio J. Keliuočio viešosios bibliotekos pastato Rokiškis, Nepriklausomybės a. 16, ir kiemo rekonstravimas bei modernizavimas ir priestato statyba (Projekto vykdytojas - Rokiškio r. savivaldybės administracija)</t>
  </si>
  <si>
    <t>Projekto veiklų pabaiga pratęsta iki 2020-12-30. Savivaldybės dalis finansuojama iš dotacijos.</t>
  </si>
  <si>
    <t>Projektas baigtas, lėšų nebereikės</t>
  </si>
  <si>
    <t>Ugdymo aplinkos modernizavimas Rokiškio J. Tumo-Vaižganto gimnazijoje bei Rokiškio J. Tūbelio progimnazijoje (Projekto vykdytojas - Rokiškio r. savivaldybės administracija)</t>
  </si>
  <si>
    <t>Projekto laikotarpis iki 2020-11-30Numatoma pratęsti projekto veiklų įgyvendinimo pabaigą 2021-03-31 d. (prašymas bus teikiamas 2020m. Lapkričio mėn.)</t>
  </si>
  <si>
    <t>Socialinių paslaugų kokybės ir prieinamumo gerinimas Vidurio Baltijos regione (projekto vykdytojas - Rokiškio jaunimo centras)</t>
  </si>
  <si>
    <t xml:space="preserve"> Projektas baigtas 2020-02-29, laukiama grąžinamų  lėšų. Prisidėjimo nereikia</t>
  </si>
  <si>
    <t>Sportas - bendrystei, sveikatai, tobulėjimui (projekto vykdytojas - Rokiškio r. savivaldybės švietimo centras)</t>
  </si>
  <si>
    <t>Gautas finansavimas iš Sporto rėmimo fondo. Reikalingas 10 proc. savivaldybės prisidėjimas prie projekto. Šiais metais užteks 1312,00 Eur prisidėjimo. Kitais metais dar reikės 500 Eur.</t>
  </si>
  <si>
    <t xml:space="preserve">2020m. reikalingos apyvartinės lėšos. Lėšos bus atstatytos 2020-2021 m. Reikės šiemet nurodytų lėšų </t>
  </si>
  <si>
    <t>Rokiškio miesto kultūros infrastruktūros paslaugų gerinimas ( projekto vykdytojas - Rokiškio kultūros centras)</t>
  </si>
  <si>
    <t>Sutartis pratęsta iki 2021 04 30</t>
  </si>
  <si>
    <t xml:space="preserve"> ERASMUS+projektas,,Muzikai nereikia žinoti kalbų''2018-2020 (Projekto vykdytojas - Rokiškio Juozo Tūbelio progimnazija)</t>
  </si>
  <si>
    <t xml:space="preserve">2020m. reikalingos apyvartinės lėšos.  </t>
  </si>
  <si>
    <t>Ugniagesių savanorių priešgaisrinės apsaugos ir gelbėjimo paslaugų skatinimas Rokiškio rajone (Projekto vykdytojas - Rokiškio rajono savanorių ugniagesių draugija)</t>
  </si>
  <si>
    <t>Reikalingos lėšos gautos iki 2020-01-02, projektas baigtas įgyvendinti</t>
  </si>
  <si>
    <t>Keliaukim kartu spalvingu emocijų taku (K2SET) (projekto vykdytojas – l.-d. ,,Pumpurėlis", partneriai - Švietimo centras, l.-d, ..Nykštukas", Panemunėlio mokykla-daugiafunkcis centras)</t>
  </si>
  <si>
    <t>Gautas finansavimas iš ESF, savivaldybės indėlis 2 proc. Reikės iki metų galo nurodytos sumos.</t>
  </si>
  <si>
    <t>Suaugusiųjų švietėjų komptencijų tobulinimas siekiant teikiamų paslaugų kokybės ir prieinamumo didinimo (projekto vykdytojas  - Rokiškio švietimo centras)</t>
  </si>
  <si>
    <t>2021 m. I ketv.b us reikalinga 2500 Eur  apyvartinių lėšų iš savivaldybės. Lėšos bus grąžintos 2021 m.III ketv. (nes dėl COVID-19, pratęsta projekto įgyvendinimo sutartis)</t>
  </si>
  <si>
    <t>„Rokiškio krašto muziejaus inovatyvių paslaugų gerinimas“ (projekto vykdytojas  - Rokiškio krašto muziejus)</t>
  </si>
  <si>
    <t>2020 m. reikalingos apyvartinės lėšos. Lėšos bus grąžintos 2020-2021 m.</t>
  </si>
  <si>
    <t xml:space="preserve"> "Erasmus+ KA-2 projektas ,,Tobulėjantys mokytojai- geresnė mokykla" 2018-2020" (Projekto vykdytojas - Rokiškio Juozo Tumo Vaižganto gimnazija)</t>
  </si>
  <si>
    <t xml:space="preserve">Apyvartinės lėšos 4000,00eur.gautos 2020-05-22. Lėšos bus grąžintos 2020m.Projektas baigiasi 2020 m.  </t>
  </si>
  <si>
    <t>" ERASMUS+ KA229 "Old places- New spaces" 2019-2021" (Projekto vykdytojas - Rokiškio Juozo Tumo- Vaižganto gimnazija)</t>
  </si>
  <si>
    <t>„Kokybės krepšelis“ (Projekto vykdytojas - Rokiškio r. Kamajų Antano Strazdo gimnazija)</t>
  </si>
  <si>
    <t>Viso gauta 26 416 Eur. SB lėšos gautos, nebereikės.</t>
  </si>
  <si>
    <t>„Kokybės krepšelis“  (Projekto vykdytojas - Rokiškio Juozo Tūbelio progimnazija)</t>
  </si>
  <si>
    <t>273.288</t>
  </si>
  <si>
    <t>2020 m. ir 2021 metais SB lėšų reikės – 20496 EUR.</t>
  </si>
  <si>
    <t>„Viešojo saugumo gerinimas ir apsauga pasienio regionuose Latvijoje ir Lietuvoje (projekto vykdytojas - Rokiškio r. savivaldybės administracija)</t>
  </si>
  <si>
    <t>Gautos lėšos iš SB 664, 54 Eur. Daugiau nebereikės. Projektas baigtas 2020-09-30</t>
  </si>
  <si>
    <t>Salų dvaro sodybos rūmų kapitalinis remontas (projekto vykdytojas - Rokiškio r. savivaldybės administracija)</t>
  </si>
  <si>
    <t>Projektas baigtas. Lėšų nebereikės</t>
  </si>
  <si>
    <t>Rokiškio Juozo Tūbelio progimnazijos pastato modernizavimas (projekto vykdytojas - Rokiškio r. savivaldybės administracija)</t>
  </si>
  <si>
    <t>TS numatytas prisidėjimas 20 proc.,kadangi ŠMM skyrė mažesnę lėšų sumą, nei prašoma, atsiranda papildomų prisidėjimo išlaidų</t>
  </si>
  <si>
    <t>Integrali pagalba į namus (projekto vykdytojas - Rokiškio socialinės paramos centras)</t>
  </si>
  <si>
    <t>Projektas pratęstas.</t>
  </si>
  <si>
    <t>Kompleksinių paslaugų šeimai teikimas Rokiškio rajone Nr. 08.4.1-ESFA-V-416-10-0005 (projekto vykdytojas - Rokiškio r. savivaldybės administracija)</t>
  </si>
  <si>
    <t>Savivaldybės prisidėjimo nereikia, projektas pratęstas</t>
  </si>
  <si>
    <t>Rokiškio rajono bendruomeninių vaikų globos namų ir vaikų dienos centrų plėtra (projekto vykdytojas - Rokiškio r. savivaldybės administracija)</t>
  </si>
  <si>
    <t>Socialinės paslaugos Rokiškio rajono gyventojams (projekto vykdytojas - Kriaunų kaimo bendruomenė)</t>
  </si>
  <si>
    <t xml:space="preserve">VVG projektas. Iš SB dengiamas PVM. Projekto pabaiga - 2021 m. spalio mėn. </t>
  </si>
  <si>
    <t>Kairelių kaimo bendruomenės socialinio verslo kūrimas (projekto vykdytojas- Kairelių kaimo bendruomenė)</t>
  </si>
  <si>
    <t xml:space="preserve">4,05 tūkst. Eur jau skirta iš SB 2020 m. </t>
  </si>
  <si>
    <t>Projekto vykdymui reikalingos apyvartinės lėšos, gavus finansavimą iš ES bus grąžinta savivaldybei 52,5 tūkst.Eur.</t>
  </si>
  <si>
    <t>Socialinių paslaugų prieinamumo ir efektyvumo gerinimas (Programa Interreg Latvija-Lietuva, projekto vykdytojas Rokiškio švietimo centras)</t>
  </si>
  <si>
    <t>Rokiškio rajono kaimiškosios ir Juodupės seniūnijų Vyžuonos upės baseino salies griovių ir juose esančių statinių rekonstravimas (projekto vykdytojas - Rokiškio r. savivaldybės administracija)</t>
  </si>
  <si>
    <t xml:space="preserve">Projektas patvirtintas. Skirta parama , prisidėjimas SB        21 proc.. </t>
  </si>
  <si>
    <t>Rokiškio rajono Lukštų kadastrinės vietovės dalies griovių ir juose esančių statinių rekonstravimas (projekto vykdytojas - Rokiškio r. savivaldybės administracija)</t>
  </si>
  <si>
    <t>Rokiškio rajono Kamajų seniūnijos Kalvių ir Salų kadastrinių vietovių dalies griovių ir juopse esančių statinių rekonstravimas (projekto pareiškėjas - Rokiškio r. savivaldybės administracija)</t>
  </si>
  <si>
    <t>Atsinaujinančių energijos šaltinių diegimas Rokiškio Juozo Tumo -Vaižganto gimnazijoje (M. Riomerio g.1, Rokiškis) (projekto vykdytojas - Rokiškio r. savivaldybės administracija)</t>
  </si>
  <si>
    <t>Gautas  finansavimas  pagal Klimato kaitos programą, SB prisidėjimas - 20 proc.</t>
  </si>
  <si>
    <t>Atsinaujinančių energijos šaltinių diegimas VšĮ Rokiškio pirminės asmens sveikatos priežiūros centre (projekto vykdytojas -  Rokiškio PASPC)</t>
  </si>
  <si>
    <t>Daugiafunkcės sporto salės Rokiškyje, Taikos g. 21A, statyba (projekto vykdytojas - Rokiškio r. savivaldybės administracija)</t>
  </si>
  <si>
    <t>,,Mažieji mokslininkai kuria ir stato Europą", Erasmus plus Nr. 2017-1-NL01-KA219-035194_4; (projekto vykdytojas - Rokiškio mokykla-darželis ,,Ąžuoliukas")</t>
  </si>
  <si>
    <t xml:space="preserve">Projekto vykdymui iki 2020-08-01 reikalingos apyvartinės lėšos, gavus finansavimą iš ES bus grąžinta savivaldybei 5717,00 Eur. </t>
  </si>
  <si>
    <t>,,Multiplikatoriaus efektas" Erasmus plus Nr. 2019-1-LT01-KA101-060358;(projekto vykdytojas - Rokiškio mokykla-darželis ,,Ąžuoliukas")</t>
  </si>
  <si>
    <t>2,053,6</t>
  </si>
  <si>
    <t>1,026,8</t>
  </si>
  <si>
    <t xml:space="preserve">Projekto vykdymui 2020 m. reikalingos apyvartinės lėšos, gavus finansavimą iš ES bus grąžinta savivaldybei 1026,80 Eur. Vykdomas iki 2021-06-30 </t>
  </si>
  <si>
    <t xml:space="preserve"> Rokiškio lopšelio-darželio „Nykštukas“ pastato (esančio Laisvės g. 15, Rokiškis, unikalus Nr. 7396-5003-1013) modernizavimas</t>
  </si>
  <si>
    <t>Kūrybinės amatų dirbtuvės 08.6.1-ESFA-T-927-01-0355 (Projekto vykdytojas - Rokiškio r. savivaldybės švietimo centras)</t>
  </si>
  <si>
    <t xml:space="preserve">Sutartis pasirašyta rugsėjo mėn.,  4000 Eur -tai savanoriškų darbų lėšos, 2021 m. I ketv. bus reikalinga iš savivaldybės 2500 Eur </t>
  </si>
  <si>
    <t>"Viešosios įstaigos Rokiškio pirminės asmens sveikatos priežiūros centro poliklinikos pastato stogo remontas"(projekto vykdytojai - Rokiškio r. savivaldybės administracija ir PASPC)</t>
  </si>
  <si>
    <t xml:space="preserve">93000 Eur finansuojama VB lėšomis, 823,27 Eur -savivaldybės lėšomis (trūkstama lėšų suma nuo rangovo sutarties vertės), 2790,00 Eur netinkamos finansuoti išlaidos (techninio prižiūrėtojo išlaidos). </t>
  </si>
  <si>
    <t>„Atsinaujinančių energijos šaltinių diegimas VšĮ Rokiškio rajono ligoninėje“ (Projekto vykdytojas - Rokiškio rajono ligoninė)</t>
  </si>
  <si>
    <t>Skirtas finansavimas Klimato kaitos programai , savivaldybės prisidėjimas 20 proc. .</t>
  </si>
  <si>
    <t>Rokiškio dvaro sodybos rūmų (571) tavrkybos -restauravimo, remonto darbai  (projekto vykdytojas - Rokiškio r. savivaldybės administracija)</t>
  </si>
  <si>
    <t>Kamajų miestelio istorijos,poeto ir kunigo A.Strazdo muziejaus įkūrimas (projekto vykdytojas - Kamajų bendruomenė)</t>
  </si>
  <si>
    <t>„Socialinio verslo iniciatyvų skatinimas Panevėžio apskrityje“ (projekto vykdytojas - VšĮ "Versli Lietuva", partneris - Rokiškio r. savivaldybės administracija)</t>
  </si>
  <si>
    <t>Savivaldybės dalinio finansinio įnašo nereikės.</t>
  </si>
  <si>
    <t>Rokiškio miesto VVG 2014-2020 m. vietos plėtros startgeijos įgyvendinimas ir administravimas" Nr. 8.6.1-ESFA-T-910-04-0011 (projekto vykdytojas -Rokiškio miesto VVG)</t>
  </si>
  <si>
    <t>Savivaldybės dalinis finansavimas reikalingas pagal Rokiškio r. savivaldybės tarybos 2016-01-29 sprendimą Nr. TS-1</t>
  </si>
  <si>
    <t>,,Pažink ir būk laimingas Rokiškio mieste" (projekto vykdytojas  - Rokiškio r. ligoninė)</t>
  </si>
  <si>
    <t>Finansavimo sutartis pasirašyta 2020-06-29. Veiklos prasidės 2020-09-14 , savivaldybės lėšos bus reikalingos remonto išlaidoms</t>
  </si>
  <si>
    <t>"Laisvalaikio užimtumo paslaugų plėtra Rokiškio miesto vaikams", Nr. 08.6.1-ESFA-T-927-01-0275 (Projekto vykdytojas - sporto klubas "Tornado")</t>
  </si>
  <si>
    <t xml:space="preserve">Savivaldybės dalinis finansavimas reikalingas pagal Rokiškio r. savivaldybės tarybos 2016-01-29 sprendimą Nr. TS-1 </t>
  </si>
  <si>
    <t>Rokiškio miesto gyventojų įtraukimas į visuomeninę veiklą ir jų turiningos veiklos bei prasmingo laisvalaikio organizavimas Nr.08.6.1-ESFA-T-927-01-0354   (prpjekto vykdytojas - Rokiškio turizmo ir tradicinių amatų informacijos ir koordinavimo centras)</t>
  </si>
  <si>
    <t>Aktyvaus užimtumo erdvės sukūrimas ir pritaikymas vaikams ir jaunimui Rokiškio mieste Nr.08.6.1-ESFA-T-927-01-0348 (projekto vykdytojas-Rokiškio rajono automobilių ir motociklų sporto klubas "Viesulas")</t>
  </si>
  <si>
    <t xml:space="preserve">Savivaldybės dalinis finansavimas reikalingas pagal Rokiškio r. savivaldybės tarybos 2016-01-29 sprendimą Nr. TS-1 kaip savivaldybės prisidėjimas prie projekto  2020 m. </t>
  </si>
  <si>
    <t>Rokiškio miesto gyventojų gyvenimo įgūdžių ugdymas plėtojant socialinius ryšius Nr. 08.6.1-ESFA-T-927-01-0349 (projekto vykdytojas - UAB "Limfedemos centras)</t>
  </si>
  <si>
    <t>"Turizmo paslaugų rinkodaros tobulinimas Rokiškio rajono savivaldybėje" (projekto vykdytojas -Rokiškio turizmo ir tradicinių amatų informacijos ir koordinavimo centras)</t>
  </si>
  <si>
    <t xml:space="preserve">Savivaldybės dalinis finansavimas bus grąžintas lėšų kompensavimo būdu 2020 m. gruodžio mėn. </t>
  </si>
  <si>
    <t>IŠ VISO</t>
  </si>
  <si>
    <t xml:space="preserve">* Savivaldybės lėšos projektų prisidėjimui skiriamos 5 programoje </t>
  </si>
  <si>
    <t xml:space="preserve">                                                                                                                                                             </t>
  </si>
  <si>
    <t xml:space="preserve">                                                                                          </t>
  </si>
  <si>
    <t>2020 m. vasario 27 d.sprendimo Nr. TS-26</t>
  </si>
  <si>
    <t>9 priedas</t>
  </si>
  <si>
    <t>Mokymo lėšos ugdymo procesui organizuoti ir valdyti bei švietimo pagalbai 2020 metams</t>
  </si>
  <si>
    <t>eurais</t>
  </si>
  <si>
    <t>Eil. Nr.</t>
  </si>
  <si>
    <t>Įstaigos pavadinimas</t>
  </si>
  <si>
    <t>Ugdymo procesui organizuoti ir valdyti</t>
  </si>
  <si>
    <t>Švietimo pagalbai</t>
  </si>
  <si>
    <t>Lopšelis/darželis "Nykštukas"</t>
  </si>
  <si>
    <t>Lopšelis/darželis "Pumpurėlis"</t>
  </si>
  <si>
    <t>Juodupės lopšelis- darželis</t>
  </si>
  <si>
    <t>Mokykla/darželis "Ąžuoliukas"</t>
  </si>
  <si>
    <t>M/d "Ąžuoliukas" Kavoliškio sk.</t>
  </si>
  <si>
    <t>Lopšelis/darželis "Varpelis"</t>
  </si>
  <si>
    <t>Senamiesčio progimnazijos Laibgalių ikimokyklinio ir pradinio ugdymo sk.</t>
  </si>
  <si>
    <t>J.Tūbelio progimnazija</t>
  </si>
  <si>
    <t>Kamajų A. Strazdo gimnazijos ikimokyklinio ugdymo skyrius</t>
  </si>
  <si>
    <t>Obelių gimn.ikimokykl. ir priešmok.ugdymo sk.</t>
  </si>
  <si>
    <t>Iš viso:</t>
  </si>
  <si>
    <t>„Urbanistinės teritorijos Rokiškio mieste tarp Respublikos–Aušros–Parko–Taikos–Vilties–P.Širvio–Jaunystės–Panevėžio–Perkūno–Kauno–J.Basanavičiaus–Ąžuolų–Tyzenhauzų–Pievų–Juodupės–Laisvės gatvių sutvarkymas ir plėtra, III etapas“  (Projekto vykdytojas - Ro</t>
  </si>
  <si>
    <t xml:space="preserve"> „Nematerialios kultūros ir vietinio istorijos paveldo išsaugojimas, prieinamumas ir plėtra, gerinant darnų turizmo konkurencingumą Latvijoje, Lietuvoje ir Baltarusijoje“ (ENI-LLB-1-108): „Atrask savo krašto šaknis!" (projekto vykdytojas -  Rokiškio krašt</t>
  </si>
  <si>
    <t>„Šeimų stiprinimas bendradarbiaujant bibliotekoms kaip indėlis į socialinį ir ekonominį augimą Ludzos savivaldybėje, Rokiškio rajone ir Jėkabpilio mieste" (programa Interreg Latvija-Lietuva, projekto vykdytojas- Rokiškio rajono savivaldybės J. Keliuočio v</t>
  </si>
  <si>
    <t xml:space="preserve">Finansavimo sutartis su APVA pasirašyta 2020-05-25, 1 MP planuojama teikti tik 2021-09 mėn 67060 eur (savivaldybės lėšos 13412 eur) ir 2023-01 mėn 992,20 eur (savivaldybės lėšos 198,44 eur), todėl 2020 m. savivaldybės lėšas, suplanuotas prie šio projekto </t>
  </si>
  <si>
    <t>Gautas finansavimas iš valstybės investicijų programos. 2020 m., saivaldybės prisidėjimas- 30 proc. . Sumažintas valstybės investicijų programos finansavimas. 2020 m. lėšos bus panaudotos techninio projekto parengimui pagal paslaugos sutartį 44 tūkst. Eur</t>
  </si>
  <si>
    <t>Gauta lengvatinė paskola pagal Savivaldybių pastatų fondo finansinę priemonę „Paskolos savivaldybių pastatų modernizavimui, finansuojamos iš Europos regioninės plėtros fondo“ ir iš Kliamto kaitos programos projekto pabaigoje gauta 68,8 tūkst. Eur kompensa</t>
  </si>
  <si>
    <t>Pagal bendradarbiavimo sutartį su Kultūros infrastruktūros centru paveldotvarkos darbai finansuojami iš valstybės biudžeto, savivaldybės prisideda 30 proc. , 2020 m. - 20 tūkst. eur, 2021 m. tęstiniai darbai-127,8 t,eur SB sudarys 30 proc. -38,3 t.ūkst. E</t>
  </si>
  <si>
    <t>Projekto veiklos bus įgyvendintos iki 2020-10-31, daugiau savivaldybės lėšų prie šio projekto įgyvendinimo nebereikės.Gąžinamos 387,47 eur pripažintos netinkamomis finansuoti lėšos už 2019 m., kurias vėl bus galima panaudoti tinkamoms išlaidoms 2020 m. Pr</t>
  </si>
  <si>
    <t>Projekto vykdymui reikalingos apyvartinės lėšos, 2021 m. gavus I-ojo mokėjimo patvirtinimą bus grąžinta savivaldybei 17,069 tūkst.Eur. Projektas užbaigtas 2020-09-30</t>
  </si>
  <si>
    <t xml:space="preserve">Pateikta paraiška, vyksta vertinimas.  Lėšos numatytos paraiškos rengimui ir projekto tyrinėjimo darbams . Jei projektas bus patvirtintas lėšos  79 proc. (6,876,16 tūkst.eur.) bus sugrąžintos  </t>
  </si>
  <si>
    <t xml:space="preserve">                                                      2020m. spalio 30d. sprendimo Nr. TS-252</t>
  </si>
  <si>
    <t xml:space="preserve">                                                             2020 m.vasario 27 d. sprendimo Nr.TS-26</t>
  </si>
  <si>
    <t xml:space="preserve">                                                             (Rokiškio rajono savivaldybės tarybos </t>
  </si>
  <si>
    <t xml:space="preserve">                                                             2020 m. spalio 30 d. sprendimo Nr. TS-252</t>
  </si>
  <si>
    <t xml:space="preserve">                                                             Rokiškio rajono savivaldybės tarybos  </t>
  </si>
  <si>
    <t>2020 m. spalio 30  d. sprendimo Nr. TS-252</t>
  </si>
  <si>
    <t>2020 m. spalio 30 d. sprendimo Nr. TS-252</t>
  </si>
  <si>
    <t xml:space="preserve">Rokiškio rajono savivaldybės tarybos    </t>
  </si>
  <si>
    <t xml:space="preserve">( Rokiškio rajono savivaldybės tarybos    </t>
  </si>
  <si>
    <t>2020 m.spalio 30 d.sprendimo Nr. TS-252</t>
  </si>
  <si>
    <t xml:space="preserve">                                                      1 priedas</t>
  </si>
  <si>
    <t>8 priedas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</si>
</sst>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000"/>
    <numFmt numFmtId="180" formatCode="0.0000000"/>
    <numFmt numFmtId="181" formatCode="0.00000"/>
    <numFmt numFmtId="182" formatCode="0.0000"/>
    <numFmt numFmtId="183" formatCode="[$€-2]\ ###,000_);[Red]\([$€-2]\ ###,000\)"/>
    <numFmt numFmtId="184" formatCode="#,##0.000"/>
    <numFmt numFmtId="185" formatCode="0.00000000"/>
  </numFmts>
  <fonts count="62">
    <font>
      <sz val="10"/>
      <name val="Arial"/>
      <family val="0"/>
    </font>
    <font>
      <sz val="12"/>
      <name val="Times New Roman"/>
      <family val="1"/>
    </font>
    <font>
      <sz val="10"/>
      <name val="Times New Roman"/>
      <family val="1"/>
    </font>
    <font>
      <sz val="8"/>
      <name val="Arial"/>
      <family val="2"/>
    </font>
    <font>
      <u val="single"/>
      <sz val="10"/>
      <color indexed="12"/>
      <name val="Arial"/>
      <family val="2"/>
    </font>
    <font>
      <b/>
      <sz val="10"/>
      <name val="Arial"/>
      <family val="2"/>
    </font>
    <font>
      <b/>
      <sz val="8"/>
      <name val="Arial"/>
      <family val="2"/>
    </font>
    <font>
      <sz val="9"/>
      <name val="Arial"/>
      <family val="2"/>
    </font>
    <font>
      <i/>
      <sz val="10"/>
      <name val="Arial"/>
      <family val="2"/>
    </font>
    <font>
      <b/>
      <sz val="9"/>
      <name val="Arial"/>
      <family val="2"/>
    </font>
    <font>
      <b/>
      <sz val="12"/>
      <name val="Arial"/>
      <family val="2"/>
    </font>
    <font>
      <u val="single"/>
      <sz val="10"/>
      <color indexed="36"/>
      <name val="Arial"/>
      <family val="2"/>
    </font>
    <font>
      <b/>
      <sz val="10"/>
      <name val="Times New Roman"/>
      <family val="1"/>
    </font>
    <font>
      <sz val="10"/>
      <color indexed="10"/>
      <name val="Arial"/>
      <family val="2"/>
    </font>
    <font>
      <b/>
      <sz val="11"/>
      <name val="Arial"/>
      <family val="2"/>
    </font>
    <font>
      <i/>
      <sz val="9"/>
      <name val="Arial"/>
      <family val="2"/>
    </font>
    <font>
      <sz val="10"/>
      <color indexed="8"/>
      <name val="Arial"/>
      <family val="2"/>
    </font>
    <font>
      <b/>
      <sz val="12"/>
      <name val="Times New Roman"/>
      <family val="1"/>
    </font>
    <font>
      <i/>
      <sz val="12"/>
      <name val="Times New Roman"/>
      <family val="1"/>
    </font>
    <font>
      <sz val="12"/>
      <color indexed="8"/>
      <name val="Times New Roman"/>
      <family val="1"/>
    </font>
    <font>
      <b/>
      <i/>
      <sz val="14"/>
      <name val="Times New Roman"/>
      <family val="1"/>
    </font>
    <font>
      <b/>
      <sz val="14"/>
      <name val="Times New Roman"/>
      <family val="1"/>
    </font>
    <font>
      <b/>
      <i/>
      <sz val="10"/>
      <name val="Times New Roman"/>
      <family val="1"/>
    </font>
    <font>
      <sz val="11"/>
      <name val="Times New Roman"/>
      <family val="1"/>
    </font>
    <font>
      <b/>
      <sz val="11"/>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0"/>
      <color rgb="FF00000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1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style="thin"/>
      <right/>
      <top style="thin"/>
      <bottom style="thin"/>
    </border>
    <border>
      <left style="medium"/>
      <right style="thin"/>
      <top style="thin"/>
      <bottom style="thin"/>
    </border>
    <border>
      <left style="medium"/>
      <right/>
      <top style="thin"/>
      <bottom style="thin"/>
    </border>
    <border>
      <left/>
      <right style="medium"/>
      <top style="thin"/>
      <bottom style="thin"/>
    </border>
    <border>
      <left/>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top style="medium"/>
      <bottom style="medium"/>
    </border>
    <border>
      <left style="thin">
        <color indexed="8"/>
      </left>
      <right style="thin">
        <color indexed="8"/>
      </right>
      <top style="thin">
        <color indexed="8"/>
      </top>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bottom style="thin"/>
    </border>
    <border>
      <left style="medium"/>
      <right/>
      <top/>
      <bottom style="thin"/>
    </border>
    <border>
      <left/>
      <right style="medium"/>
      <top/>
      <bottom style="thin"/>
    </border>
    <border>
      <left style="medium"/>
      <right>
        <color indexed="63"/>
      </right>
      <top style="medium"/>
      <bottom>
        <color indexed="63"/>
      </botto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thin"/>
      <right style="medium"/>
      <top style="medium"/>
      <bottom style="thin"/>
    </border>
    <border>
      <left/>
      <right style="medium"/>
      <top/>
      <bottom/>
    </border>
    <border>
      <left/>
      <right style="thin"/>
      <top style="thin"/>
      <bottom style="medium"/>
    </border>
    <border>
      <left style="medium"/>
      <right style="medium"/>
      <top>
        <color indexed="63"/>
      </top>
      <bottom>
        <color indexed="63"/>
      </bottom>
    </border>
    <border>
      <left style="medium"/>
      <right style="thin"/>
      <top style="medium"/>
      <bottom style="thin"/>
    </border>
    <border>
      <left style="medium"/>
      <right style="medium"/>
      <top style="medium"/>
      <bottom style="thin"/>
    </border>
    <border>
      <left/>
      <right/>
      <top style="thin"/>
      <bottom/>
    </border>
    <border>
      <left style="medium"/>
      <right/>
      <top style="thin"/>
      <bottom/>
    </border>
    <border>
      <left/>
      <right style="medium"/>
      <top style="thin"/>
      <bottom/>
    </border>
    <border>
      <left style="medium"/>
      <right>
        <color indexed="63"/>
      </right>
      <top>
        <color indexed="63"/>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style="medium"/>
    </border>
    <border>
      <left>
        <color indexed="63"/>
      </left>
      <right>
        <color indexed="63"/>
      </right>
      <top style="medium"/>
      <bottom style="thin"/>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medium"/>
      <top style="medium"/>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medium"/>
      <bottom style="thin"/>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style="thin"/>
      <bottom style="medium"/>
    </border>
    <border>
      <left/>
      <right style="thin"/>
      <top>
        <color indexed="63"/>
      </top>
      <bottom>
        <color indexed="63"/>
      </bottom>
    </border>
    <border>
      <left style="medium"/>
      <right style="medium"/>
      <top style="medium"/>
      <bottom>
        <color indexed="63"/>
      </bottom>
    </border>
    <border>
      <left style="medium"/>
      <right>
        <color indexed="63"/>
      </right>
      <top>
        <color indexed="63"/>
      </top>
      <bottom style="medium"/>
    </border>
    <border>
      <left style="thin">
        <color indexed="8"/>
      </left>
      <right/>
      <top style="thin">
        <color indexed="8"/>
      </top>
      <bottom/>
    </border>
    <border>
      <left style="thin">
        <color indexed="8"/>
      </left>
      <right>
        <color indexed="63"/>
      </right>
      <top>
        <color indexed="63"/>
      </top>
      <bottom>
        <color indexed="63"/>
      </bottom>
    </border>
    <border>
      <left style="medium"/>
      <right style="thin">
        <color indexed="8"/>
      </right>
      <top style="medium"/>
      <bottom/>
    </border>
    <border>
      <left style="medium"/>
      <right style="thin">
        <color indexed="8"/>
      </right>
      <top/>
      <bottom/>
    </border>
    <border>
      <left>
        <color indexed="63"/>
      </left>
      <right>
        <color indexed="63"/>
      </right>
      <top style="medium"/>
      <bottom>
        <color indexed="63"/>
      </bottom>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color indexed="63"/>
      </left>
      <right style="thin">
        <color indexed="8"/>
      </right>
      <top style="medium"/>
      <bottom/>
    </border>
    <border>
      <left>
        <color indexed="63"/>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medium"/>
      <top style="thin">
        <color indexed="8"/>
      </top>
      <bottom/>
    </border>
    <border>
      <left style="thin">
        <color indexed="8"/>
      </left>
      <right style="medium"/>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thin">
        <color rgb="FF000000"/>
      </left>
      <right/>
      <top style="medium"/>
      <bottom style="thin">
        <color rgb="FF000000"/>
      </bottom>
    </border>
    <border>
      <left/>
      <right/>
      <top style="medium"/>
      <bottom style="thin">
        <color rgb="FF000000"/>
      </bottom>
    </border>
    <border>
      <left/>
      <right style="medium"/>
      <top style="medium"/>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top style="thin">
        <color rgb="FF000000"/>
      </top>
      <bottom/>
    </border>
    <border>
      <left style="thin">
        <color rgb="FF000000"/>
      </left>
      <right style="medium"/>
      <top>
        <color indexed="63"/>
      </top>
      <bottom style="mediu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top style="thin">
        <color rgb="FF000000"/>
      </top>
      <bottom/>
    </border>
    <border>
      <left style="thin">
        <color rgb="FF000000"/>
      </left>
      <right>
        <color indexed="63"/>
      </right>
      <top>
        <color indexed="63"/>
      </top>
      <bottom style="medium"/>
    </border>
    <border>
      <left>
        <color indexed="63"/>
      </left>
      <right style="thin">
        <color rgb="FF000000"/>
      </right>
      <top style="medium"/>
      <bottom/>
    </border>
    <border>
      <left>
        <color indexed="63"/>
      </left>
      <right style="thin">
        <color rgb="FF000000"/>
      </right>
      <top/>
      <bottom/>
    </border>
    <border>
      <left>
        <color indexed="63"/>
      </left>
      <right style="thin">
        <color rgb="FF000000"/>
      </right>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6" fillId="0" borderId="3" applyNumberFormat="0" applyFill="0" applyAlignment="0" applyProtection="0"/>
    <xf numFmtId="0" fontId="46" fillId="0" borderId="0" applyNumberForma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0" borderId="0" applyNumberFormat="0" applyBorder="0" applyAlignment="0" applyProtection="0"/>
    <xf numFmtId="0" fontId="16" fillId="0" borderId="0">
      <alignment/>
      <protection/>
    </xf>
    <xf numFmtId="0" fontId="50" fillId="21" borderId="0" applyNumberFormat="0" applyBorder="0" applyAlignment="0" applyProtection="0"/>
    <xf numFmtId="0" fontId="4" fillId="0" borderId="0" applyNumberFormat="0" applyFill="0" applyBorder="0" applyAlignment="0" applyProtection="0"/>
    <xf numFmtId="0" fontId="51" fillId="0" borderId="0">
      <alignment/>
      <protection/>
    </xf>
    <xf numFmtId="0" fontId="16"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45" fillId="0" borderId="0">
      <alignment/>
      <protection/>
    </xf>
    <xf numFmtId="0" fontId="52" fillId="0" borderId="0" applyNumberFormat="0" applyFill="0" applyBorder="0" applyAlignment="0" applyProtection="0"/>
    <xf numFmtId="0" fontId="53" fillId="22" borderId="4" applyNumberFormat="0" applyAlignment="0" applyProtection="0"/>
    <xf numFmtId="0" fontId="54"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4" borderId="0" applyNumberFormat="0" applyBorder="0" applyAlignment="0" applyProtection="0"/>
    <xf numFmtId="0" fontId="0" fillId="0" borderId="0">
      <alignment/>
      <protection/>
    </xf>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90">
    <xf numFmtId="0" fontId="0" fillId="0" borderId="0" xfId="0" applyAlignment="1">
      <alignment/>
    </xf>
    <xf numFmtId="0" fontId="1" fillId="0" borderId="0" xfId="0" applyFont="1" applyAlignment="1">
      <alignment/>
    </xf>
    <xf numFmtId="0" fontId="1" fillId="0" borderId="0" xfId="0" applyFont="1" applyAlignment="1">
      <alignment horizontal="left" indent="15"/>
    </xf>
    <xf numFmtId="0" fontId="6" fillId="0" borderId="0" xfId="0" applyFont="1" applyAlignment="1">
      <alignment/>
    </xf>
    <xf numFmtId="16" fontId="0" fillId="0" borderId="0" xfId="0" applyNumberFormat="1" applyAlignment="1">
      <alignment/>
    </xf>
    <xf numFmtId="0" fontId="5" fillId="0" borderId="0" xfId="0" applyFont="1" applyAlignment="1">
      <alignment/>
    </xf>
    <xf numFmtId="0" fontId="0" fillId="0" borderId="0" xfId="0" applyFill="1" applyAlignment="1">
      <alignment/>
    </xf>
    <xf numFmtId="0" fontId="0" fillId="0" borderId="0" xfId="0" applyFont="1" applyAlignment="1">
      <alignment/>
    </xf>
    <xf numFmtId="178" fontId="5" fillId="0" borderId="10" xfId="0" applyNumberFormat="1" applyFont="1" applyFill="1" applyBorder="1" applyAlignment="1">
      <alignment/>
    </xf>
    <xf numFmtId="178" fontId="0" fillId="33" borderId="10" xfId="0" applyNumberFormat="1" applyFill="1" applyBorder="1" applyAlignment="1">
      <alignment/>
    </xf>
    <xf numFmtId="0" fontId="3" fillId="0" borderId="0" xfId="0" applyFont="1" applyAlignment="1">
      <alignment/>
    </xf>
    <xf numFmtId="178" fontId="5" fillId="33" borderId="10" xfId="0" applyNumberFormat="1" applyFont="1" applyFill="1" applyBorder="1" applyAlignment="1">
      <alignment/>
    </xf>
    <xf numFmtId="178" fontId="5" fillId="0" borderId="11" xfId="0" applyNumberFormat="1" applyFont="1" applyFill="1" applyBorder="1" applyAlignment="1">
      <alignment/>
    </xf>
    <xf numFmtId="0" fontId="3" fillId="0" borderId="0" xfId="0" applyFont="1" applyAlignment="1">
      <alignment/>
    </xf>
    <xf numFmtId="0" fontId="5" fillId="0" borderId="0" xfId="0" applyFont="1" applyAlignment="1">
      <alignment/>
    </xf>
    <xf numFmtId="0" fontId="0" fillId="0" borderId="12" xfId="57" applyFont="1" applyBorder="1" applyAlignment="1">
      <alignment horizontal="left" vertical="center" wrapText="1"/>
      <protection/>
    </xf>
    <xf numFmtId="178" fontId="0" fillId="0" borderId="13" xfId="0" applyNumberFormat="1" applyFont="1" applyBorder="1" applyAlignment="1">
      <alignment/>
    </xf>
    <xf numFmtId="0" fontId="0" fillId="0" borderId="14" xfId="57" applyFont="1" applyBorder="1" applyAlignment="1">
      <alignment horizontal="center" vertical="center" wrapText="1"/>
      <protection/>
    </xf>
    <xf numFmtId="178" fontId="0" fillId="0" borderId="15" xfId="0" applyNumberFormat="1" applyFont="1" applyBorder="1" applyAlignment="1">
      <alignment/>
    </xf>
    <xf numFmtId="178" fontId="0" fillId="0" borderId="11" xfId="57" applyNumberFormat="1" applyFont="1" applyBorder="1" applyAlignment="1">
      <alignment horizontal="right" vertical="center" wrapText="1"/>
      <protection/>
    </xf>
    <xf numFmtId="0" fontId="0" fillId="0" borderId="12" xfId="0" applyFont="1" applyBorder="1" applyAlignment="1">
      <alignment/>
    </xf>
    <xf numFmtId="178" fontId="0" fillId="0" borderId="11" xfId="0" applyNumberFormat="1" applyFont="1" applyBorder="1" applyAlignment="1">
      <alignment/>
    </xf>
    <xf numFmtId="0" fontId="0" fillId="0" borderId="11" xfId="57" applyFont="1" applyBorder="1" applyAlignment="1">
      <alignment horizontal="right" vertical="center" wrapText="1"/>
      <protection/>
    </xf>
    <xf numFmtId="0" fontId="5" fillId="0" borderId="12" xfId="0" applyFont="1" applyBorder="1" applyAlignment="1">
      <alignment/>
    </xf>
    <xf numFmtId="178" fontId="5" fillId="0" borderId="13" xfId="0" applyNumberFormat="1" applyFont="1" applyBorder="1" applyAlignment="1">
      <alignment/>
    </xf>
    <xf numFmtId="178" fontId="5" fillId="0" borderId="11" xfId="0" applyNumberFormat="1" applyFont="1" applyBorder="1" applyAlignment="1">
      <alignment/>
    </xf>
    <xf numFmtId="178" fontId="5" fillId="0" borderId="14" xfId="0" applyNumberFormat="1" applyFont="1" applyBorder="1" applyAlignment="1">
      <alignment/>
    </xf>
    <xf numFmtId="178" fontId="5" fillId="0" borderId="15" xfId="0" applyNumberFormat="1" applyFont="1" applyBorder="1" applyAlignment="1">
      <alignment/>
    </xf>
    <xf numFmtId="178" fontId="5" fillId="0" borderId="10" xfId="0" applyNumberFormat="1" applyFont="1" applyBorder="1" applyAlignment="1">
      <alignment/>
    </xf>
    <xf numFmtId="178" fontId="0" fillId="0" borderId="14" xfId="0" applyNumberFormat="1" applyFont="1" applyBorder="1" applyAlignment="1">
      <alignment/>
    </xf>
    <xf numFmtId="178" fontId="0" fillId="34" borderId="11" xfId="0" applyNumberFormat="1" applyFont="1" applyFill="1" applyBorder="1" applyAlignment="1">
      <alignment/>
    </xf>
    <xf numFmtId="178" fontId="0" fillId="0" borderId="10" xfId="0" applyNumberFormat="1" applyFont="1" applyBorder="1" applyAlignment="1">
      <alignment/>
    </xf>
    <xf numFmtId="178" fontId="5" fillId="34" borderId="11" xfId="0" applyNumberFormat="1" applyFont="1" applyFill="1" applyBorder="1" applyAlignment="1">
      <alignment/>
    </xf>
    <xf numFmtId="0" fontId="5" fillId="0" borderId="12" xfId="0" applyFont="1" applyBorder="1" applyAlignment="1">
      <alignment wrapText="1"/>
    </xf>
    <xf numFmtId="178" fontId="5" fillId="0" borderId="16" xfId="0" applyNumberFormat="1" applyFont="1" applyBorder="1" applyAlignment="1">
      <alignment/>
    </xf>
    <xf numFmtId="178" fontId="5" fillId="0" borderId="17" xfId="0" applyNumberFormat="1" applyFont="1" applyBorder="1" applyAlignment="1">
      <alignment/>
    </xf>
    <xf numFmtId="178" fontId="0" fillId="0" borderId="18" xfId="0" applyNumberFormat="1" applyFont="1" applyBorder="1" applyAlignment="1">
      <alignment/>
    </xf>
    <xf numFmtId="178" fontId="5" fillId="33" borderId="15" xfId="0" applyNumberFormat="1" applyFont="1" applyFill="1" applyBorder="1" applyAlignment="1">
      <alignment/>
    </xf>
    <xf numFmtId="0" fontId="8" fillId="34" borderId="12" xfId="0" applyFont="1" applyFill="1" applyBorder="1" applyAlignment="1">
      <alignment/>
    </xf>
    <xf numFmtId="0" fontId="8" fillId="0" borderId="12" xfId="0" applyFont="1" applyBorder="1" applyAlignment="1">
      <alignment/>
    </xf>
    <xf numFmtId="178" fontId="5" fillId="0" borderId="15" xfId="0" applyNumberFormat="1" applyFont="1" applyBorder="1" applyAlignment="1">
      <alignment vertical="top" wrapText="1"/>
    </xf>
    <xf numFmtId="0" fontId="5" fillId="0" borderId="19" xfId="0" applyFont="1" applyBorder="1" applyAlignment="1">
      <alignment/>
    </xf>
    <xf numFmtId="178" fontId="5" fillId="0" borderId="20" xfId="0" applyNumberFormat="1" applyFont="1" applyBorder="1" applyAlignment="1">
      <alignment/>
    </xf>
    <xf numFmtId="178" fontId="5" fillId="0" borderId="21" xfId="0" applyNumberFormat="1" applyFont="1" applyBorder="1" applyAlignment="1">
      <alignment/>
    </xf>
    <xf numFmtId="178" fontId="5" fillId="0" borderId="22" xfId="0" applyNumberFormat="1" applyFont="1" applyBorder="1" applyAlignment="1">
      <alignment/>
    </xf>
    <xf numFmtId="178" fontId="5" fillId="0" borderId="23" xfId="0" applyNumberFormat="1" applyFont="1" applyBorder="1" applyAlignment="1">
      <alignment/>
    </xf>
    <xf numFmtId="178" fontId="5" fillId="0" borderId="24" xfId="0" applyNumberFormat="1" applyFont="1" applyBorder="1" applyAlignment="1">
      <alignment/>
    </xf>
    <xf numFmtId="178" fontId="0" fillId="0" borderId="22" xfId="0" applyNumberFormat="1" applyFont="1" applyBorder="1" applyAlignment="1">
      <alignment/>
    </xf>
    <xf numFmtId="178" fontId="0" fillId="0" borderId="23" xfId="0" applyNumberFormat="1" applyFont="1" applyBorder="1" applyAlignment="1">
      <alignment/>
    </xf>
    <xf numFmtId="178" fontId="0" fillId="0" borderId="21" xfId="0" applyNumberFormat="1" applyFont="1" applyBorder="1" applyAlignment="1">
      <alignment/>
    </xf>
    <xf numFmtId="178" fontId="0" fillId="0" borderId="24" xfId="0" applyNumberFormat="1" applyFont="1" applyBorder="1" applyAlignment="1">
      <alignment/>
    </xf>
    <xf numFmtId="178" fontId="5" fillId="0" borderId="25" xfId="0" applyNumberFormat="1" applyFont="1" applyBorder="1" applyAlignment="1">
      <alignment/>
    </xf>
    <xf numFmtId="0" fontId="5" fillId="0" borderId="12" xfId="0" applyFont="1" applyBorder="1" applyAlignment="1">
      <alignment horizontal="left"/>
    </xf>
    <xf numFmtId="0" fontId="5" fillId="34" borderId="12" xfId="0" applyFont="1" applyFill="1" applyBorder="1" applyAlignment="1">
      <alignment/>
    </xf>
    <xf numFmtId="0" fontId="5" fillId="0" borderId="26" xfId="0" applyFont="1" applyBorder="1" applyAlignment="1">
      <alignment/>
    </xf>
    <xf numFmtId="178" fontId="5" fillId="0" borderId="27" xfId="0" applyNumberFormat="1" applyFont="1" applyBorder="1" applyAlignment="1">
      <alignment/>
    </xf>
    <xf numFmtId="178" fontId="5" fillId="0" borderId="28" xfId="0" applyNumberFormat="1" applyFont="1" applyBorder="1" applyAlignment="1">
      <alignment/>
    </xf>
    <xf numFmtId="178" fontId="0" fillId="0" borderId="29" xfId="0" applyNumberFormat="1" applyFont="1" applyBorder="1" applyAlignment="1">
      <alignment/>
    </xf>
    <xf numFmtId="178" fontId="5" fillId="0" borderId="29" xfId="0" applyNumberFormat="1" applyFont="1" applyBorder="1" applyAlignment="1">
      <alignment/>
    </xf>
    <xf numFmtId="178" fontId="5" fillId="0" borderId="30" xfId="0" applyNumberFormat="1" applyFont="1" applyBorder="1" applyAlignment="1">
      <alignment/>
    </xf>
    <xf numFmtId="178" fontId="5" fillId="33" borderId="31" xfId="0" applyNumberFormat="1" applyFont="1" applyFill="1" applyBorder="1" applyAlignment="1">
      <alignment/>
    </xf>
    <xf numFmtId="178" fontId="5" fillId="0" borderId="32" xfId="0" applyNumberFormat="1" applyFont="1" applyBorder="1" applyAlignment="1">
      <alignment/>
    </xf>
    <xf numFmtId="178" fontId="5" fillId="0" borderId="33" xfId="0" applyNumberFormat="1" applyFont="1" applyBorder="1" applyAlignment="1">
      <alignment/>
    </xf>
    <xf numFmtId="178" fontId="5" fillId="0" borderId="34" xfId="0" applyNumberFormat="1" applyFont="1" applyBorder="1" applyAlignment="1">
      <alignment/>
    </xf>
    <xf numFmtId="178" fontId="5" fillId="0" borderId="31" xfId="0" applyNumberFormat="1" applyFont="1" applyBorder="1" applyAlignment="1">
      <alignment/>
    </xf>
    <xf numFmtId="178" fontId="5" fillId="33" borderId="34" xfId="0" applyNumberFormat="1" applyFont="1" applyFill="1" applyBorder="1" applyAlignment="1">
      <alignment/>
    </xf>
    <xf numFmtId="0" fontId="5" fillId="0" borderId="0" xfId="0" applyFont="1" applyFill="1" applyBorder="1" applyAlignment="1">
      <alignment/>
    </xf>
    <xf numFmtId="0" fontId="13" fillId="0" borderId="0" xfId="0" applyFont="1" applyAlignment="1">
      <alignment/>
    </xf>
    <xf numFmtId="0" fontId="0" fillId="0" borderId="35" xfId="57" applyFont="1" applyBorder="1" applyAlignment="1">
      <alignment horizontal="center" vertical="center" wrapText="1"/>
      <protection/>
    </xf>
    <xf numFmtId="0" fontId="7" fillId="0" borderId="35" xfId="57" applyFont="1" applyBorder="1" applyAlignment="1">
      <alignment horizontal="center" vertical="center" wrapText="1"/>
      <protection/>
    </xf>
    <xf numFmtId="0" fontId="0" fillId="0" borderId="36" xfId="0" applyBorder="1" applyAlignment="1">
      <alignment vertical="top"/>
    </xf>
    <xf numFmtId="0" fontId="14" fillId="0" borderId="36" xfId="0" applyFont="1" applyBorder="1" applyAlignment="1">
      <alignment wrapText="1"/>
    </xf>
    <xf numFmtId="178" fontId="5" fillId="0" borderId="37" xfId="0" applyNumberFormat="1" applyFont="1" applyBorder="1" applyAlignment="1">
      <alignment/>
    </xf>
    <xf numFmtId="178" fontId="5" fillId="0" borderId="38" xfId="0" applyNumberFormat="1" applyFont="1" applyBorder="1" applyAlignment="1">
      <alignment/>
    </xf>
    <xf numFmtId="178" fontId="5" fillId="0" borderId="39" xfId="0" applyNumberFormat="1" applyFont="1" applyBorder="1" applyAlignment="1">
      <alignment/>
    </xf>
    <xf numFmtId="0" fontId="0" fillId="0" borderId="40" xfId="0" applyBorder="1" applyAlignment="1">
      <alignment vertical="top"/>
    </xf>
    <xf numFmtId="0" fontId="5" fillId="0" borderId="40" xfId="57" applyFont="1" applyBorder="1" applyAlignment="1">
      <alignment horizontal="left" vertical="center" wrapText="1"/>
      <protection/>
    </xf>
    <xf numFmtId="178" fontId="5" fillId="0" borderId="41" xfId="0" applyNumberFormat="1" applyFont="1" applyBorder="1" applyAlignment="1">
      <alignment/>
    </xf>
    <xf numFmtId="0" fontId="0" fillId="0" borderId="42" xfId="57" applyFont="1" applyBorder="1" applyAlignment="1">
      <alignment horizontal="center" vertical="center" wrapText="1"/>
      <protection/>
    </xf>
    <xf numFmtId="178" fontId="5" fillId="0" borderId="43" xfId="57" applyNumberFormat="1" applyFont="1" applyBorder="1" applyAlignment="1">
      <alignment horizontal="right" vertical="center" wrapText="1"/>
      <protection/>
    </xf>
    <xf numFmtId="178" fontId="5" fillId="0" borderId="44" xfId="57" applyNumberFormat="1" applyFont="1" applyBorder="1" applyAlignment="1">
      <alignment horizontal="right" vertical="center" wrapText="1"/>
      <protection/>
    </xf>
    <xf numFmtId="178" fontId="5" fillId="0" borderId="45" xfId="57" applyNumberFormat="1" applyFont="1" applyBorder="1" applyAlignment="1">
      <alignment horizontal="right" vertical="center" wrapText="1"/>
      <protection/>
    </xf>
    <xf numFmtId="178" fontId="5" fillId="0" borderId="44" xfId="0" applyNumberFormat="1" applyFont="1" applyBorder="1" applyAlignment="1">
      <alignment/>
    </xf>
    <xf numFmtId="178" fontId="5" fillId="0" borderId="42" xfId="0" applyNumberFormat="1" applyFont="1" applyBorder="1" applyAlignment="1">
      <alignment/>
    </xf>
    <xf numFmtId="178" fontId="5" fillId="0" borderId="43" xfId="0" applyNumberFormat="1" applyFont="1" applyBorder="1" applyAlignment="1">
      <alignment/>
    </xf>
    <xf numFmtId="178" fontId="5" fillId="0" borderId="45" xfId="0" applyNumberFormat="1" applyFont="1" applyBorder="1" applyAlignment="1">
      <alignment/>
    </xf>
    <xf numFmtId="178" fontId="5" fillId="0" borderId="46" xfId="0" applyNumberFormat="1" applyFont="1" applyBorder="1" applyAlignment="1">
      <alignment/>
    </xf>
    <xf numFmtId="178" fontId="5" fillId="0" borderId="47" xfId="0" applyNumberFormat="1" applyFont="1" applyBorder="1" applyAlignment="1">
      <alignment/>
    </xf>
    <xf numFmtId="178" fontId="5" fillId="0" borderId="48" xfId="0" applyNumberFormat="1" applyFont="1" applyBorder="1" applyAlignment="1">
      <alignment/>
    </xf>
    <xf numFmtId="0" fontId="5" fillId="0" borderId="40" xfId="0" applyFont="1" applyBorder="1" applyAlignment="1">
      <alignment/>
    </xf>
    <xf numFmtId="0" fontId="0" fillId="0" borderId="12" xfId="0" applyBorder="1" applyAlignment="1">
      <alignment vertical="top"/>
    </xf>
    <xf numFmtId="178" fontId="0" fillId="34" borderId="11" xfId="0" applyNumberFormat="1" applyFill="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4" xfId="0" applyNumberFormat="1" applyBorder="1" applyAlignment="1">
      <alignment/>
    </xf>
    <xf numFmtId="178" fontId="0" fillId="0" borderId="15" xfId="0" applyNumberFormat="1" applyBorder="1" applyAlignment="1">
      <alignment/>
    </xf>
    <xf numFmtId="178" fontId="5" fillId="0" borderId="18" xfId="0" applyNumberFormat="1" applyFont="1" applyBorder="1" applyAlignment="1">
      <alignment/>
    </xf>
    <xf numFmtId="178" fontId="0" fillId="0" borderId="17" xfId="0" applyNumberFormat="1" applyBorder="1" applyAlignment="1">
      <alignment/>
    </xf>
    <xf numFmtId="178" fontId="10" fillId="0" borderId="15" xfId="0" applyNumberFormat="1" applyFont="1" applyBorder="1" applyAlignment="1">
      <alignment/>
    </xf>
    <xf numFmtId="178" fontId="0" fillId="0" borderId="13" xfId="0" applyNumberFormat="1" applyBorder="1" applyAlignment="1">
      <alignment/>
    </xf>
    <xf numFmtId="178" fontId="0" fillId="0" borderId="18" xfId="0" applyNumberFormat="1" applyBorder="1" applyAlignment="1">
      <alignment/>
    </xf>
    <xf numFmtId="0" fontId="15" fillId="0" borderId="12" xfId="0" applyFont="1" applyBorder="1" applyAlignment="1">
      <alignment wrapText="1"/>
    </xf>
    <xf numFmtId="178" fontId="0" fillId="0" borderId="16" xfId="0" applyNumberFormat="1" applyBorder="1" applyAlignment="1">
      <alignment/>
    </xf>
    <xf numFmtId="0" fontId="8" fillId="0" borderId="12" xfId="0" applyFont="1" applyBorder="1" applyAlignment="1">
      <alignment wrapText="1"/>
    </xf>
    <xf numFmtId="0" fontId="0" fillId="0" borderId="12" xfId="0" applyBorder="1" applyAlignment="1">
      <alignment/>
    </xf>
    <xf numFmtId="0" fontId="0" fillId="0" borderId="26" xfId="0" applyBorder="1" applyAlignment="1">
      <alignment vertical="top"/>
    </xf>
    <xf numFmtId="178" fontId="0" fillId="0" borderId="39" xfId="0" applyNumberFormat="1" applyBorder="1" applyAlignment="1">
      <alignment/>
    </xf>
    <xf numFmtId="178" fontId="5" fillId="0" borderId="49" xfId="0" applyNumberFormat="1" applyFont="1" applyBorder="1" applyAlignment="1">
      <alignment/>
    </xf>
    <xf numFmtId="178" fontId="0" fillId="0" borderId="42" xfId="0" applyNumberFormat="1" applyBorder="1" applyAlignment="1">
      <alignment/>
    </xf>
    <xf numFmtId="178" fontId="5" fillId="0" borderId="50" xfId="0" applyNumberFormat="1" applyFont="1" applyBorder="1" applyAlignment="1">
      <alignment/>
    </xf>
    <xf numFmtId="178" fontId="5" fillId="0" borderId="51" xfId="0" applyNumberFormat="1" applyFont="1" applyBorder="1" applyAlignment="1">
      <alignment/>
    </xf>
    <xf numFmtId="178" fontId="0" fillId="0" borderId="52" xfId="0" applyNumberFormat="1" applyBorder="1" applyAlignment="1">
      <alignment/>
    </xf>
    <xf numFmtId="178" fontId="0" fillId="0" borderId="48" xfId="0" applyNumberFormat="1" applyBorder="1" applyAlignment="1">
      <alignment/>
    </xf>
    <xf numFmtId="178" fontId="5" fillId="0" borderId="53" xfId="0" applyNumberFormat="1" applyFont="1" applyBorder="1" applyAlignment="1">
      <alignment/>
    </xf>
    <xf numFmtId="178" fontId="0" fillId="0" borderId="54" xfId="0" applyNumberFormat="1" applyBorder="1" applyAlignment="1">
      <alignment/>
    </xf>
    <xf numFmtId="178" fontId="0" fillId="0" borderId="46" xfId="0" applyNumberFormat="1" applyBorder="1" applyAlignment="1">
      <alignment/>
    </xf>
    <xf numFmtId="178" fontId="0" fillId="0" borderId="44" xfId="0" applyNumberFormat="1" applyBorder="1" applyAlignment="1">
      <alignment/>
    </xf>
    <xf numFmtId="178" fontId="0" fillId="0" borderId="55" xfId="0" applyNumberFormat="1" applyBorder="1" applyAlignment="1">
      <alignment/>
    </xf>
    <xf numFmtId="0" fontId="15" fillId="0" borderId="12" xfId="0" applyFont="1" applyBorder="1" applyAlignment="1">
      <alignment/>
    </xf>
    <xf numFmtId="0" fontId="0" fillId="0" borderId="19" xfId="0" applyBorder="1" applyAlignment="1">
      <alignment vertical="top"/>
    </xf>
    <xf numFmtId="178" fontId="0" fillId="0" borderId="28" xfId="0" applyNumberFormat="1" applyBorder="1" applyAlignment="1">
      <alignment/>
    </xf>
    <xf numFmtId="178" fontId="0" fillId="0" borderId="27" xfId="0" applyNumberFormat="1" applyBorder="1" applyAlignment="1">
      <alignment/>
    </xf>
    <xf numFmtId="178" fontId="0" fillId="0" borderId="29" xfId="0" applyNumberFormat="1" applyBorder="1" applyAlignment="1">
      <alignment/>
    </xf>
    <xf numFmtId="178" fontId="0" fillId="0" borderId="56" xfId="0" applyNumberFormat="1" applyBorder="1" applyAlignment="1">
      <alignment/>
    </xf>
    <xf numFmtId="178" fontId="0" fillId="0" borderId="27" xfId="0" applyNumberFormat="1" applyFont="1" applyBorder="1" applyAlignment="1">
      <alignment/>
    </xf>
    <xf numFmtId="178" fontId="5" fillId="33" borderId="37" xfId="0" applyNumberFormat="1" applyFont="1" applyFill="1" applyBorder="1" applyAlignment="1">
      <alignment/>
    </xf>
    <xf numFmtId="178" fontId="5" fillId="33" borderId="30" xfId="0" applyNumberFormat="1" applyFont="1" applyFill="1" applyBorder="1" applyAlignment="1">
      <alignment/>
    </xf>
    <xf numFmtId="178" fontId="0" fillId="0" borderId="34" xfId="0" applyNumberFormat="1" applyBorder="1" applyAlignment="1">
      <alignment/>
    </xf>
    <xf numFmtId="178" fontId="0" fillId="0" borderId="30" xfId="0" applyNumberFormat="1" applyBorder="1" applyAlignment="1">
      <alignment/>
    </xf>
    <xf numFmtId="0" fontId="5" fillId="0" borderId="57" xfId="0" applyFont="1" applyBorder="1" applyAlignment="1">
      <alignment wrapText="1"/>
    </xf>
    <xf numFmtId="178" fontId="5" fillId="0" borderId="58" xfId="0" applyNumberFormat="1" applyFont="1" applyBorder="1" applyAlignment="1">
      <alignment/>
    </xf>
    <xf numFmtId="178" fontId="0" fillId="0" borderId="47" xfId="0" applyNumberFormat="1" applyBorder="1" applyAlignment="1">
      <alignment/>
    </xf>
    <xf numFmtId="178" fontId="5" fillId="33" borderId="11" xfId="0" applyNumberFormat="1" applyFont="1" applyFill="1" applyBorder="1" applyAlignment="1">
      <alignment/>
    </xf>
    <xf numFmtId="178" fontId="0" fillId="33" borderId="15" xfId="0" applyNumberFormat="1" applyFont="1" applyFill="1" applyBorder="1" applyAlignment="1">
      <alignment/>
    </xf>
    <xf numFmtId="178" fontId="0" fillId="33" borderId="11" xfId="0" applyNumberFormat="1" applyFont="1" applyFill="1" applyBorder="1" applyAlignment="1">
      <alignment/>
    </xf>
    <xf numFmtId="0" fontId="8" fillId="0" borderId="19" xfId="0" applyFont="1" applyBorder="1" applyAlignment="1">
      <alignment/>
    </xf>
    <xf numFmtId="0" fontId="8" fillId="34" borderId="47" xfId="0" applyFont="1" applyFill="1" applyBorder="1" applyAlignment="1">
      <alignment/>
    </xf>
    <xf numFmtId="0" fontId="8" fillId="34" borderId="47" xfId="0" applyFont="1" applyFill="1" applyBorder="1" applyAlignment="1">
      <alignment vertical="top" wrapText="1"/>
    </xf>
    <xf numFmtId="0" fontId="9" fillId="0" borderId="12" xfId="0" applyFont="1" applyBorder="1" applyAlignment="1">
      <alignment/>
    </xf>
    <xf numFmtId="178" fontId="0" fillId="0" borderId="23" xfId="0" applyNumberFormat="1" applyBorder="1" applyAlignment="1">
      <alignment/>
    </xf>
    <xf numFmtId="178" fontId="0" fillId="0" borderId="21" xfId="0" applyNumberFormat="1" applyBorder="1" applyAlignment="1">
      <alignment/>
    </xf>
    <xf numFmtId="178" fontId="0" fillId="0" borderId="24" xfId="0" applyNumberFormat="1" applyBorder="1" applyAlignment="1">
      <alignment/>
    </xf>
    <xf numFmtId="0" fontId="14" fillId="0" borderId="36" xfId="0" applyFont="1" applyBorder="1" applyAlignment="1">
      <alignment horizontal="left" vertical="center" wrapText="1"/>
    </xf>
    <xf numFmtId="0" fontId="0" fillId="0" borderId="12" xfId="0" applyBorder="1" applyAlignment="1">
      <alignment vertical="top" wrapText="1"/>
    </xf>
    <xf numFmtId="0" fontId="8" fillId="34" borderId="12" xfId="0" applyFont="1" applyFill="1" applyBorder="1" applyAlignment="1">
      <alignment vertical="top" wrapText="1"/>
    </xf>
    <xf numFmtId="178" fontId="0" fillId="0" borderId="15" xfId="0" applyNumberFormat="1" applyFont="1" applyBorder="1" applyAlignment="1">
      <alignment wrapText="1"/>
    </xf>
    <xf numFmtId="178" fontId="0" fillId="0" borderId="11" xfId="0" applyNumberFormat="1" applyBorder="1" applyAlignment="1">
      <alignment wrapText="1"/>
    </xf>
    <xf numFmtId="178" fontId="5" fillId="0" borderId="11" xfId="0" applyNumberFormat="1" applyFont="1" applyBorder="1" applyAlignment="1">
      <alignment wrapText="1"/>
    </xf>
    <xf numFmtId="178" fontId="5" fillId="0" borderId="10" xfId="0" applyNumberFormat="1" applyFont="1" applyBorder="1" applyAlignment="1">
      <alignment wrapText="1"/>
    </xf>
    <xf numFmtId="178" fontId="0" fillId="0" borderId="13" xfId="0" applyNumberFormat="1" applyBorder="1" applyAlignment="1">
      <alignment wrapText="1"/>
    </xf>
    <xf numFmtId="178" fontId="0" fillId="34" borderId="11" xfId="0" applyNumberFormat="1" applyFill="1" applyBorder="1" applyAlignment="1">
      <alignment wrapText="1"/>
    </xf>
    <xf numFmtId="178" fontId="0" fillId="0" borderId="11" xfId="0" applyNumberFormat="1" applyBorder="1" applyAlignment="1">
      <alignment vertical="top" wrapText="1"/>
    </xf>
    <xf numFmtId="178" fontId="0" fillId="0" borderId="14" xfId="0" applyNumberFormat="1" applyBorder="1" applyAlignment="1">
      <alignment vertical="top" wrapText="1"/>
    </xf>
    <xf numFmtId="178" fontId="0" fillId="0" borderId="10" xfId="0" applyNumberFormat="1" applyBorder="1" applyAlignment="1">
      <alignment vertical="top" wrapText="1"/>
    </xf>
    <xf numFmtId="178" fontId="0" fillId="0" borderId="15" xfId="0" applyNumberFormat="1" applyBorder="1" applyAlignment="1">
      <alignment vertical="top" wrapText="1"/>
    </xf>
    <xf numFmtId="0" fontId="8" fillId="0" borderId="12" xfId="0" applyFont="1" applyBorder="1" applyAlignment="1">
      <alignment vertical="top" wrapText="1"/>
    </xf>
    <xf numFmtId="178" fontId="0" fillId="0" borderId="16" xfId="0" applyNumberFormat="1" applyFont="1" applyBorder="1" applyAlignment="1">
      <alignment/>
    </xf>
    <xf numFmtId="0" fontId="0" fillId="34" borderId="19" xfId="0" applyFont="1" applyFill="1" applyBorder="1" applyAlignment="1">
      <alignment/>
    </xf>
    <xf numFmtId="178" fontId="0" fillId="0" borderId="20" xfId="0" applyNumberFormat="1" applyBorder="1" applyAlignment="1">
      <alignment/>
    </xf>
    <xf numFmtId="178" fontId="0" fillId="0" borderId="22" xfId="0" applyNumberFormat="1" applyBorder="1" applyAlignment="1">
      <alignment/>
    </xf>
    <xf numFmtId="0" fontId="0" fillId="0" borderId="47" xfId="0" applyBorder="1" applyAlignment="1">
      <alignment vertical="top"/>
    </xf>
    <xf numFmtId="0" fontId="5" fillId="0" borderId="59" xfId="0" applyFont="1" applyBorder="1" applyAlignment="1">
      <alignment/>
    </xf>
    <xf numFmtId="178" fontId="5" fillId="0" borderId="52" xfId="0" applyNumberFormat="1" applyFont="1" applyBorder="1" applyAlignment="1">
      <alignment/>
    </xf>
    <xf numFmtId="178" fontId="5" fillId="0" borderId="59" xfId="0" applyNumberFormat="1" applyFont="1" applyBorder="1" applyAlignment="1">
      <alignment/>
    </xf>
    <xf numFmtId="178" fontId="0" fillId="0" borderId="50" xfId="0" applyNumberFormat="1" applyBorder="1" applyAlignment="1">
      <alignment/>
    </xf>
    <xf numFmtId="178" fontId="0" fillId="0" borderId="51" xfId="0" applyNumberFormat="1" applyBorder="1" applyAlignment="1">
      <alignment/>
    </xf>
    <xf numFmtId="0" fontId="0" fillId="0" borderId="16" xfId="0" applyBorder="1" applyAlignment="1">
      <alignment vertical="top"/>
    </xf>
    <xf numFmtId="0" fontId="8" fillId="0" borderId="16" xfId="0" applyFont="1" applyFill="1" applyBorder="1" applyAlignment="1">
      <alignment vertical="top" wrapText="1"/>
    </xf>
    <xf numFmtId="0" fontId="0" fillId="0" borderId="14" xfId="0" applyBorder="1" applyAlignment="1">
      <alignment vertical="top"/>
    </xf>
    <xf numFmtId="178" fontId="0" fillId="0" borderId="43" xfId="0" applyNumberFormat="1" applyBorder="1" applyAlignment="1">
      <alignment/>
    </xf>
    <xf numFmtId="178" fontId="0" fillId="0" borderId="45" xfId="0" applyNumberFormat="1" applyBorder="1" applyAlignment="1">
      <alignment/>
    </xf>
    <xf numFmtId="178" fontId="0" fillId="0" borderId="60" xfId="0" applyNumberFormat="1" applyFont="1" applyBorder="1" applyAlignment="1">
      <alignment/>
    </xf>
    <xf numFmtId="178" fontId="0" fillId="0" borderId="60" xfId="0" applyNumberFormat="1" applyBorder="1" applyAlignment="1">
      <alignment/>
    </xf>
    <xf numFmtId="178" fontId="0" fillId="0" borderId="61" xfId="0" applyNumberFormat="1" applyBorder="1" applyAlignment="1">
      <alignment/>
    </xf>
    <xf numFmtId="178" fontId="0" fillId="0" borderId="62" xfId="0" applyNumberFormat="1" applyBorder="1" applyAlignment="1">
      <alignment/>
    </xf>
    <xf numFmtId="0" fontId="5" fillId="0" borderId="36" xfId="0" applyFont="1" applyBorder="1" applyAlignment="1">
      <alignment/>
    </xf>
    <xf numFmtId="178" fontId="0" fillId="0" borderId="11" xfId="0" applyNumberFormat="1" applyFont="1" applyFill="1" applyBorder="1" applyAlignment="1">
      <alignment/>
    </xf>
    <xf numFmtId="178" fontId="0" fillId="0" borderId="15" xfId="0" applyNumberFormat="1" applyFont="1" applyFill="1" applyBorder="1" applyAlignment="1">
      <alignment/>
    </xf>
    <xf numFmtId="178" fontId="0" fillId="0" borderId="10" xfId="0" applyNumberFormat="1" applyFont="1" applyFill="1" applyBorder="1" applyAlignment="1">
      <alignment/>
    </xf>
    <xf numFmtId="178" fontId="5" fillId="0" borderId="15" xfId="0" applyNumberFormat="1" applyFont="1" applyFill="1" applyBorder="1" applyAlignment="1">
      <alignment/>
    </xf>
    <xf numFmtId="178" fontId="0" fillId="33" borderId="10" xfId="0" applyNumberFormat="1" applyFont="1" applyFill="1" applyBorder="1" applyAlignment="1">
      <alignment/>
    </xf>
    <xf numFmtId="178" fontId="5" fillId="33" borderId="11" xfId="0" applyNumberFormat="1" applyFont="1" applyFill="1" applyBorder="1" applyAlignment="1">
      <alignment/>
    </xf>
    <xf numFmtId="0" fontId="2" fillId="0" borderId="0" xfId="0" applyFont="1" applyAlignment="1">
      <alignment/>
    </xf>
    <xf numFmtId="0" fontId="0" fillId="0" borderId="0" xfId="45">
      <alignment/>
      <protection/>
    </xf>
    <xf numFmtId="0" fontId="5" fillId="0" borderId="0" xfId="45" applyFont="1">
      <alignment/>
      <protection/>
    </xf>
    <xf numFmtId="0" fontId="0" fillId="0" borderId="0" xfId="45" applyFont="1">
      <alignment/>
      <protection/>
    </xf>
    <xf numFmtId="0" fontId="2" fillId="0" borderId="0" xfId="0" applyFont="1" applyAlignment="1">
      <alignment/>
    </xf>
    <xf numFmtId="16" fontId="2" fillId="0" borderId="0" xfId="0" applyNumberFormat="1" applyFont="1" applyAlignment="1">
      <alignment/>
    </xf>
    <xf numFmtId="0" fontId="12" fillId="0" borderId="0" xfId="0" applyFont="1" applyAlignment="1">
      <alignment/>
    </xf>
    <xf numFmtId="178" fontId="5" fillId="33" borderId="11" xfId="0" applyNumberFormat="1" applyFont="1" applyFill="1" applyBorder="1" applyAlignment="1">
      <alignment/>
    </xf>
    <xf numFmtId="178" fontId="0" fillId="33" borderId="11" xfId="0" applyNumberFormat="1" applyFont="1" applyFill="1" applyBorder="1" applyAlignment="1">
      <alignment/>
    </xf>
    <xf numFmtId="0" fontId="0" fillId="33" borderId="0" xfId="0" applyFill="1" applyAlignment="1">
      <alignment/>
    </xf>
    <xf numFmtId="0"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protection/>
    </xf>
    <xf numFmtId="16" fontId="0"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178" fontId="5" fillId="33" borderId="30" xfId="0" applyNumberFormat="1" applyFont="1" applyFill="1" applyBorder="1" applyAlignment="1" applyProtection="1">
      <alignment/>
      <protection/>
    </xf>
    <xf numFmtId="178" fontId="5" fillId="33" borderId="37" xfId="0" applyNumberFormat="1" applyFont="1" applyFill="1" applyBorder="1" applyAlignment="1" applyProtection="1">
      <alignment/>
      <protection/>
    </xf>
    <xf numFmtId="178" fontId="5" fillId="33" borderId="44"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0" xfId="0" applyFont="1" applyFill="1" applyAlignment="1">
      <alignment/>
    </xf>
    <xf numFmtId="0" fontId="5" fillId="0" borderId="0" xfId="0" applyFont="1" applyAlignment="1">
      <alignment wrapText="1"/>
    </xf>
    <xf numFmtId="0" fontId="5" fillId="33" borderId="0" xfId="0" applyNumberFormat="1" applyFont="1" applyFill="1" applyBorder="1" applyAlignment="1" applyProtection="1">
      <alignment wrapText="1"/>
      <protection/>
    </xf>
    <xf numFmtId="0" fontId="17" fillId="0" borderId="0" xfId="0" applyFont="1" applyAlignment="1">
      <alignment/>
    </xf>
    <xf numFmtId="178" fontId="0" fillId="0" borderId="0" xfId="0" applyNumberFormat="1" applyAlignment="1">
      <alignment/>
    </xf>
    <xf numFmtId="0" fontId="5" fillId="0" borderId="0" xfId="0" applyFont="1" applyAlignment="1">
      <alignment horizontal="center"/>
    </xf>
    <xf numFmtId="0" fontId="5" fillId="33" borderId="0" xfId="0" applyNumberFormat="1" applyFont="1" applyFill="1" applyBorder="1" applyAlignment="1" applyProtection="1">
      <alignment horizontal="center"/>
      <protection/>
    </xf>
    <xf numFmtId="178" fontId="0" fillId="0" borderId="0" xfId="0" applyNumberFormat="1" applyFill="1" applyAlignment="1">
      <alignment/>
    </xf>
    <xf numFmtId="178" fontId="0" fillId="33" borderId="0" xfId="0" applyNumberFormat="1" applyFont="1" applyFill="1" applyBorder="1" applyAlignment="1" applyProtection="1">
      <alignment/>
      <protection/>
    </xf>
    <xf numFmtId="178" fontId="5" fillId="33" borderId="31" xfId="0" applyNumberFormat="1" applyFont="1" applyFill="1" applyBorder="1" applyAlignment="1" applyProtection="1">
      <alignment/>
      <protection/>
    </xf>
    <xf numFmtId="178" fontId="5" fillId="33" borderId="15" xfId="0" applyNumberFormat="1" applyFont="1" applyFill="1" applyBorder="1" applyAlignment="1" applyProtection="1">
      <alignment/>
      <protection/>
    </xf>
    <xf numFmtId="0" fontId="0" fillId="0" borderId="63" xfId="0" applyFont="1" applyFill="1" applyBorder="1" applyAlignment="1">
      <alignment vertical="top"/>
    </xf>
    <xf numFmtId="0" fontId="1" fillId="0" borderId="64" xfId="0" applyFont="1" applyFill="1" applyBorder="1" applyAlignment="1">
      <alignment wrapText="1"/>
    </xf>
    <xf numFmtId="178" fontId="5" fillId="33" borderId="11" xfId="0" applyNumberFormat="1" applyFont="1" applyFill="1" applyBorder="1" applyAlignment="1" applyProtection="1">
      <alignment/>
      <protection/>
    </xf>
    <xf numFmtId="178" fontId="5" fillId="33" borderId="33"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5" fillId="33" borderId="43" xfId="0" applyNumberFormat="1" applyFont="1" applyFill="1" applyBorder="1" applyAlignment="1" applyProtection="1">
      <alignment/>
      <protection/>
    </xf>
    <xf numFmtId="178" fontId="5" fillId="33" borderId="45" xfId="0" applyNumberFormat="1" applyFont="1" applyFill="1" applyBorder="1" applyAlignment="1" applyProtection="1">
      <alignment/>
      <protection/>
    </xf>
    <xf numFmtId="178" fontId="5" fillId="33" borderId="51" xfId="0" applyNumberFormat="1" applyFont="1" applyFill="1" applyBorder="1" applyAlignment="1" applyProtection="1">
      <alignment/>
      <protection/>
    </xf>
    <xf numFmtId="178" fontId="5" fillId="33" borderId="21"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78" fontId="5" fillId="33" borderId="10" xfId="0" applyNumberFormat="1" applyFont="1" applyFill="1" applyBorder="1" applyAlignment="1" applyProtection="1">
      <alignment/>
      <protection/>
    </xf>
    <xf numFmtId="178" fontId="0" fillId="33" borderId="11" xfId="0" applyNumberFormat="1" applyFont="1" applyFill="1" applyBorder="1" applyAlignment="1" applyProtection="1">
      <alignment/>
      <protection/>
    </xf>
    <xf numFmtId="178" fontId="5" fillId="33" borderId="24" xfId="0" applyNumberFormat="1" applyFont="1" applyFill="1" applyBorder="1" applyAlignment="1" applyProtection="1">
      <alignment/>
      <protection/>
    </xf>
    <xf numFmtId="178" fontId="0" fillId="33" borderId="13" xfId="0" applyNumberFormat="1" applyFont="1" applyFill="1" applyBorder="1" applyAlignment="1" applyProtection="1">
      <alignment/>
      <protection/>
    </xf>
    <xf numFmtId="178" fontId="0" fillId="33" borderId="10" xfId="0" applyNumberFormat="1" applyFont="1" applyFill="1" applyBorder="1" applyAlignment="1" applyProtection="1">
      <alignment/>
      <protection/>
    </xf>
    <xf numFmtId="181" fontId="0" fillId="0" borderId="0" xfId="0" applyNumberFormat="1" applyAlignment="1">
      <alignment/>
    </xf>
    <xf numFmtId="0" fontId="17" fillId="0" borderId="0" xfId="0" applyFont="1" applyAlignment="1">
      <alignment wrapText="1"/>
    </xf>
    <xf numFmtId="178" fontId="5" fillId="33" borderId="13" xfId="0" applyNumberFormat="1" applyFont="1" applyFill="1" applyBorder="1" applyAlignment="1" applyProtection="1">
      <alignment/>
      <protection/>
    </xf>
    <xf numFmtId="178" fontId="5" fillId="33" borderId="23" xfId="0" applyNumberFormat="1" applyFont="1" applyFill="1" applyBorder="1" applyAlignment="1" applyProtection="1">
      <alignment/>
      <protection/>
    </xf>
    <xf numFmtId="178" fontId="0" fillId="33" borderId="44" xfId="0" applyNumberFormat="1" applyFont="1" applyFill="1" applyBorder="1" applyAlignment="1" applyProtection="1">
      <alignment/>
      <protection/>
    </xf>
    <xf numFmtId="178" fontId="5" fillId="33" borderId="44" xfId="0" applyNumberFormat="1" applyFont="1" applyFill="1" applyBorder="1" applyAlignment="1" applyProtection="1">
      <alignment wrapText="1"/>
      <protection/>
    </xf>
    <xf numFmtId="178" fontId="5" fillId="33" borderId="38" xfId="0" applyNumberFormat="1" applyFont="1" applyFill="1" applyBorder="1" applyAlignment="1" applyProtection="1">
      <alignment/>
      <protection/>
    </xf>
    <xf numFmtId="178" fontId="5" fillId="33" borderId="41" xfId="0" applyNumberFormat="1" applyFont="1" applyFill="1" applyBorder="1" applyAlignment="1" applyProtection="1">
      <alignment wrapText="1"/>
      <protection/>
    </xf>
    <xf numFmtId="178" fontId="0" fillId="33" borderId="13" xfId="0" applyNumberFormat="1" applyFont="1" applyFill="1" applyBorder="1" applyAlignment="1" applyProtection="1">
      <alignment wrapText="1"/>
      <protection/>
    </xf>
    <xf numFmtId="178" fontId="0" fillId="33" borderId="42"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78" fontId="5" fillId="33" borderId="14" xfId="0" applyNumberFormat="1" applyFont="1" applyFill="1" applyBorder="1" applyAlignment="1" applyProtection="1">
      <alignment/>
      <protection/>
    </xf>
    <xf numFmtId="178" fontId="0" fillId="33" borderId="41" xfId="0" applyNumberFormat="1" applyFont="1" applyFill="1" applyBorder="1" applyAlignment="1" applyProtection="1">
      <alignment/>
      <protection/>
    </xf>
    <xf numFmtId="178" fontId="0" fillId="33" borderId="45" xfId="0" applyNumberFormat="1" applyFont="1" applyFill="1" applyBorder="1" applyAlignment="1" applyProtection="1">
      <alignment/>
      <protection/>
    </xf>
    <xf numFmtId="178" fontId="0" fillId="33" borderId="31" xfId="0" applyNumberFormat="1" applyFont="1" applyFill="1" applyBorder="1" applyAlignment="1" applyProtection="1">
      <alignment/>
      <protection/>
    </xf>
    <xf numFmtId="178" fontId="0" fillId="33" borderId="15" xfId="0" applyNumberFormat="1" applyFont="1" applyFill="1" applyBorder="1" applyAlignment="1" applyProtection="1">
      <alignment/>
      <protection/>
    </xf>
    <xf numFmtId="178" fontId="0" fillId="33" borderId="43" xfId="0" applyNumberFormat="1" applyFont="1" applyFill="1" applyBorder="1" applyAlignment="1" applyProtection="1">
      <alignment/>
      <protection/>
    </xf>
    <xf numFmtId="0" fontId="14" fillId="33" borderId="32" xfId="0" applyNumberFormat="1" applyFont="1" applyFill="1" applyBorder="1" applyAlignment="1" applyProtection="1">
      <alignment wrapText="1"/>
      <protection/>
    </xf>
    <xf numFmtId="0" fontId="5" fillId="0" borderId="18" xfId="0" applyFont="1" applyBorder="1" applyAlignment="1">
      <alignment/>
    </xf>
    <xf numFmtId="0" fontId="5" fillId="33" borderId="18" xfId="0" applyNumberFormat="1" applyFont="1" applyFill="1" applyBorder="1" applyAlignment="1" applyProtection="1">
      <alignment vertical="top" wrapText="1"/>
      <protection/>
    </xf>
    <xf numFmtId="0" fontId="0" fillId="33" borderId="36" xfId="0" applyNumberFormat="1" applyFont="1" applyFill="1" applyBorder="1" applyAlignment="1" applyProtection="1">
      <alignment vertical="top"/>
      <protection/>
    </xf>
    <xf numFmtId="0" fontId="0" fillId="33" borderId="40" xfId="0" applyNumberFormat="1" applyFont="1" applyFill="1" applyBorder="1" applyAlignment="1" applyProtection="1">
      <alignment vertical="top"/>
      <protection/>
    </xf>
    <xf numFmtId="0" fontId="0" fillId="33" borderId="12" xfId="0" applyNumberFormat="1" applyFont="1" applyFill="1" applyBorder="1" applyAlignment="1" applyProtection="1">
      <alignment vertical="top"/>
      <protection/>
    </xf>
    <xf numFmtId="0" fontId="0" fillId="33" borderId="19" xfId="0" applyNumberFormat="1" applyFont="1" applyFill="1" applyBorder="1" applyAlignment="1" applyProtection="1">
      <alignment vertical="top"/>
      <protection/>
    </xf>
    <xf numFmtId="178" fontId="5" fillId="33" borderId="58" xfId="0" applyNumberFormat="1" applyFont="1" applyFill="1" applyBorder="1" applyAlignment="1" applyProtection="1">
      <alignment/>
      <protection/>
    </xf>
    <xf numFmtId="0" fontId="0" fillId="0" borderId="0" xfId="0" applyAlignment="1">
      <alignment horizontal="left"/>
    </xf>
    <xf numFmtId="181" fontId="5" fillId="33" borderId="11" xfId="0" applyNumberFormat="1" applyFont="1" applyFill="1" applyBorder="1" applyAlignment="1" applyProtection="1">
      <alignment/>
      <protection/>
    </xf>
    <xf numFmtId="181" fontId="5" fillId="33" borderId="13" xfId="0" applyNumberFormat="1" applyFont="1" applyFill="1" applyBorder="1" applyAlignment="1" applyProtection="1">
      <alignment/>
      <protection/>
    </xf>
    <xf numFmtId="181" fontId="0" fillId="33" borderId="15" xfId="0" applyNumberFormat="1" applyFont="1" applyFill="1" applyBorder="1" applyAlignment="1" applyProtection="1">
      <alignment/>
      <protection/>
    </xf>
    <xf numFmtId="0" fontId="0" fillId="0" borderId="12" xfId="0" applyFont="1" applyBorder="1" applyAlignment="1">
      <alignment vertical="top"/>
    </xf>
    <xf numFmtId="0" fontId="0" fillId="33" borderId="12" xfId="0" applyFont="1" applyFill="1" applyBorder="1" applyAlignment="1">
      <alignment vertical="top"/>
    </xf>
    <xf numFmtId="0" fontId="5" fillId="0" borderId="18" xfId="0" applyFont="1" applyBorder="1" applyAlignment="1">
      <alignment/>
    </xf>
    <xf numFmtId="0" fontId="0" fillId="33" borderId="18" xfId="0" applyFont="1" applyFill="1" applyBorder="1" applyAlignment="1">
      <alignment wrapText="1"/>
    </xf>
    <xf numFmtId="0" fontId="5" fillId="33" borderId="18" xfId="0" applyFont="1" applyFill="1" applyBorder="1" applyAlignment="1">
      <alignment vertical="top" wrapText="1"/>
    </xf>
    <xf numFmtId="0" fontId="5" fillId="0" borderId="18" xfId="0" applyFont="1" applyBorder="1" applyAlignment="1">
      <alignment wrapText="1"/>
    </xf>
    <xf numFmtId="178" fontId="5" fillId="33" borderId="10" xfId="0" applyNumberFormat="1" applyFont="1" applyFill="1" applyBorder="1" applyAlignment="1">
      <alignment/>
    </xf>
    <xf numFmtId="0" fontId="0" fillId="0" borderId="12" xfId="0" applyFont="1" applyBorder="1" applyAlignment="1">
      <alignment/>
    </xf>
    <xf numFmtId="0" fontId="1" fillId="0" borderId="0" xfId="0" applyFont="1" applyAlignment="1">
      <alignment horizontal="left"/>
    </xf>
    <xf numFmtId="178" fontId="5" fillId="33" borderId="0" xfId="0" applyNumberFormat="1" applyFont="1" applyFill="1" applyBorder="1" applyAlignment="1" applyProtection="1">
      <alignment/>
      <protection/>
    </xf>
    <xf numFmtId="181" fontId="5" fillId="33" borderId="15" xfId="0" applyNumberFormat="1" applyFont="1" applyFill="1" applyBorder="1" applyAlignment="1" applyProtection="1">
      <alignment/>
      <protection/>
    </xf>
    <xf numFmtId="181" fontId="0" fillId="33" borderId="0" xfId="0" applyNumberFormat="1" applyFont="1" applyFill="1" applyBorder="1" applyAlignment="1" applyProtection="1">
      <alignment/>
      <protection/>
    </xf>
    <xf numFmtId="178" fontId="5" fillId="33" borderId="22" xfId="0" applyNumberFormat="1" applyFont="1" applyFill="1" applyBorder="1" applyAlignment="1" applyProtection="1">
      <alignment/>
      <protection/>
    </xf>
    <xf numFmtId="181" fontId="0" fillId="33" borderId="11" xfId="0" applyNumberFormat="1" applyFont="1" applyFill="1" applyBorder="1" applyAlignment="1" applyProtection="1">
      <alignment/>
      <protection/>
    </xf>
    <xf numFmtId="178" fontId="5" fillId="0" borderId="13" xfId="0" applyNumberFormat="1" applyFont="1" applyFill="1" applyBorder="1" applyAlignment="1">
      <alignment/>
    </xf>
    <xf numFmtId="178" fontId="5" fillId="33" borderId="13" xfId="0" applyNumberFormat="1" applyFont="1" applyFill="1" applyBorder="1" applyAlignment="1" applyProtection="1">
      <alignment wrapText="1"/>
      <protection/>
    </xf>
    <xf numFmtId="178" fontId="5" fillId="33" borderId="11" xfId="0" applyNumberFormat="1" applyFont="1" applyFill="1" applyBorder="1" applyAlignment="1" applyProtection="1">
      <alignment wrapText="1"/>
      <protection/>
    </xf>
    <xf numFmtId="178" fontId="0" fillId="33" borderId="11" xfId="0" applyNumberFormat="1" applyFont="1" applyFill="1" applyBorder="1" applyAlignment="1" applyProtection="1">
      <alignment vertical="center" wrapText="1"/>
      <protection/>
    </xf>
    <xf numFmtId="0" fontId="5" fillId="0" borderId="18" xfId="57" applyFont="1" applyBorder="1" applyAlignment="1">
      <alignment horizontal="left" vertical="center" wrapText="1"/>
      <protection/>
    </xf>
    <xf numFmtId="0" fontId="5" fillId="0" borderId="11" xfId="45" applyFont="1" applyFill="1" applyBorder="1">
      <alignment/>
      <protection/>
    </xf>
    <xf numFmtId="0" fontId="0" fillId="0" borderId="11" xfId="45" applyBorder="1" applyAlignment="1">
      <alignment horizontal="center" vertical="top"/>
      <protection/>
    </xf>
    <xf numFmtId="0" fontId="1" fillId="0" borderId="11" xfId="45" applyFont="1" applyFill="1" applyBorder="1">
      <alignment/>
      <protection/>
    </xf>
    <xf numFmtId="0" fontId="5" fillId="0" borderId="44" xfId="45" applyFont="1" applyFill="1" applyBorder="1">
      <alignment/>
      <protection/>
    </xf>
    <xf numFmtId="0" fontId="0" fillId="0" borderId="44" xfId="45" applyBorder="1" applyAlignment="1">
      <alignment horizontal="center" vertical="top"/>
      <protection/>
    </xf>
    <xf numFmtId="0" fontId="0" fillId="0" borderId="11" xfId="45" applyBorder="1" applyAlignment="1">
      <alignment horizontal="left" vertical="top"/>
      <protection/>
    </xf>
    <xf numFmtId="0" fontId="17" fillId="0" borderId="11" xfId="45" applyFont="1" applyFill="1" applyBorder="1">
      <alignment/>
      <protection/>
    </xf>
    <xf numFmtId="0" fontId="0" fillId="0" borderId="11" xfId="45" applyFont="1" applyFill="1" applyBorder="1">
      <alignment/>
      <protection/>
    </xf>
    <xf numFmtId="178" fontId="1" fillId="0" borderId="11" xfId="45" applyNumberFormat="1" applyFont="1" applyFill="1" applyBorder="1">
      <alignment/>
      <protection/>
    </xf>
    <xf numFmtId="181" fontId="1" fillId="0" borderId="10" xfId="45" applyNumberFormat="1" applyFont="1" applyFill="1" applyBorder="1">
      <alignment/>
      <protection/>
    </xf>
    <xf numFmtId="178" fontId="7" fillId="33" borderId="11" xfId="0" applyNumberFormat="1" applyFont="1" applyFill="1" applyBorder="1" applyAlignment="1" applyProtection="1">
      <alignment vertical="center" wrapText="1"/>
      <protection/>
    </xf>
    <xf numFmtId="178" fontId="5" fillId="33" borderId="11" xfId="0" applyNumberFormat="1" applyFont="1" applyFill="1" applyBorder="1" applyAlignment="1" applyProtection="1">
      <alignment vertical="center" wrapText="1"/>
      <protection/>
    </xf>
    <xf numFmtId="0" fontId="0" fillId="33" borderId="65" xfId="0" applyNumberFormat="1" applyFont="1" applyFill="1" applyBorder="1" applyAlignment="1" applyProtection="1">
      <alignment horizontal="center" vertical="center" wrapText="1"/>
      <protection/>
    </xf>
    <xf numFmtId="0" fontId="7" fillId="33" borderId="65" xfId="0" applyNumberFormat="1" applyFont="1" applyFill="1" applyBorder="1" applyAlignment="1" applyProtection="1">
      <alignment horizontal="center" vertical="center" wrapText="1"/>
      <protection/>
    </xf>
    <xf numFmtId="0" fontId="0" fillId="33" borderId="40" xfId="0" applyNumberFormat="1" applyFont="1" applyFill="1" applyBorder="1" applyAlignment="1" applyProtection="1">
      <alignment/>
      <protection/>
    </xf>
    <xf numFmtId="0" fontId="0" fillId="33" borderId="19" xfId="0" applyNumberFormat="1" applyFont="1" applyFill="1" applyBorder="1" applyAlignment="1" applyProtection="1">
      <alignment/>
      <protection/>
    </xf>
    <xf numFmtId="0" fontId="5" fillId="33" borderId="18" xfId="0" applyNumberFormat="1" applyFont="1" applyFill="1" applyBorder="1" applyAlignment="1" applyProtection="1">
      <alignment/>
      <protection/>
    </xf>
    <xf numFmtId="178" fontId="0" fillId="33" borderId="13" xfId="0" applyNumberFormat="1" applyFont="1" applyFill="1" applyBorder="1" applyAlignment="1" applyProtection="1">
      <alignment vertical="center" wrapText="1"/>
      <protection/>
    </xf>
    <xf numFmtId="178" fontId="5" fillId="33" borderId="13" xfId="0" applyNumberFormat="1" applyFont="1" applyFill="1" applyBorder="1" applyAlignment="1" applyProtection="1">
      <alignment vertical="center" wrapText="1"/>
      <protection/>
    </xf>
    <xf numFmtId="181" fontId="0" fillId="33" borderId="13" xfId="0" applyNumberFormat="1" applyFont="1" applyFill="1" applyBorder="1" applyAlignment="1" applyProtection="1">
      <alignment/>
      <protection/>
    </xf>
    <xf numFmtId="178" fontId="0" fillId="33" borderId="14" xfId="0" applyNumberFormat="1" applyFont="1" applyFill="1" applyBorder="1" applyAlignment="1">
      <alignment/>
    </xf>
    <xf numFmtId="0" fontId="5" fillId="0" borderId="46" xfId="57" applyFont="1" applyBorder="1" applyAlignment="1">
      <alignment horizontal="left" vertical="center" wrapText="1"/>
      <protection/>
    </xf>
    <xf numFmtId="0" fontId="0" fillId="33" borderId="36" xfId="0" applyNumberFormat="1" applyFont="1" applyFill="1" applyBorder="1" applyAlignment="1" applyProtection="1">
      <alignment/>
      <protection/>
    </xf>
    <xf numFmtId="0" fontId="5" fillId="33" borderId="32" xfId="0" applyNumberFormat="1" applyFont="1" applyFill="1" applyBorder="1" applyAlignment="1" applyProtection="1">
      <alignment horizontal="left" vertical="center" wrapText="1"/>
      <protection/>
    </xf>
    <xf numFmtId="178" fontId="5" fillId="33" borderId="38" xfId="0" applyNumberFormat="1" applyFont="1" applyFill="1" applyBorder="1" applyAlignment="1" applyProtection="1">
      <alignment horizontal="right" wrapText="1"/>
      <protection/>
    </xf>
    <xf numFmtId="178" fontId="5" fillId="33" borderId="30" xfId="0" applyNumberFormat="1" applyFont="1" applyFill="1" applyBorder="1" applyAlignment="1" applyProtection="1">
      <alignment horizontal="right" wrapText="1"/>
      <protection/>
    </xf>
    <xf numFmtId="0" fontId="0" fillId="0" borderId="59" xfId="0" applyFont="1" applyBorder="1" applyAlignment="1">
      <alignment vertical="center" wrapText="1"/>
    </xf>
    <xf numFmtId="0" fontId="0" fillId="0" borderId="12" xfId="0" applyFont="1" applyBorder="1" applyAlignment="1">
      <alignment vertical="center" wrapText="1"/>
    </xf>
    <xf numFmtId="0" fontId="0" fillId="0" borderId="36" xfId="0" applyFont="1" applyBorder="1" applyAlignment="1">
      <alignment/>
    </xf>
    <xf numFmtId="0" fontId="5" fillId="0" borderId="66" xfId="57" applyFont="1" applyBorder="1" applyAlignment="1">
      <alignment horizontal="left" vertical="center" wrapText="1"/>
      <protection/>
    </xf>
    <xf numFmtId="0" fontId="5" fillId="0" borderId="32" xfId="0" applyFont="1" applyBorder="1" applyAlignment="1">
      <alignment/>
    </xf>
    <xf numFmtId="178" fontId="5" fillId="33" borderId="13" xfId="0" applyNumberFormat="1" applyFont="1" applyFill="1" applyBorder="1" applyAlignment="1">
      <alignment/>
    </xf>
    <xf numFmtId="178" fontId="5" fillId="33" borderId="14" xfId="0" applyNumberFormat="1" applyFont="1" applyFill="1" applyBorder="1" applyAlignment="1" applyProtection="1">
      <alignment wrapText="1"/>
      <protection/>
    </xf>
    <xf numFmtId="178" fontId="5" fillId="33" borderId="14" xfId="0" applyNumberFormat="1" applyFont="1" applyFill="1" applyBorder="1" applyAlignment="1">
      <alignment/>
    </xf>
    <xf numFmtId="178" fontId="0" fillId="0" borderId="14" xfId="0" applyNumberFormat="1" applyFont="1" applyFill="1" applyBorder="1" applyAlignment="1">
      <alignment/>
    </xf>
    <xf numFmtId="178" fontId="5" fillId="0" borderId="14" xfId="0" applyNumberFormat="1" applyFont="1" applyFill="1" applyBorder="1" applyAlignment="1">
      <alignment/>
    </xf>
    <xf numFmtId="178" fontId="0" fillId="0" borderId="13" xfId="0" applyNumberFormat="1" applyFont="1" applyFill="1" applyBorder="1" applyAlignment="1">
      <alignment/>
    </xf>
    <xf numFmtId="0" fontId="2" fillId="0" borderId="36" xfId="0" applyFont="1" applyBorder="1" applyAlignment="1">
      <alignment vertical="top" wrapText="1"/>
    </xf>
    <xf numFmtId="0" fontId="2" fillId="0" borderId="39" xfId="0" applyFont="1" applyBorder="1" applyAlignment="1">
      <alignment vertical="top" wrapText="1"/>
    </xf>
    <xf numFmtId="0" fontId="2" fillId="0" borderId="32" xfId="0" applyFont="1" applyBorder="1" applyAlignment="1">
      <alignment vertical="top" wrapText="1"/>
    </xf>
    <xf numFmtId="0" fontId="2" fillId="0" borderId="36" xfId="0" applyFont="1" applyFill="1" applyBorder="1" applyAlignment="1">
      <alignment vertical="top" wrapText="1"/>
    </xf>
    <xf numFmtId="0" fontId="1" fillId="0" borderId="67" xfId="0" applyFont="1" applyBorder="1" applyAlignment="1">
      <alignment horizontal="center" vertical="top" wrapText="1"/>
    </xf>
    <xf numFmtId="0" fontId="1" fillId="0" borderId="68" xfId="0" applyFont="1" applyBorder="1" applyAlignment="1">
      <alignment horizontal="center" vertical="top" wrapText="1"/>
    </xf>
    <xf numFmtId="0" fontId="1" fillId="0" borderId="64" xfId="0" applyFont="1" applyBorder="1" applyAlignment="1">
      <alignment horizontal="center" vertical="top" wrapText="1"/>
    </xf>
    <xf numFmtId="0" fontId="1" fillId="0" borderId="67" xfId="0" applyFont="1" applyFill="1" applyBorder="1" applyAlignment="1">
      <alignment horizontal="center" vertical="top" wrapText="1"/>
    </xf>
    <xf numFmtId="0" fontId="17" fillId="0" borderId="67" xfId="0" applyFont="1" applyBorder="1" applyAlignment="1">
      <alignment vertical="top" wrapText="1"/>
    </xf>
    <xf numFmtId="0" fontId="17" fillId="0" borderId="68" xfId="0" applyFont="1" applyBorder="1" applyAlignment="1">
      <alignment vertical="top" wrapText="1"/>
    </xf>
    <xf numFmtId="0" fontId="17" fillId="0" borderId="64" xfId="0" applyFont="1" applyBorder="1" applyAlignment="1">
      <alignment vertical="top" wrapText="1"/>
    </xf>
    <xf numFmtId="176" fontId="17" fillId="0" borderId="67" xfId="0" applyNumberFormat="1" applyFont="1" applyFill="1" applyBorder="1" applyAlignment="1">
      <alignment horizontal="center" vertical="top" wrapText="1"/>
    </xf>
    <xf numFmtId="0" fontId="1" fillId="0" borderId="67" xfId="0" applyFont="1" applyBorder="1" applyAlignment="1">
      <alignment vertical="top" wrapText="1"/>
    </xf>
    <xf numFmtId="14" fontId="1" fillId="0" borderId="68" xfId="0" applyNumberFormat="1" applyFont="1" applyBorder="1" applyAlignment="1">
      <alignment vertical="top" wrapText="1"/>
    </xf>
    <xf numFmtId="0" fontId="1" fillId="0" borderId="64" xfId="0" applyFont="1" applyBorder="1" applyAlignment="1">
      <alignment vertical="top" wrapText="1"/>
    </xf>
    <xf numFmtId="176" fontId="1" fillId="0" borderId="67" xfId="0" applyNumberFormat="1" applyFont="1" applyFill="1" applyBorder="1" applyAlignment="1">
      <alignment horizontal="center" vertical="top" wrapText="1"/>
    </xf>
    <xf numFmtId="0" fontId="1" fillId="0" borderId="68" xfId="0" applyFont="1" applyBorder="1" applyAlignment="1">
      <alignment vertical="top" wrapText="1"/>
    </xf>
    <xf numFmtId="2" fontId="1" fillId="0" borderId="67" xfId="0" applyNumberFormat="1" applyFont="1" applyFill="1" applyBorder="1" applyAlignment="1">
      <alignment horizontal="center" vertical="top" wrapText="1"/>
    </xf>
    <xf numFmtId="0" fontId="17" fillId="0" borderId="67" xfId="0" applyFont="1" applyBorder="1" applyAlignment="1">
      <alignment vertical="top" wrapText="1"/>
    </xf>
    <xf numFmtId="0" fontId="17" fillId="0" borderId="68" xfId="0" applyFont="1" applyBorder="1" applyAlignment="1">
      <alignment vertical="top" wrapText="1"/>
    </xf>
    <xf numFmtId="0" fontId="17" fillId="0" borderId="64" xfId="0" applyFont="1" applyBorder="1" applyAlignment="1">
      <alignment vertical="top" wrapText="1"/>
    </xf>
    <xf numFmtId="178" fontId="17" fillId="0" borderId="67" xfId="0" applyNumberFormat="1" applyFont="1" applyFill="1" applyBorder="1" applyAlignment="1">
      <alignment horizontal="center" vertical="top" wrapText="1"/>
    </xf>
    <xf numFmtId="0" fontId="18" fillId="0" borderId="67" xfId="0" applyFont="1" applyBorder="1" applyAlignment="1">
      <alignment vertical="top" wrapText="1"/>
    </xf>
    <xf numFmtId="0" fontId="18" fillId="0" borderId="68" xfId="0" applyFont="1" applyBorder="1" applyAlignment="1">
      <alignment vertical="top" wrapText="1"/>
    </xf>
    <xf numFmtId="0" fontId="18" fillId="0" borderId="64" xfId="0" applyFont="1" applyBorder="1" applyAlignment="1">
      <alignment vertical="top" wrapText="1"/>
    </xf>
    <xf numFmtId="2" fontId="18" fillId="0" borderId="67" xfId="0" applyNumberFormat="1" applyFont="1" applyFill="1" applyBorder="1" applyAlignment="1">
      <alignment horizontal="center" vertical="top" wrapText="1"/>
    </xf>
    <xf numFmtId="0" fontId="1" fillId="0" borderId="67" xfId="0" applyFont="1" applyFill="1" applyBorder="1" applyAlignment="1">
      <alignment vertical="top" wrapText="1"/>
    </xf>
    <xf numFmtId="0" fontId="1" fillId="0" borderId="68" xfId="0" applyFont="1" applyFill="1" applyBorder="1" applyAlignment="1">
      <alignment vertical="top" wrapText="1"/>
    </xf>
    <xf numFmtId="0" fontId="1" fillId="0" borderId="64" xfId="0" applyFont="1" applyFill="1" applyBorder="1" applyAlignment="1">
      <alignment vertical="top" wrapText="1"/>
    </xf>
    <xf numFmtId="0" fontId="1" fillId="0" borderId="36" xfId="0" applyFont="1" applyFill="1" applyBorder="1" applyAlignment="1">
      <alignment horizontal="center" vertical="top" wrapText="1"/>
    </xf>
    <xf numFmtId="178" fontId="18" fillId="0" borderId="36" xfId="0" applyNumberFormat="1" applyFont="1" applyFill="1" applyBorder="1" applyAlignment="1">
      <alignment horizontal="center" vertical="top" wrapText="1"/>
    </xf>
    <xf numFmtId="0" fontId="1" fillId="0" borderId="36" xfId="0" applyFont="1" applyFill="1" applyBorder="1" applyAlignment="1">
      <alignment wrapText="1"/>
    </xf>
    <xf numFmtId="0" fontId="1" fillId="0" borderId="39" xfId="0" applyFont="1" applyFill="1" applyBorder="1" applyAlignment="1">
      <alignment vertical="top" wrapText="1"/>
    </xf>
    <xf numFmtId="178" fontId="0" fillId="0" borderId="36" xfId="0" applyNumberFormat="1" applyFont="1" applyFill="1" applyBorder="1" applyAlignment="1" applyProtection="1">
      <alignment horizontal="center"/>
      <protection/>
    </xf>
    <xf numFmtId="0" fontId="18" fillId="0" borderId="67" xfId="0" applyFont="1" applyFill="1" applyBorder="1" applyAlignment="1">
      <alignment vertical="top" wrapText="1"/>
    </xf>
    <xf numFmtId="0" fontId="18" fillId="0" borderId="36" xfId="0" applyFont="1" applyFill="1" applyBorder="1" applyAlignment="1">
      <alignment vertical="top" wrapText="1"/>
    </xf>
    <xf numFmtId="0" fontId="18" fillId="0" borderId="36" xfId="0" applyFont="1" applyFill="1" applyBorder="1" applyAlignment="1">
      <alignment wrapText="1"/>
    </xf>
    <xf numFmtId="0" fontId="18" fillId="0" borderId="67" xfId="0" applyFont="1" applyFill="1" applyBorder="1" applyAlignment="1">
      <alignment horizontal="center" vertical="top" wrapText="1"/>
    </xf>
    <xf numFmtId="0" fontId="17" fillId="0" borderId="67" xfId="0" applyFont="1" applyFill="1" applyBorder="1" applyAlignment="1">
      <alignment vertical="top" wrapText="1"/>
    </xf>
    <xf numFmtId="0" fontId="17" fillId="0" borderId="68" xfId="0" applyFont="1" applyFill="1" applyBorder="1" applyAlignment="1">
      <alignment vertical="top" wrapText="1"/>
    </xf>
    <xf numFmtId="0" fontId="17" fillId="0" borderId="64" xfId="0" applyFont="1" applyFill="1" applyBorder="1" applyAlignment="1">
      <alignment vertical="top" wrapText="1"/>
    </xf>
    <xf numFmtId="178" fontId="17" fillId="0" borderId="67" xfId="0" applyNumberFormat="1" applyFont="1" applyFill="1" applyBorder="1" applyAlignment="1">
      <alignment horizontal="center" vertical="top" wrapText="1"/>
    </xf>
    <xf numFmtId="0" fontId="1" fillId="0" borderId="0" xfId="0" applyFont="1" applyFill="1" applyBorder="1" applyAlignment="1">
      <alignment vertical="top" wrapText="1"/>
    </xf>
    <xf numFmtId="181" fontId="17" fillId="0" borderId="67" xfId="0" applyNumberFormat="1" applyFont="1" applyFill="1" applyBorder="1" applyAlignment="1">
      <alignment horizontal="center" vertical="top" wrapText="1"/>
    </xf>
    <xf numFmtId="178" fontId="1" fillId="0" borderId="69" xfId="0" applyNumberFormat="1" applyFont="1" applyFill="1" applyBorder="1" applyAlignment="1">
      <alignment horizontal="center" vertical="top" wrapText="1"/>
    </xf>
    <xf numFmtId="0" fontId="1" fillId="0" borderId="12" xfId="0" applyFont="1" applyFill="1" applyBorder="1" applyAlignment="1">
      <alignment vertical="top" wrapText="1"/>
    </xf>
    <xf numFmtId="178" fontId="1" fillId="0" borderId="59" xfId="0" applyNumberFormat="1" applyFont="1" applyFill="1" applyBorder="1" applyAlignment="1">
      <alignment horizontal="center"/>
    </xf>
    <xf numFmtId="178" fontId="1" fillId="0" borderId="12" xfId="0" applyNumberFormat="1" applyFont="1" applyFill="1" applyBorder="1" applyAlignment="1">
      <alignment horizontal="center"/>
    </xf>
    <xf numFmtId="178" fontId="1" fillId="0" borderId="67" xfId="0" applyNumberFormat="1" applyFont="1" applyFill="1" applyBorder="1" applyAlignment="1">
      <alignment horizontal="center"/>
    </xf>
    <xf numFmtId="0" fontId="3" fillId="0" borderId="0" xfId="0" applyFont="1" applyAlignment="1">
      <alignment horizontal="right"/>
    </xf>
    <xf numFmtId="0" fontId="6" fillId="0" borderId="0" xfId="0" applyFont="1" applyAlignment="1">
      <alignment horizontal="right"/>
    </xf>
    <xf numFmtId="0" fontId="0" fillId="0" borderId="11" xfId="0" applyFont="1" applyBorder="1" applyAlignment="1">
      <alignment wrapText="1"/>
    </xf>
    <xf numFmtId="0" fontId="1" fillId="0" borderId="11" xfId="0" applyFont="1" applyBorder="1" applyAlignment="1">
      <alignment/>
    </xf>
    <xf numFmtId="0" fontId="0" fillId="0" borderId="11" xfId="0" applyFont="1" applyBorder="1" applyAlignment="1">
      <alignment/>
    </xf>
    <xf numFmtId="0" fontId="0" fillId="0" borderId="11" xfId="0" applyBorder="1" applyAlignment="1">
      <alignment/>
    </xf>
    <xf numFmtId="176" fontId="17" fillId="0" borderId="11" xfId="0" applyNumberFormat="1" applyFont="1" applyFill="1" applyBorder="1" applyAlignment="1">
      <alignment horizontal="right" vertical="top" wrapText="1"/>
    </xf>
    <xf numFmtId="0" fontId="1" fillId="0" borderId="11" xfId="0" applyFont="1" applyBorder="1" applyAlignment="1">
      <alignment horizontal="right"/>
    </xf>
    <xf numFmtId="0" fontId="17" fillId="0" borderId="11" xfId="0" applyFont="1" applyFill="1" applyBorder="1" applyAlignment="1">
      <alignment horizontal="right" vertical="top" wrapText="1"/>
    </xf>
    <xf numFmtId="0" fontId="0" fillId="0" borderId="11" xfId="0" applyFill="1" applyBorder="1" applyAlignment="1">
      <alignment/>
    </xf>
    <xf numFmtId="0" fontId="1" fillId="0" borderId="11" xfId="0" applyFont="1" applyFill="1" applyBorder="1" applyAlignment="1">
      <alignment horizontal="right"/>
    </xf>
    <xf numFmtId="178" fontId="21" fillId="0" borderId="11" xfId="0" applyNumberFormat="1" applyFont="1" applyFill="1" applyBorder="1" applyAlignment="1">
      <alignment horizontal="right" vertical="top" wrapText="1"/>
    </xf>
    <xf numFmtId="176" fontId="17" fillId="0" borderId="11" xfId="0" applyNumberFormat="1" applyFont="1" applyFill="1" applyBorder="1" applyAlignment="1">
      <alignment horizontal="right"/>
    </xf>
    <xf numFmtId="0" fontId="1" fillId="0" borderId="0" xfId="0" applyFont="1" applyFill="1" applyBorder="1" applyAlignment="1">
      <alignment wrapText="1"/>
    </xf>
    <xf numFmtId="176" fontId="1" fillId="0" borderId="11" xfId="0" applyNumberFormat="1" applyFont="1" applyFill="1" applyBorder="1" applyAlignment="1">
      <alignment horizontal="right" vertical="top" wrapText="1"/>
    </xf>
    <xf numFmtId="0" fontId="1" fillId="0" borderId="22" xfId="0" applyFont="1" applyFill="1" applyBorder="1" applyAlignment="1">
      <alignment wrapText="1"/>
    </xf>
    <xf numFmtId="0" fontId="1" fillId="0" borderId="11" xfId="0" applyFont="1" applyFill="1" applyBorder="1" applyAlignment="1">
      <alignment horizontal="right" vertical="top" wrapText="1"/>
    </xf>
    <xf numFmtId="0" fontId="1" fillId="0" borderId="11" xfId="0" applyFont="1" applyFill="1" applyBorder="1" applyAlignment="1">
      <alignment horizontal="right" vertical="top" wrapText="1"/>
    </xf>
    <xf numFmtId="0" fontId="17" fillId="0" borderId="0" xfId="0" applyFont="1" applyFill="1" applyBorder="1" applyAlignment="1">
      <alignment wrapText="1"/>
    </xf>
    <xf numFmtId="0" fontId="0" fillId="0" borderId="14" xfId="0" applyFill="1" applyBorder="1" applyAlignment="1">
      <alignment/>
    </xf>
    <xf numFmtId="178" fontId="17" fillId="0" borderId="44" xfId="0" applyNumberFormat="1" applyFont="1" applyFill="1" applyBorder="1" applyAlignment="1">
      <alignment horizontal="right" vertical="top" wrapText="1"/>
    </xf>
    <xf numFmtId="0" fontId="0" fillId="0" borderId="22" xfId="0" applyFill="1" applyBorder="1" applyAlignment="1">
      <alignment/>
    </xf>
    <xf numFmtId="0" fontId="1" fillId="0" borderId="0" xfId="0" applyFont="1" applyFill="1" applyBorder="1" applyAlignment="1">
      <alignment wrapText="1"/>
    </xf>
    <xf numFmtId="178" fontId="5" fillId="33" borderId="25" xfId="0" applyNumberFormat="1" applyFont="1" applyFill="1" applyBorder="1" applyAlignment="1" applyProtection="1">
      <alignment/>
      <protection/>
    </xf>
    <xf numFmtId="178" fontId="5" fillId="33" borderId="70" xfId="0" applyNumberFormat="1" applyFont="1" applyFill="1" applyBorder="1" applyAlignment="1" applyProtection="1">
      <alignment/>
      <protection/>
    </xf>
    <xf numFmtId="178" fontId="17" fillId="0" borderId="44" xfId="45" applyNumberFormat="1" applyFont="1" applyFill="1" applyBorder="1">
      <alignment/>
      <protection/>
    </xf>
    <xf numFmtId="0" fontId="1" fillId="0" borderId="37" xfId="45" applyFont="1" applyBorder="1" applyAlignment="1">
      <alignment horizontal="right"/>
      <protection/>
    </xf>
    <xf numFmtId="0" fontId="17" fillId="0" borderId="30" xfId="45" applyFont="1" applyBorder="1">
      <alignment/>
      <protection/>
    </xf>
    <xf numFmtId="178" fontId="17" fillId="0" borderId="30" xfId="45" applyNumberFormat="1" applyFont="1" applyBorder="1">
      <alignment/>
      <protection/>
    </xf>
    <xf numFmtId="178" fontId="0" fillId="33" borderId="14" xfId="0" applyNumberFormat="1" applyFont="1" applyFill="1" applyBorder="1" applyAlignment="1" applyProtection="1">
      <alignment horizontal="center" vertical="center" wrapText="1"/>
      <protection/>
    </xf>
    <xf numFmtId="178" fontId="5" fillId="33" borderId="54" xfId="0" applyNumberFormat="1" applyFont="1" applyFill="1" applyBorder="1" applyAlignment="1" applyProtection="1">
      <alignment horizontal="center" vertical="center" wrapText="1"/>
      <protection/>
    </xf>
    <xf numFmtId="178" fontId="0" fillId="33" borderId="10" xfId="0" applyNumberFormat="1" applyFont="1" applyFill="1" applyBorder="1" applyAlignment="1" applyProtection="1">
      <alignment horizontal="center" vertical="center" wrapText="1"/>
      <protection/>
    </xf>
    <xf numFmtId="178" fontId="5" fillId="33" borderId="31" xfId="0" applyNumberFormat="1" applyFont="1" applyFill="1" applyBorder="1" applyAlignment="1" applyProtection="1">
      <alignment horizontal="right" wrapText="1"/>
      <protection/>
    </xf>
    <xf numFmtId="178" fontId="5" fillId="33" borderId="71" xfId="0" applyNumberFormat="1" applyFont="1" applyFill="1" applyBorder="1" applyAlignment="1" applyProtection="1">
      <alignment horizontal="right" wrapText="1"/>
      <protection/>
    </xf>
    <xf numFmtId="178" fontId="0" fillId="33" borderId="10" xfId="0" applyNumberFormat="1" applyFont="1" applyFill="1" applyBorder="1" applyAlignment="1" applyProtection="1">
      <alignment horizontal="right" wrapText="1"/>
      <protection/>
    </xf>
    <xf numFmtId="0" fontId="0" fillId="33" borderId="18" xfId="0" applyNumberFormat="1" applyFont="1" applyFill="1" applyBorder="1" applyAlignment="1" applyProtection="1">
      <alignment vertical="center" wrapText="1"/>
      <protection/>
    </xf>
    <xf numFmtId="0" fontId="0" fillId="33" borderId="18" xfId="0" applyNumberFormat="1" applyFont="1" applyFill="1" applyBorder="1" applyAlignment="1" applyProtection="1">
      <alignment vertical="top" wrapText="1"/>
      <protection/>
    </xf>
    <xf numFmtId="0" fontId="0" fillId="0" borderId="18" xfId="57" applyFont="1" applyBorder="1" applyAlignment="1">
      <alignment horizontal="left" vertical="center" wrapText="1"/>
      <protection/>
    </xf>
    <xf numFmtId="0" fontId="0" fillId="33" borderId="18" xfId="0" applyNumberFormat="1" applyFont="1" applyFill="1" applyBorder="1" applyAlignment="1" applyProtection="1">
      <alignment/>
      <protection/>
    </xf>
    <xf numFmtId="178" fontId="5" fillId="0" borderId="30" xfId="0" applyNumberFormat="1" applyFont="1" applyFill="1" applyBorder="1" applyAlignment="1">
      <alignment/>
    </xf>
    <xf numFmtId="0" fontId="1" fillId="0" borderId="36" xfId="0" applyFont="1" applyFill="1" applyBorder="1" applyAlignment="1">
      <alignment vertical="top" wrapText="1"/>
    </xf>
    <xf numFmtId="0" fontId="1" fillId="0" borderId="36" xfId="0" applyFont="1" applyFill="1" applyBorder="1" applyAlignment="1">
      <alignment horizontal="center"/>
    </xf>
    <xf numFmtId="0" fontId="18" fillId="0" borderId="0" xfId="0" applyFont="1" applyFill="1" applyBorder="1" applyAlignment="1">
      <alignment wrapText="1"/>
    </xf>
    <xf numFmtId="178" fontId="0" fillId="0" borderId="67" xfId="0" applyNumberFormat="1" applyFont="1" applyFill="1" applyBorder="1" applyAlignment="1" applyProtection="1">
      <alignment horizontal="center"/>
      <protection/>
    </xf>
    <xf numFmtId="0" fontId="1" fillId="0" borderId="59" xfId="0" applyFont="1" applyFill="1" applyBorder="1" applyAlignment="1">
      <alignment vertical="top" wrapText="1"/>
    </xf>
    <xf numFmtId="0" fontId="1" fillId="0" borderId="67" xfId="0" applyFont="1" applyFill="1" applyBorder="1" applyAlignment="1">
      <alignment/>
    </xf>
    <xf numFmtId="0" fontId="1" fillId="0" borderId="0" xfId="0" applyFont="1" applyFill="1" applyAlignment="1">
      <alignment wrapText="1"/>
    </xf>
    <xf numFmtId="0" fontId="1" fillId="0" borderId="72" xfId="0" applyFont="1" applyFill="1" applyBorder="1" applyAlignment="1">
      <alignment wrapText="1"/>
    </xf>
    <xf numFmtId="0" fontId="0" fillId="0" borderId="44" xfId="0" applyFill="1" applyBorder="1" applyAlignment="1">
      <alignment/>
    </xf>
    <xf numFmtId="0" fontId="17" fillId="0" borderId="11" xfId="0" applyFont="1" applyFill="1" applyBorder="1" applyAlignment="1">
      <alignment horizontal="right"/>
    </xf>
    <xf numFmtId="178" fontId="0" fillId="0" borderId="11" xfId="0" applyNumberFormat="1" applyFont="1" applyFill="1" applyBorder="1" applyAlignment="1" applyProtection="1">
      <alignment horizontal="right"/>
      <protection/>
    </xf>
    <xf numFmtId="178" fontId="17" fillId="0" borderId="44" xfId="0" applyNumberFormat="1" applyFont="1" applyFill="1" applyBorder="1" applyAlignment="1">
      <alignment horizontal="right"/>
    </xf>
    <xf numFmtId="0" fontId="1" fillId="0" borderId="73" xfId="0" applyFont="1" applyFill="1" applyBorder="1" applyAlignment="1">
      <alignment horizontal="right" vertical="top" wrapText="1"/>
    </xf>
    <xf numFmtId="0" fontId="17" fillId="0" borderId="14" xfId="0" applyFont="1" applyFill="1" applyBorder="1" applyAlignment="1">
      <alignment vertical="top" wrapText="1"/>
    </xf>
    <xf numFmtId="0" fontId="19" fillId="0" borderId="14" xfId="0" applyFont="1" applyBorder="1" applyAlignment="1">
      <alignment vertical="top" wrapText="1"/>
    </xf>
    <xf numFmtId="0" fontId="1" fillId="0" borderId="14" xfId="0" applyFont="1" applyBorder="1" applyAlignment="1">
      <alignment vertical="top" wrapText="1"/>
    </xf>
    <xf numFmtId="0" fontId="1" fillId="0" borderId="14" xfId="0" applyFont="1" applyFill="1" applyBorder="1" applyAlignment="1">
      <alignment vertical="top" wrapText="1"/>
    </xf>
    <xf numFmtId="0" fontId="61" fillId="0" borderId="14" xfId="0" applyFont="1" applyFill="1" applyBorder="1" applyAlignment="1">
      <alignment vertical="center" wrapText="1"/>
    </xf>
    <xf numFmtId="0" fontId="17" fillId="0" borderId="42" xfId="0" applyFont="1" applyFill="1" applyBorder="1" applyAlignment="1">
      <alignment vertical="top" wrapText="1"/>
    </xf>
    <xf numFmtId="0" fontId="20" fillId="0" borderId="14" xfId="0" applyFont="1" applyFill="1" applyBorder="1" applyAlignment="1">
      <alignment vertical="top" wrapText="1"/>
    </xf>
    <xf numFmtId="0" fontId="1" fillId="0" borderId="14" xfId="0" applyFont="1" applyFill="1" applyBorder="1" applyAlignment="1">
      <alignment wrapText="1"/>
    </xf>
    <xf numFmtId="0" fontId="1" fillId="0" borderId="14" xfId="0" applyFont="1" applyFill="1" applyBorder="1" applyAlignment="1">
      <alignment wrapText="1"/>
    </xf>
    <xf numFmtId="0" fontId="17" fillId="0" borderId="14" xfId="0" applyFont="1" applyFill="1" applyBorder="1" applyAlignment="1">
      <alignment wrapText="1"/>
    </xf>
    <xf numFmtId="0" fontId="17" fillId="0" borderId="42" xfId="0" applyFont="1" applyFill="1" applyBorder="1" applyAlignment="1">
      <alignment wrapText="1"/>
    </xf>
    <xf numFmtId="0" fontId="1" fillId="0" borderId="18" xfId="0" applyFont="1" applyFill="1" applyBorder="1" applyAlignment="1">
      <alignment wrapText="1"/>
    </xf>
    <xf numFmtId="0" fontId="3" fillId="0" borderId="0" xfId="0" applyFont="1" applyAlignment="1">
      <alignment horizontal="left" vertical="center"/>
    </xf>
    <xf numFmtId="178" fontId="5" fillId="33" borderId="74" xfId="0" applyNumberFormat="1" applyFont="1" applyFill="1" applyBorder="1" applyAlignment="1" applyProtection="1">
      <alignment horizontal="right" vertical="center" wrapText="1"/>
      <protection/>
    </xf>
    <xf numFmtId="178" fontId="5" fillId="33" borderId="51" xfId="0" applyNumberFormat="1" applyFont="1" applyFill="1" applyBorder="1" applyAlignment="1" applyProtection="1">
      <alignment horizontal="right" vertical="center" wrapText="1"/>
      <protection/>
    </xf>
    <xf numFmtId="178" fontId="5" fillId="33" borderId="51" xfId="0" applyNumberFormat="1" applyFont="1" applyFill="1" applyBorder="1" applyAlignment="1" applyProtection="1">
      <alignment vertical="center" wrapText="1"/>
      <protection/>
    </xf>
    <xf numFmtId="178" fontId="0" fillId="0" borderId="51" xfId="57" applyNumberFormat="1" applyFont="1" applyBorder="1" applyAlignment="1">
      <alignment horizontal="center" vertical="center" wrapText="1"/>
      <protection/>
    </xf>
    <xf numFmtId="178" fontId="5" fillId="0" borderId="58" xfId="57" applyNumberFormat="1" applyFont="1" applyBorder="1" applyAlignment="1">
      <alignment horizontal="center" vertical="center" wrapText="1"/>
      <protection/>
    </xf>
    <xf numFmtId="178" fontId="0" fillId="0" borderId="54" xfId="57" applyNumberFormat="1" applyFont="1" applyBorder="1" applyAlignment="1">
      <alignment horizontal="center" vertical="center" wrapText="1"/>
      <protection/>
    </xf>
    <xf numFmtId="178" fontId="0" fillId="33" borderId="13" xfId="0" applyNumberFormat="1" applyFont="1" applyFill="1" applyBorder="1" applyAlignment="1" applyProtection="1">
      <alignment horizontal="right" vertical="center" wrapText="1"/>
      <protection/>
    </xf>
    <xf numFmtId="178" fontId="0" fillId="33" borderId="11" xfId="0" applyNumberFormat="1" applyFont="1" applyFill="1" applyBorder="1" applyAlignment="1" applyProtection="1">
      <alignment horizontal="right" vertical="center" wrapText="1"/>
      <protection/>
    </xf>
    <xf numFmtId="178" fontId="0" fillId="33" borderId="15" xfId="0" applyNumberFormat="1" applyFont="1" applyFill="1" applyBorder="1" applyAlignment="1" applyProtection="1">
      <alignment horizontal="right" vertical="center" wrapText="1"/>
      <protection/>
    </xf>
    <xf numFmtId="178" fontId="0" fillId="0" borderId="11" xfId="57" applyNumberFormat="1" applyFont="1" applyBorder="1" applyAlignment="1">
      <alignment horizontal="center" vertical="center" wrapText="1"/>
      <protection/>
    </xf>
    <xf numFmtId="178" fontId="5" fillId="0" borderId="15" xfId="57" applyNumberFormat="1" applyFont="1" applyBorder="1" applyAlignment="1">
      <alignment horizontal="center" vertical="center" wrapText="1"/>
      <protection/>
    </xf>
    <xf numFmtId="178" fontId="0" fillId="0" borderId="10" xfId="57" applyNumberFormat="1" applyFont="1" applyBorder="1" applyAlignment="1">
      <alignment horizontal="center" vertical="center" wrapText="1"/>
      <protection/>
    </xf>
    <xf numFmtId="178" fontId="5" fillId="33" borderId="15" xfId="0" applyNumberFormat="1" applyFont="1" applyFill="1" applyBorder="1" applyAlignment="1" applyProtection="1">
      <alignment horizontal="center" vertical="center" wrapText="1"/>
      <protection/>
    </xf>
    <xf numFmtId="178" fontId="0" fillId="33" borderId="11" xfId="0" applyNumberFormat="1" applyFont="1" applyFill="1" applyBorder="1" applyAlignment="1" applyProtection="1">
      <alignment horizontal="center" vertical="center" wrapText="1"/>
      <protection/>
    </xf>
    <xf numFmtId="178" fontId="7" fillId="33" borderId="11" xfId="0" applyNumberFormat="1" applyFont="1" applyFill="1" applyBorder="1" applyAlignment="1" applyProtection="1">
      <alignment horizontal="center" vertical="center" wrapText="1"/>
      <protection/>
    </xf>
    <xf numFmtId="178" fontId="5" fillId="0" borderId="11" xfId="0" applyNumberFormat="1" applyFont="1" applyBorder="1" applyAlignment="1">
      <alignment/>
    </xf>
    <xf numFmtId="178" fontId="5" fillId="0" borderId="10" xfId="0" applyNumberFormat="1" applyFont="1" applyBorder="1" applyAlignment="1">
      <alignment/>
    </xf>
    <xf numFmtId="178" fontId="5" fillId="33" borderId="15" xfId="0" applyNumberFormat="1" applyFont="1" applyFill="1" applyBorder="1" applyAlignment="1" applyProtection="1">
      <alignment vertical="center" wrapText="1"/>
      <protection/>
    </xf>
    <xf numFmtId="178" fontId="9" fillId="33" borderId="11" xfId="0" applyNumberFormat="1" applyFont="1" applyFill="1" applyBorder="1" applyAlignment="1" applyProtection="1">
      <alignment vertical="center" wrapText="1"/>
      <protection/>
    </xf>
    <xf numFmtId="178" fontId="0" fillId="33" borderId="31" xfId="0" applyNumberFormat="1" applyFont="1" applyFill="1" applyBorder="1" applyAlignment="1" applyProtection="1">
      <alignment horizontal="center" vertical="center" wrapText="1"/>
      <protection/>
    </xf>
    <xf numFmtId="178" fontId="5" fillId="33" borderId="38" xfId="0" applyNumberFormat="1" applyFont="1" applyFill="1" applyBorder="1" applyAlignment="1" applyProtection="1">
      <alignment horizontal="center" vertical="center" wrapText="1"/>
      <protection/>
    </xf>
    <xf numFmtId="178" fontId="0" fillId="33" borderId="30" xfId="0" applyNumberFormat="1" applyFont="1" applyFill="1" applyBorder="1" applyAlignment="1" applyProtection="1">
      <alignment horizontal="center" vertical="center" wrapText="1"/>
      <protection/>
    </xf>
    <xf numFmtId="178" fontId="7" fillId="33" borderId="30" xfId="0" applyNumberFormat="1" applyFont="1" applyFill="1" applyBorder="1" applyAlignment="1" applyProtection="1">
      <alignment horizontal="center" vertical="center" wrapText="1"/>
      <protection/>
    </xf>
    <xf numFmtId="178" fontId="0" fillId="33" borderId="33" xfId="0" applyNumberFormat="1" applyFont="1" applyFill="1" applyBorder="1" applyAlignment="1" applyProtection="1">
      <alignment horizontal="center" vertical="center" wrapText="1"/>
      <protection/>
    </xf>
    <xf numFmtId="178" fontId="5" fillId="33" borderId="37" xfId="0" applyNumberFormat="1" applyFont="1" applyFill="1" applyBorder="1" applyAlignment="1" applyProtection="1">
      <alignment horizontal="center" vertical="center" wrapText="1"/>
      <protection/>
    </xf>
    <xf numFmtId="178" fontId="5" fillId="33" borderId="43" xfId="0" applyNumberFormat="1" applyFont="1" applyFill="1" applyBorder="1" applyAlignment="1" applyProtection="1">
      <alignment vertical="center" wrapText="1"/>
      <protection/>
    </xf>
    <xf numFmtId="178" fontId="5" fillId="33" borderId="44" xfId="0" applyNumberFormat="1" applyFont="1" applyFill="1" applyBorder="1" applyAlignment="1" applyProtection="1">
      <alignment vertical="center" wrapText="1"/>
      <protection/>
    </xf>
    <xf numFmtId="178" fontId="0" fillId="33" borderId="45" xfId="0" applyNumberFormat="1" applyFont="1" applyFill="1" applyBorder="1" applyAlignment="1" applyProtection="1">
      <alignment horizontal="center" vertical="center" wrapText="1"/>
      <protection/>
    </xf>
    <xf numFmtId="178" fontId="5" fillId="33" borderId="41" xfId="0" applyNumberFormat="1" applyFont="1" applyFill="1" applyBorder="1" applyAlignment="1" applyProtection="1">
      <alignment horizontal="center" vertical="center" wrapText="1"/>
      <protection/>
    </xf>
    <xf numFmtId="178" fontId="0" fillId="33" borderId="44" xfId="0" applyNumberFormat="1" applyFont="1" applyFill="1" applyBorder="1" applyAlignment="1" applyProtection="1">
      <alignment horizontal="center" vertical="center" wrapText="1"/>
      <protection/>
    </xf>
    <xf numFmtId="178" fontId="7" fillId="33" borderId="44" xfId="0" applyNumberFormat="1" applyFont="1" applyFill="1" applyBorder="1" applyAlignment="1" applyProtection="1">
      <alignment horizontal="center" vertical="center" wrapText="1"/>
      <protection/>
    </xf>
    <xf numFmtId="178" fontId="0" fillId="33" borderId="42" xfId="0" applyNumberFormat="1" applyFont="1" applyFill="1" applyBorder="1" applyAlignment="1" applyProtection="1">
      <alignment horizontal="center" vertical="center" wrapText="1"/>
      <protection/>
    </xf>
    <xf numFmtId="178" fontId="5" fillId="33" borderId="43" xfId="0" applyNumberFormat="1" applyFont="1" applyFill="1" applyBorder="1" applyAlignment="1" applyProtection="1">
      <alignment horizontal="center" vertical="center" wrapText="1"/>
      <protection/>
    </xf>
    <xf numFmtId="178" fontId="0" fillId="33" borderId="43" xfId="0" applyNumberFormat="1" applyFont="1" applyFill="1" applyBorder="1" applyAlignment="1" applyProtection="1">
      <alignment vertical="center" wrapText="1"/>
      <protection/>
    </xf>
    <xf numFmtId="178" fontId="5" fillId="33" borderId="13" xfId="0" applyNumberFormat="1" applyFont="1" applyFill="1" applyBorder="1" applyAlignment="1" applyProtection="1">
      <alignment horizontal="center" vertical="center" wrapText="1"/>
      <protection/>
    </xf>
    <xf numFmtId="178" fontId="5" fillId="33" borderId="41" xfId="0" applyNumberFormat="1" applyFont="1" applyFill="1" applyBorder="1" applyAlignment="1" applyProtection="1">
      <alignment/>
      <protection/>
    </xf>
    <xf numFmtId="178" fontId="5" fillId="33" borderId="23" xfId="0" applyNumberFormat="1" applyFont="1" applyFill="1" applyBorder="1" applyAlignment="1">
      <alignment/>
    </xf>
    <xf numFmtId="178" fontId="5" fillId="33" borderId="20" xfId="0" applyNumberFormat="1" applyFont="1" applyFill="1" applyBorder="1" applyAlignment="1" applyProtection="1">
      <alignment wrapText="1"/>
      <protection/>
    </xf>
    <xf numFmtId="178" fontId="5" fillId="33" borderId="21" xfId="0" applyNumberFormat="1" applyFont="1" applyFill="1" applyBorder="1" applyAlignment="1">
      <alignment/>
    </xf>
    <xf numFmtId="178" fontId="5" fillId="0" borderId="21" xfId="0" applyNumberFormat="1" applyFont="1" applyFill="1" applyBorder="1" applyAlignment="1">
      <alignment/>
    </xf>
    <xf numFmtId="178" fontId="0" fillId="33" borderId="24" xfId="0" applyNumberFormat="1" applyFont="1" applyFill="1" applyBorder="1" applyAlignment="1" applyProtection="1">
      <alignment/>
      <protection/>
    </xf>
    <xf numFmtId="178" fontId="0" fillId="33" borderId="20" xfId="0" applyNumberFormat="1" applyFont="1" applyFill="1" applyBorder="1" applyAlignment="1" applyProtection="1">
      <alignment/>
      <protection/>
    </xf>
    <xf numFmtId="178" fontId="0" fillId="33" borderId="21" xfId="0" applyNumberFormat="1" applyFont="1" applyFill="1" applyBorder="1" applyAlignment="1" applyProtection="1">
      <alignment/>
      <protection/>
    </xf>
    <xf numFmtId="178" fontId="0" fillId="33" borderId="22"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81" fontId="0" fillId="0" borderId="11" xfId="0" applyNumberFormat="1" applyFont="1" applyFill="1" applyBorder="1" applyAlignment="1">
      <alignment/>
    </xf>
    <xf numFmtId="181" fontId="5" fillId="0" borderId="11" xfId="0" applyNumberFormat="1" applyFont="1" applyFill="1" applyBorder="1" applyAlignment="1">
      <alignment/>
    </xf>
    <xf numFmtId="181" fontId="5" fillId="0" borderId="15" xfId="0" applyNumberFormat="1" applyFont="1" applyBorder="1" applyAlignment="1">
      <alignment/>
    </xf>
    <xf numFmtId="181" fontId="5" fillId="0" borderId="11" xfId="0" applyNumberFormat="1" applyFont="1" applyBorder="1" applyAlignment="1">
      <alignment/>
    </xf>
    <xf numFmtId="181" fontId="5" fillId="33" borderId="58" xfId="0" applyNumberFormat="1" applyFont="1" applyFill="1" applyBorder="1" applyAlignment="1" applyProtection="1">
      <alignment/>
      <protection/>
    </xf>
    <xf numFmtId="181" fontId="5" fillId="33" borderId="51" xfId="0" applyNumberFormat="1" applyFont="1" applyFill="1" applyBorder="1" applyAlignment="1" applyProtection="1">
      <alignment/>
      <protection/>
    </xf>
    <xf numFmtId="178" fontId="5" fillId="33" borderId="54" xfId="0" applyNumberFormat="1" applyFont="1" applyFill="1" applyBorder="1" applyAlignment="1" applyProtection="1">
      <alignment/>
      <protection/>
    </xf>
    <xf numFmtId="0" fontId="5" fillId="33" borderId="59" xfId="0" applyNumberFormat="1" applyFont="1" applyFill="1" applyBorder="1" applyAlignment="1" applyProtection="1">
      <alignment/>
      <protection/>
    </xf>
    <xf numFmtId="0" fontId="5" fillId="33" borderId="12" xfId="0" applyNumberFormat="1" applyFont="1" applyFill="1" applyBorder="1" applyAlignment="1" applyProtection="1">
      <alignment vertical="top" wrapText="1"/>
      <protection/>
    </xf>
    <xf numFmtId="181" fontId="5" fillId="0" borderId="12" xfId="0" applyNumberFormat="1" applyFont="1" applyBorder="1" applyAlignment="1">
      <alignment/>
    </xf>
    <xf numFmtId="181" fontId="5" fillId="33" borderId="30" xfId="0" applyNumberFormat="1" applyFont="1" applyFill="1" applyBorder="1" applyAlignment="1" applyProtection="1">
      <alignment/>
      <protection/>
    </xf>
    <xf numFmtId="181" fontId="0" fillId="33" borderId="15" xfId="0" applyNumberFormat="1" applyFont="1" applyFill="1" applyBorder="1" applyAlignment="1">
      <alignment/>
    </xf>
    <xf numFmtId="181" fontId="5" fillId="33" borderId="37" xfId="0" applyNumberFormat="1" applyFont="1" applyFill="1" applyBorder="1" applyAlignment="1" applyProtection="1">
      <alignment/>
      <protection/>
    </xf>
    <xf numFmtId="178" fontId="0" fillId="33" borderId="23" xfId="0" applyNumberFormat="1" applyFont="1" applyFill="1" applyBorder="1" applyAlignment="1" applyProtection="1">
      <alignment/>
      <protection/>
    </xf>
    <xf numFmtId="178" fontId="0" fillId="33" borderId="21" xfId="0" applyNumberFormat="1" applyFont="1" applyFill="1" applyBorder="1" applyAlignment="1" applyProtection="1">
      <alignment/>
      <protection/>
    </xf>
    <xf numFmtId="181" fontId="5" fillId="33" borderId="33" xfId="0" applyNumberFormat="1" applyFont="1" applyFill="1" applyBorder="1" applyAlignment="1" applyProtection="1">
      <alignment/>
      <protection/>
    </xf>
    <xf numFmtId="181" fontId="5" fillId="33" borderId="31" xfId="0" applyNumberFormat="1" applyFont="1" applyFill="1" applyBorder="1" applyAlignment="1" applyProtection="1">
      <alignment/>
      <protection/>
    </xf>
    <xf numFmtId="178" fontId="5" fillId="33" borderId="20" xfId="0" applyNumberFormat="1" applyFont="1" applyFill="1" applyBorder="1" applyAlignment="1" applyProtection="1">
      <alignment/>
      <protection/>
    </xf>
    <xf numFmtId="178" fontId="0" fillId="33" borderId="14" xfId="0" applyNumberFormat="1" applyFont="1" applyFill="1" applyBorder="1" applyAlignment="1" applyProtection="1">
      <alignment/>
      <protection/>
    </xf>
    <xf numFmtId="181" fontId="0" fillId="33" borderId="10" xfId="0" applyNumberFormat="1" applyFont="1" applyFill="1" applyBorder="1" applyAlignment="1">
      <alignment/>
    </xf>
    <xf numFmtId="178" fontId="0" fillId="33" borderId="24" xfId="0" applyNumberFormat="1" applyFont="1" applyFill="1" applyBorder="1" applyAlignment="1">
      <alignment/>
    </xf>
    <xf numFmtId="178" fontId="5" fillId="33" borderId="15" xfId="0" applyNumberFormat="1" applyFont="1" applyFill="1" applyBorder="1" applyAlignment="1" applyProtection="1">
      <alignment wrapText="1"/>
      <protection/>
    </xf>
    <xf numFmtId="178" fontId="0" fillId="33" borderId="37" xfId="0" applyNumberFormat="1" applyFont="1" applyFill="1" applyBorder="1" applyAlignment="1" applyProtection="1">
      <alignment/>
      <protection/>
    </xf>
    <xf numFmtId="178" fontId="0" fillId="33" borderId="30" xfId="0" applyNumberFormat="1" applyFont="1" applyFill="1" applyBorder="1" applyAlignment="1" applyProtection="1">
      <alignment/>
      <protection/>
    </xf>
    <xf numFmtId="178" fontId="0" fillId="33" borderId="38" xfId="0" applyNumberFormat="1" applyFont="1" applyFill="1" applyBorder="1" applyAlignment="1" applyProtection="1">
      <alignment/>
      <protection/>
    </xf>
    <xf numFmtId="178" fontId="0" fillId="33" borderId="33" xfId="0" applyNumberFormat="1" applyFont="1" applyFill="1" applyBorder="1" applyAlignment="1" applyProtection="1">
      <alignment/>
      <protection/>
    </xf>
    <xf numFmtId="178" fontId="5" fillId="33" borderId="11" xfId="0" applyNumberFormat="1" applyFont="1" applyFill="1" applyBorder="1" applyAlignment="1" applyProtection="1">
      <alignment horizontal="right" vertical="center" wrapText="1"/>
      <protection/>
    </xf>
    <xf numFmtId="178" fontId="5" fillId="33" borderId="16" xfId="0" applyNumberFormat="1" applyFont="1" applyFill="1" applyBorder="1" applyAlignment="1" applyProtection="1">
      <alignment/>
      <protection/>
    </xf>
    <xf numFmtId="178" fontId="5" fillId="33" borderId="17" xfId="0" applyNumberFormat="1" applyFont="1" applyFill="1" applyBorder="1" applyAlignment="1" applyProtection="1">
      <alignment horizontal="center" vertical="center" wrapText="1"/>
      <protection/>
    </xf>
    <xf numFmtId="178" fontId="0" fillId="33" borderId="17" xfId="0" applyNumberFormat="1" applyFont="1" applyFill="1" applyBorder="1" applyAlignment="1" applyProtection="1">
      <alignment horizontal="center" vertical="center" wrapText="1"/>
      <protection/>
    </xf>
    <xf numFmtId="181" fontId="0" fillId="33" borderId="21" xfId="0" applyNumberFormat="1" applyFont="1" applyFill="1" applyBorder="1" applyAlignment="1" applyProtection="1">
      <alignment/>
      <protection/>
    </xf>
    <xf numFmtId="178" fontId="0" fillId="33" borderId="44" xfId="0" applyNumberFormat="1" applyFont="1" applyFill="1" applyBorder="1" applyAlignment="1" applyProtection="1">
      <alignment/>
      <protection/>
    </xf>
    <xf numFmtId="178" fontId="5" fillId="33" borderId="30" xfId="0" applyNumberFormat="1" applyFont="1" applyFill="1" applyBorder="1" applyAlignment="1" applyProtection="1">
      <alignment wrapText="1"/>
      <protection/>
    </xf>
    <xf numFmtId="0" fontId="5" fillId="33" borderId="42" xfId="0" applyFont="1" applyFill="1" applyBorder="1" applyAlignment="1">
      <alignment wrapText="1"/>
    </xf>
    <xf numFmtId="178" fontId="5" fillId="33" borderId="38" xfId="0" applyNumberFormat="1" applyFont="1" applyFill="1" applyBorder="1" applyAlignment="1" applyProtection="1">
      <alignment wrapText="1"/>
      <protection/>
    </xf>
    <xf numFmtId="181" fontId="5" fillId="33" borderId="38" xfId="0" applyNumberFormat="1" applyFont="1" applyFill="1" applyBorder="1" applyAlignment="1" applyProtection="1">
      <alignment/>
      <protection/>
    </xf>
    <xf numFmtId="0" fontId="0" fillId="33" borderId="22" xfId="0" applyFont="1" applyFill="1" applyBorder="1" applyAlignment="1">
      <alignment wrapText="1"/>
    </xf>
    <xf numFmtId="181" fontId="5" fillId="0" borderId="37" xfId="0" applyNumberFormat="1" applyFont="1" applyFill="1" applyBorder="1" applyAlignment="1">
      <alignment/>
    </xf>
    <xf numFmtId="181" fontId="5" fillId="0" borderId="30" xfId="0" applyNumberFormat="1" applyFont="1" applyFill="1" applyBorder="1" applyAlignment="1">
      <alignment/>
    </xf>
    <xf numFmtId="181" fontId="5" fillId="0" borderId="31" xfId="0" applyNumberFormat="1" applyFont="1" applyFill="1" applyBorder="1" applyAlignment="1">
      <alignment/>
    </xf>
    <xf numFmtId="181" fontId="5" fillId="0" borderId="38" xfId="0" applyNumberFormat="1" applyFont="1" applyFill="1" applyBorder="1" applyAlignment="1">
      <alignment/>
    </xf>
    <xf numFmtId="181" fontId="5" fillId="0" borderId="30" xfId="0" applyNumberFormat="1" applyFont="1" applyBorder="1" applyAlignment="1">
      <alignment/>
    </xf>
    <xf numFmtId="178" fontId="0" fillId="33" borderId="24" xfId="0" applyNumberFormat="1" applyFont="1" applyFill="1" applyBorder="1" applyAlignment="1" applyProtection="1">
      <alignment/>
      <protection/>
    </xf>
    <xf numFmtId="178" fontId="0" fillId="33" borderId="20" xfId="0" applyNumberFormat="1" applyFont="1" applyFill="1" applyBorder="1" applyAlignment="1" applyProtection="1">
      <alignment wrapText="1"/>
      <protection/>
    </xf>
    <xf numFmtId="0" fontId="0" fillId="33" borderId="60" xfId="0" applyFont="1" applyFill="1" applyBorder="1" applyAlignment="1">
      <alignment wrapText="1"/>
    </xf>
    <xf numFmtId="0" fontId="0" fillId="33" borderId="12" xfId="0" applyNumberFormat="1" applyFont="1" applyFill="1" applyBorder="1" applyAlignment="1" applyProtection="1">
      <alignment vertical="center" wrapText="1"/>
      <protection/>
    </xf>
    <xf numFmtId="0" fontId="0" fillId="33" borderId="12" xfId="0" applyNumberFormat="1" applyFont="1" applyFill="1" applyBorder="1" applyAlignment="1" applyProtection="1">
      <alignment vertical="top" wrapText="1"/>
      <protection/>
    </xf>
    <xf numFmtId="181" fontId="0" fillId="33" borderId="11" xfId="0" applyNumberFormat="1" applyFont="1" applyFill="1" applyBorder="1" applyAlignment="1">
      <alignment/>
    </xf>
    <xf numFmtId="181" fontId="5" fillId="33" borderId="44" xfId="0" applyNumberFormat="1" applyFont="1" applyFill="1" applyBorder="1" applyAlignment="1" applyProtection="1">
      <alignment/>
      <protection/>
    </xf>
    <xf numFmtId="178" fontId="0" fillId="33" borderId="41" xfId="0" applyNumberFormat="1" applyFont="1" applyFill="1" applyBorder="1" applyAlignment="1" applyProtection="1">
      <alignment/>
      <protection/>
    </xf>
    <xf numFmtId="181" fontId="5" fillId="33" borderId="41" xfId="0" applyNumberFormat="1" applyFont="1" applyFill="1" applyBorder="1" applyAlignment="1" applyProtection="1">
      <alignment/>
      <protection/>
    </xf>
    <xf numFmtId="181" fontId="0" fillId="33" borderId="13" xfId="0" applyNumberFormat="1" applyFont="1" applyFill="1" applyBorder="1" applyAlignment="1" applyProtection="1">
      <alignment/>
      <protection/>
    </xf>
    <xf numFmtId="181" fontId="0" fillId="33" borderId="13" xfId="0" applyNumberFormat="1" applyFont="1" applyFill="1" applyBorder="1" applyAlignment="1" applyProtection="1">
      <alignment wrapText="1"/>
      <protection/>
    </xf>
    <xf numFmtId="178" fontId="0" fillId="33" borderId="43" xfId="0" applyNumberFormat="1" applyFont="1" applyFill="1" applyBorder="1" applyAlignment="1" applyProtection="1">
      <alignment/>
      <protection/>
    </xf>
    <xf numFmtId="181" fontId="5" fillId="33" borderId="43" xfId="0" applyNumberFormat="1" applyFont="1" applyFill="1" applyBorder="1" applyAlignment="1" applyProtection="1">
      <alignment/>
      <protection/>
    </xf>
    <xf numFmtId="181" fontId="5" fillId="33" borderId="45" xfId="0" applyNumberFormat="1" applyFont="1" applyFill="1" applyBorder="1" applyAlignment="1" applyProtection="1">
      <alignment/>
      <protection/>
    </xf>
    <xf numFmtId="181" fontId="0" fillId="33" borderId="10" xfId="0" applyNumberFormat="1" applyFont="1" applyFill="1" applyBorder="1" applyAlignment="1" applyProtection="1">
      <alignment/>
      <protection/>
    </xf>
    <xf numFmtId="178" fontId="5" fillId="33" borderId="42" xfId="0" applyNumberFormat="1" applyFont="1" applyFill="1" applyBorder="1" applyAlignment="1" applyProtection="1">
      <alignment/>
      <protection/>
    </xf>
    <xf numFmtId="181" fontId="5" fillId="33" borderId="42" xfId="0" applyNumberFormat="1" applyFont="1" applyFill="1" applyBorder="1" applyAlignment="1" applyProtection="1">
      <alignment/>
      <protection/>
    </xf>
    <xf numFmtId="181" fontId="0" fillId="33" borderId="14" xfId="0" applyNumberFormat="1" applyFont="1" applyFill="1" applyBorder="1" applyAlignment="1">
      <alignment/>
    </xf>
    <xf numFmtId="178" fontId="0" fillId="33" borderId="22" xfId="0" applyNumberFormat="1" applyFont="1" applyFill="1" applyBorder="1" applyAlignment="1">
      <alignment/>
    </xf>
    <xf numFmtId="178" fontId="0" fillId="33" borderId="33" xfId="0" applyNumberFormat="1" applyFont="1" applyFill="1" applyBorder="1" applyAlignment="1">
      <alignment/>
    </xf>
    <xf numFmtId="178" fontId="0" fillId="33" borderId="42" xfId="0" applyNumberFormat="1" applyFont="1" applyFill="1" applyBorder="1" applyAlignment="1">
      <alignment/>
    </xf>
    <xf numFmtId="178" fontId="0" fillId="33" borderId="37" xfId="0" applyNumberFormat="1" applyFont="1" applyFill="1" applyBorder="1" applyAlignment="1" applyProtection="1">
      <alignment/>
      <protection/>
    </xf>
    <xf numFmtId="178" fontId="5" fillId="0" borderId="23" xfId="0" applyNumberFormat="1" applyFont="1" applyFill="1" applyBorder="1" applyAlignment="1">
      <alignment/>
    </xf>
    <xf numFmtId="0" fontId="5" fillId="0" borderId="12" xfId="57" applyFont="1" applyBorder="1" applyAlignment="1">
      <alignment horizontal="left" vertical="center" wrapText="1"/>
      <protection/>
    </xf>
    <xf numFmtId="0" fontId="5" fillId="0" borderId="19" xfId="57" applyFont="1" applyBorder="1" applyAlignment="1">
      <alignment horizontal="left" vertical="center" wrapText="1"/>
      <protection/>
    </xf>
    <xf numFmtId="0" fontId="14" fillId="33" borderId="36" xfId="0" applyNumberFormat="1" applyFont="1" applyFill="1" applyBorder="1" applyAlignment="1" applyProtection="1">
      <alignment wrapText="1"/>
      <protection/>
    </xf>
    <xf numFmtId="0" fontId="8" fillId="33" borderId="40" xfId="0" applyNumberFormat="1" applyFont="1" applyFill="1" applyBorder="1" applyAlignment="1" applyProtection="1">
      <alignment vertical="top" wrapText="1"/>
      <protection/>
    </xf>
    <xf numFmtId="0" fontId="5" fillId="33" borderId="12" xfId="0" applyNumberFormat="1" applyFont="1" applyFill="1" applyBorder="1" applyAlignment="1" applyProtection="1">
      <alignment wrapText="1"/>
      <protection/>
    </xf>
    <xf numFmtId="0" fontId="5" fillId="33" borderId="12" xfId="0" applyFont="1" applyFill="1" applyBorder="1" applyAlignment="1">
      <alignment vertical="top" wrapText="1"/>
    </xf>
    <xf numFmtId="0" fontId="14" fillId="33" borderId="12" xfId="0" applyNumberFormat="1" applyFont="1" applyFill="1" applyBorder="1" applyAlignment="1" applyProtection="1">
      <alignment horizontal="left" vertical="center" wrapText="1"/>
      <protection/>
    </xf>
    <xf numFmtId="0" fontId="5" fillId="33" borderId="12"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5" fillId="33" borderId="19" xfId="0" applyNumberFormat="1" applyFont="1" applyFill="1" applyBorder="1" applyAlignment="1" applyProtection="1">
      <alignment/>
      <protection/>
    </xf>
    <xf numFmtId="0" fontId="5" fillId="33" borderId="40" xfId="0" applyNumberFormat="1" applyFont="1" applyFill="1" applyBorder="1" applyAlignment="1" applyProtection="1">
      <alignment/>
      <protection/>
    </xf>
    <xf numFmtId="0" fontId="0" fillId="33" borderId="12" xfId="0" applyFont="1" applyFill="1" applyBorder="1" applyAlignment="1">
      <alignment wrapText="1"/>
    </xf>
    <xf numFmtId="0" fontId="5" fillId="33" borderId="12" xfId="0" applyFont="1" applyFill="1" applyBorder="1" applyAlignment="1">
      <alignment wrapText="1"/>
    </xf>
    <xf numFmtId="0" fontId="5" fillId="33" borderId="19" xfId="0" applyFont="1" applyFill="1" applyBorder="1" applyAlignment="1">
      <alignment wrapText="1"/>
    </xf>
    <xf numFmtId="0" fontId="14" fillId="33" borderId="36" xfId="0" applyFont="1" applyFill="1" applyBorder="1" applyAlignment="1">
      <alignment wrapText="1"/>
    </xf>
    <xf numFmtId="0" fontId="5" fillId="33" borderId="40" xfId="0" applyFont="1" applyFill="1" applyBorder="1" applyAlignment="1">
      <alignment wrapText="1"/>
    </xf>
    <xf numFmtId="0" fontId="0" fillId="33" borderId="19" xfId="0" applyFont="1" applyFill="1" applyBorder="1" applyAlignment="1">
      <alignment wrapText="1"/>
    </xf>
    <xf numFmtId="0" fontId="5" fillId="33" borderId="36" xfId="0" applyNumberFormat="1" applyFont="1" applyFill="1" applyBorder="1" applyAlignment="1" applyProtection="1">
      <alignment/>
      <protection/>
    </xf>
    <xf numFmtId="178" fontId="5" fillId="33" borderId="74" xfId="0" applyNumberFormat="1" applyFont="1" applyFill="1" applyBorder="1" applyAlignment="1" applyProtection="1">
      <alignment vertical="center" wrapText="1"/>
      <protection/>
    </xf>
    <xf numFmtId="178" fontId="5" fillId="33" borderId="58" xfId="0" applyNumberFormat="1" applyFont="1" applyFill="1" applyBorder="1" applyAlignment="1" applyProtection="1">
      <alignment horizontal="right" vertical="center" wrapText="1"/>
      <protection/>
    </xf>
    <xf numFmtId="178" fontId="5" fillId="33" borderId="10" xfId="0" applyNumberFormat="1" applyFont="1" applyFill="1" applyBorder="1" applyAlignment="1" applyProtection="1">
      <alignment wrapText="1"/>
      <protection/>
    </xf>
    <xf numFmtId="181" fontId="5" fillId="33" borderId="10" xfId="0" applyNumberFormat="1" applyFont="1" applyFill="1" applyBorder="1" applyAlignment="1" applyProtection="1">
      <alignment/>
      <protection/>
    </xf>
    <xf numFmtId="178" fontId="0" fillId="33" borderId="15" xfId="0" applyNumberFormat="1" applyFont="1" applyFill="1" applyBorder="1" applyAlignment="1" applyProtection="1">
      <alignment vertical="center" wrapText="1"/>
      <protection/>
    </xf>
    <xf numFmtId="178" fontId="5" fillId="33" borderId="10" xfId="0" applyNumberFormat="1" applyFont="1" applyFill="1" applyBorder="1" applyAlignment="1" applyProtection="1">
      <alignment horizontal="center" vertical="center" wrapText="1"/>
      <protection/>
    </xf>
    <xf numFmtId="181" fontId="5" fillId="0" borderId="31" xfId="0" applyNumberFormat="1" applyFont="1" applyBorder="1" applyAlignment="1">
      <alignment/>
    </xf>
    <xf numFmtId="178" fontId="0" fillId="33" borderId="53" xfId="0" applyNumberFormat="1" applyFont="1" applyFill="1" applyBorder="1" applyAlignment="1" applyProtection="1">
      <alignment horizontal="center" vertical="center" wrapText="1"/>
      <protection/>
    </xf>
    <xf numFmtId="181" fontId="5" fillId="0" borderId="15" xfId="0" applyNumberFormat="1" applyFont="1" applyFill="1" applyBorder="1" applyAlignment="1">
      <alignment/>
    </xf>
    <xf numFmtId="181" fontId="0" fillId="0" borderId="15" xfId="0" applyNumberFormat="1" applyFont="1" applyFill="1" applyBorder="1" applyAlignment="1">
      <alignment/>
    </xf>
    <xf numFmtId="178" fontId="0" fillId="33" borderId="20" xfId="0" applyNumberFormat="1" applyFont="1" applyFill="1" applyBorder="1" applyAlignment="1" applyProtection="1">
      <alignment wrapText="1"/>
      <protection/>
    </xf>
    <xf numFmtId="181" fontId="0" fillId="33" borderId="20" xfId="0" applyNumberFormat="1" applyFont="1" applyFill="1" applyBorder="1" applyAlignment="1" applyProtection="1">
      <alignment wrapText="1"/>
      <protection/>
    </xf>
    <xf numFmtId="178" fontId="1" fillId="0" borderId="10" xfId="45" applyNumberFormat="1" applyFont="1" applyFill="1" applyBorder="1">
      <alignment/>
      <protection/>
    </xf>
    <xf numFmtId="0" fontId="5" fillId="0" borderId="44" xfId="45" applyFont="1" applyBorder="1" applyAlignment="1">
      <alignment horizontal="left" vertical="top"/>
      <protection/>
    </xf>
    <xf numFmtId="0" fontId="0" fillId="0" borderId="44" xfId="45" applyBorder="1" applyAlignment="1">
      <alignment horizontal="left" vertical="top"/>
      <protection/>
    </xf>
    <xf numFmtId="178" fontId="17" fillId="0" borderId="44" xfId="45" applyNumberFormat="1" applyFont="1" applyBorder="1" applyAlignment="1">
      <alignment horizontal="right" vertical="top"/>
      <protection/>
    </xf>
    <xf numFmtId="178" fontId="17" fillId="0" borderId="45" xfId="45" applyNumberFormat="1" applyFont="1" applyBorder="1" applyAlignment="1">
      <alignment horizontal="right" vertical="top"/>
      <protection/>
    </xf>
    <xf numFmtId="178" fontId="17" fillId="0" borderId="45" xfId="45" applyNumberFormat="1" applyFont="1" applyFill="1" applyBorder="1">
      <alignment/>
      <protection/>
    </xf>
    <xf numFmtId="178" fontId="17" fillId="0" borderId="31" xfId="45" applyNumberFormat="1" applyFont="1" applyBorder="1">
      <alignment/>
      <protection/>
    </xf>
    <xf numFmtId="0" fontId="0" fillId="0" borderId="43" xfId="45" applyFont="1" applyBorder="1" applyAlignment="1">
      <alignment horizontal="right" vertical="top"/>
      <protection/>
    </xf>
    <xf numFmtId="0" fontId="0" fillId="0" borderId="15" xfId="45" applyFont="1" applyBorder="1" applyAlignment="1">
      <alignment horizontal="right" vertical="top"/>
      <protection/>
    </xf>
    <xf numFmtId="0" fontId="2" fillId="0" borderId="15" xfId="45" applyFont="1" applyBorder="1" applyAlignment="1">
      <alignment horizontal="right"/>
      <protection/>
    </xf>
    <xf numFmtId="178" fontId="5" fillId="33" borderId="54" xfId="0" applyNumberFormat="1" applyFont="1" applyFill="1" applyBorder="1" applyAlignment="1" applyProtection="1">
      <alignment horizontal="right" vertical="center" wrapText="1"/>
      <protection/>
    </xf>
    <xf numFmtId="178" fontId="0" fillId="33" borderId="10" xfId="0" applyNumberFormat="1" applyFont="1" applyFill="1" applyBorder="1" applyAlignment="1" applyProtection="1">
      <alignment horizontal="right" vertical="center" wrapText="1"/>
      <protection/>
    </xf>
    <xf numFmtId="178" fontId="5" fillId="33" borderId="10" xfId="0" applyNumberFormat="1" applyFont="1" applyFill="1" applyBorder="1" applyAlignment="1" applyProtection="1">
      <alignment horizontal="right" vertical="center" wrapText="1"/>
      <protection/>
    </xf>
    <xf numFmtId="178" fontId="5" fillId="33" borderId="28" xfId="0" applyNumberFormat="1" applyFont="1" applyFill="1" applyBorder="1" applyAlignment="1" applyProtection="1">
      <alignment vertical="center" wrapText="1"/>
      <protection/>
    </xf>
    <xf numFmtId="178" fontId="5" fillId="33" borderId="27" xfId="0" applyNumberFormat="1" applyFont="1" applyFill="1" applyBorder="1" applyAlignment="1" applyProtection="1">
      <alignment vertical="center" wrapText="1"/>
      <protection/>
    </xf>
    <xf numFmtId="178" fontId="9" fillId="33" borderId="27" xfId="0" applyNumberFormat="1" applyFont="1" applyFill="1" applyBorder="1" applyAlignment="1" applyProtection="1">
      <alignment vertical="center" wrapText="1"/>
      <protection/>
    </xf>
    <xf numFmtId="178" fontId="0" fillId="33" borderId="29" xfId="0" applyNumberFormat="1" applyFont="1" applyFill="1" applyBorder="1" applyAlignment="1" applyProtection="1">
      <alignment horizontal="center" vertical="center" wrapText="1"/>
      <protection/>
    </xf>
    <xf numFmtId="178" fontId="5" fillId="33" borderId="75" xfId="0" applyNumberFormat="1" applyFont="1" applyFill="1" applyBorder="1" applyAlignment="1" applyProtection="1">
      <alignment/>
      <protection/>
    </xf>
    <xf numFmtId="178" fontId="5" fillId="33" borderId="76" xfId="0" applyNumberFormat="1" applyFont="1" applyFill="1" applyBorder="1" applyAlignment="1" applyProtection="1">
      <alignment/>
      <protection/>
    </xf>
    <xf numFmtId="178" fontId="5" fillId="33" borderId="77" xfId="0" applyNumberFormat="1" applyFont="1" applyFill="1" applyBorder="1" applyAlignment="1" applyProtection="1">
      <alignment/>
      <protection/>
    </xf>
    <xf numFmtId="178" fontId="5" fillId="33" borderId="17" xfId="0" applyNumberFormat="1" applyFont="1" applyFill="1" applyBorder="1" applyAlignment="1" applyProtection="1">
      <alignment/>
      <protection/>
    </xf>
    <xf numFmtId="178" fontId="5" fillId="33" borderId="78" xfId="0" applyNumberFormat="1" applyFont="1" applyFill="1" applyBorder="1" applyAlignment="1" applyProtection="1">
      <alignment/>
      <protection/>
    </xf>
    <xf numFmtId="178" fontId="5" fillId="33" borderId="27" xfId="0" applyNumberFormat="1" applyFont="1" applyFill="1" applyBorder="1" applyAlignment="1" applyProtection="1">
      <alignment/>
      <protection/>
    </xf>
    <xf numFmtId="178" fontId="5" fillId="33" borderId="56" xfId="0" applyNumberFormat="1" applyFont="1" applyFill="1" applyBorder="1" applyAlignment="1" applyProtection="1">
      <alignment/>
      <protection/>
    </xf>
    <xf numFmtId="1" fontId="1" fillId="0" borderId="11" xfId="45" applyNumberFormat="1" applyFont="1" applyFill="1" applyBorder="1">
      <alignment/>
      <protection/>
    </xf>
    <xf numFmtId="0" fontId="0" fillId="0" borderId="0" xfId="0" applyAlignment="1">
      <alignment/>
    </xf>
    <xf numFmtId="0" fontId="2" fillId="0" borderId="0" xfId="0" applyFont="1" applyAlignment="1">
      <alignment wrapText="1"/>
    </xf>
    <xf numFmtId="0" fontId="23" fillId="0" borderId="11" xfId="0" applyFont="1" applyBorder="1" applyAlignment="1">
      <alignment/>
    </xf>
    <xf numFmtId="0" fontId="22" fillId="0" borderId="0" xfId="0" applyFont="1" applyAlignment="1">
      <alignment horizontal="center" wrapText="1"/>
    </xf>
    <xf numFmtId="0" fontId="23" fillId="0" borderId="11" xfId="0" applyFont="1" applyBorder="1" applyAlignment="1">
      <alignment wrapText="1"/>
    </xf>
    <xf numFmtId="0" fontId="23" fillId="0" borderId="21" xfId="0" applyFont="1" applyBorder="1" applyAlignment="1">
      <alignment/>
    </xf>
    <xf numFmtId="0" fontId="2" fillId="0" borderId="54" xfId="0" applyFont="1" applyBorder="1" applyAlignment="1">
      <alignment horizontal="center" vertical="center" wrapText="1"/>
    </xf>
    <xf numFmtId="0" fontId="23" fillId="0" borderId="16" xfId="0" applyFont="1" applyFill="1" applyBorder="1" applyAlignment="1">
      <alignment/>
    </xf>
    <xf numFmtId="0" fontId="23" fillId="0" borderId="78" xfId="0" applyFont="1" applyFill="1" applyBorder="1" applyAlignment="1">
      <alignment/>
    </xf>
    <xf numFmtId="0" fontId="23" fillId="0" borderId="27" xfId="0" applyFont="1" applyBorder="1" applyAlignment="1">
      <alignment/>
    </xf>
    <xf numFmtId="1" fontId="23" fillId="0" borderId="11" xfId="0" applyNumberFormat="1" applyFont="1" applyBorder="1" applyAlignment="1">
      <alignment horizontal="center"/>
    </xf>
    <xf numFmtId="1" fontId="23" fillId="0" borderId="10" xfId="0" applyNumberFormat="1" applyFont="1" applyBorder="1" applyAlignment="1">
      <alignment horizontal="center"/>
    </xf>
    <xf numFmtId="1" fontId="23" fillId="0" borderId="27" xfId="0" applyNumberFormat="1" applyFont="1" applyFill="1" applyBorder="1" applyAlignment="1">
      <alignment horizontal="center"/>
    </xf>
    <xf numFmtId="1" fontId="23" fillId="0" borderId="29" xfId="0" applyNumberFormat="1" applyFont="1" applyFill="1" applyBorder="1" applyAlignment="1">
      <alignment horizontal="center"/>
    </xf>
    <xf numFmtId="0" fontId="23" fillId="0" borderId="47" xfId="0" applyFont="1" applyFill="1" applyBorder="1" applyAlignment="1">
      <alignment/>
    </xf>
    <xf numFmtId="0" fontId="23" fillId="0" borderId="44" xfId="0" applyFont="1" applyBorder="1" applyAlignment="1">
      <alignment/>
    </xf>
    <xf numFmtId="1" fontId="23" fillId="0" borderId="44" xfId="0" applyNumberFormat="1" applyFont="1" applyBorder="1" applyAlignment="1">
      <alignment horizontal="center"/>
    </xf>
    <xf numFmtId="1" fontId="23" fillId="0" borderId="45" xfId="0" applyNumberFormat="1" applyFont="1" applyBorder="1" applyAlignment="1">
      <alignment horizontal="center"/>
    </xf>
    <xf numFmtId="0" fontId="2" fillId="0" borderId="51" xfId="0" applyFont="1" applyBorder="1" applyAlignment="1">
      <alignment horizontal="center" vertical="top" wrapText="1"/>
    </xf>
    <xf numFmtId="0" fontId="0" fillId="0" borderId="0" xfId="0" applyAlignment="1">
      <alignment wrapText="1"/>
    </xf>
    <xf numFmtId="0" fontId="24" fillId="0" borderId="37" xfId="0" applyFont="1" applyBorder="1" applyAlignment="1">
      <alignment/>
    </xf>
    <xf numFmtId="0" fontId="24" fillId="0" borderId="30" xfId="0" applyFont="1" applyBorder="1" applyAlignment="1">
      <alignment horizontal="right"/>
    </xf>
    <xf numFmtId="1" fontId="24" fillId="0" borderId="30" xfId="0" applyNumberFormat="1" applyFont="1" applyBorder="1" applyAlignment="1">
      <alignment horizontal="center"/>
    </xf>
    <xf numFmtId="1" fontId="24" fillId="0" borderId="31" xfId="0" applyNumberFormat="1" applyFont="1" applyBorder="1" applyAlignment="1">
      <alignment horizontal="center"/>
    </xf>
    <xf numFmtId="0" fontId="2" fillId="0" borderId="0" xfId="0" applyFont="1" applyAlignment="1">
      <alignment horizontal="left"/>
    </xf>
    <xf numFmtId="0" fontId="2" fillId="0" borderId="11" xfId="0" applyFont="1" applyFill="1" applyBorder="1" applyAlignment="1">
      <alignment wrapText="1"/>
    </xf>
    <xf numFmtId="0" fontId="2" fillId="0" borderId="11" xfId="0" applyFont="1" applyFill="1" applyBorder="1" applyAlignment="1">
      <alignment horizontal="center"/>
    </xf>
    <xf numFmtId="0" fontId="2" fillId="0" borderId="11" xfId="0" applyFont="1" applyFill="1" applyBorder="1" applyAlignment="1">
      <alignment horizontal="center" wrapText="1"/>
    </xf>
    <xf numFmtId="0" fontId="2" fillId="0" borderId="11" xfId="43" applyFont="1" applyFill="1" applyBorder="1" applyAlignment="1">
      <alignment horizontal="center"/>
      <protection/>
    </xf>
    <xf numFmtId="0" fontId="2" fillId="0" borderId="11" xfId="43" applyFont="1" applyFill="1" applyBorder="1" applyAlignment="1">
      <alignment wrapText="1"/>
      <protection/>
    </xf>
    <xf numFmtId="4" fontId="2" fillId="0" borderId="11" xfId="0" applyNumberFormat="1" applyFont="1" applyFill="1" applyBorder="1" applyAlignment="1">
      <alignment horizontal="center"/>
    </xf>
    <xf numFmtId="0" fontId="2" fillId="0" borderId="11" xfId="43" applyFont="1" applyFill="1" applyBorder="1" applyAlignment="1">
      <alignment horizontal="center" wrapText="1"/>
      <protection/>
    </xf>
    <xf numFmtId="0" fontId="2" fillId="0" borderId="11" xfId="0" applyFont="1" applyFill="1" applyBorder="1" applyAlignment="1">
      <alignment wrapText="1"/>
    </xf>
    <xf numFmtId="0" fontId="2" fillId="0" borderId="11" xfId="0" applyFont="1" applyFill="1" applyBorder="1" applyAlignment="1">
      <alignment horizontal="center"/>
    </xf>
    <xf numFmtId="0" fontId="2" fillId="0" borderId="11" xfId="45" applyFont="1" applyFill="1" applyBorder="1" applyAlignment="1">
      <alignment wrapText="1"/>
      <protection/>
    </xf>
    <xf numFmtId="2" fontId="2" fillId="0" borderId="11" xfId="43" applyNumberFormat="1" applyFont="1" applyFill="1" applyBorder="1" applyAlignment="1">
      <alignment horizontal="center" wrapText="1"/>
      <protection/>
    </xf>
    <xf numFmtId="0" fontId="0" fillId="0" borderId="11" xfId="0" applyFont="1" applyFill="1" applyBorder="1" applyAlignment="1">
      <alignment/>
    </xf>
    <xf numFmtId="0" fontId="5" fillId="0" borderId="11" xfId="0" applyFont="1" applyFill="1" applyBorder="1" applyAlignment="1">
      <alignment horizontal="center"/>
    </xf>
    <xf numFmtId="2" fontId="5" fillId="0" borderId="11" xfId="0" applyNumberFormat="1" applyFont="1" applyFill="1" applyBorder="1" applyAlignment="1">
      <alignment horizontal="center"/>
    </xf>
    <xf numFmtId="0" fontId="42" fillId="35" borderId="11" xfId="0" applyFont="1" applyFill="1" applyBorder="1" applyAlignment="1">
      <alignment horizontal="center"/>
    </xf>
    <xf numFmtId="0" fontId="2" fillId="35" borderId="11" xfId="43" applyFont="1" applyFill="1" applyBorder="1" applyAlignment="1">
      <alignment horizontal="center"/>
      <protection/>
    </xf>
    <xf numFmtId="176" fontId="42" fillId="35" borderId="11" xfId="0" applyNumberFormat="1" applyFont="1" applyFill="1" applyBorder="1" applyAlignment="1">
      <alignment horizontal="center"/>
    </xf>
    <xf numFmtId="0" fontId="2" fillId="35" borderId="11" xfId="0" applyFont="1" applyFill="1" applyBorder="1" applyAlignment="1">
      <alignment horizontal="center" vertical="center"/>
    </xf>
    <xf numFmtId="0" fontId="2" fillId="33" borderId="11" xfId="43" applyFont="1" applyFill="1" applyBorder="1" applyAlignment="1">
      <alignment horizontal="center" wrapText="1"/>
      <protection/>
    </xf>
    <xf numFmtId="2" fontId="2" fillId="33" borderId="11" xfId="43" applyNumberFormat="1" applyFont="1" applyFill="1" applyBorder="1" applyAlignment="1">
      <alignment horizontal="center" wrapText="1"/>
      <protection/>
    </xf>
    <xf numFmtId="177" fontId="2" fillId="0" borderId="11" xfId="43" applyNumberFormat="1" applyFont="1" applyFill="1" applyBorder="1" applyAlignment="1">
      <alignment horizontal="center" wrapText="1"/>
      <protection/>
    </xf>
    <xf numFmtId="2" fontId="2" fillId="8" borderId="11" xfId="43" applyNumberFormat="1" applyFont="1" applyFill="1" applyBorder="1" applyAlignment="1">
      <alignment horizontal="center" wrapText="1"/>
      <protection/>
    </xf>
    <xf numFmtId="0" fontId="2" fillId="8" borderId="11" xfId="43" applyFont="1" applyFill="1" applyBorder="1" applyAlignment="1">
      <alignment horizontal="center" wrapText="1"/>
      <protection/>
    </xf>
    <xf numFmtId="0" fontId="2" fillId="0" borderId="11" xfId="43" applyFont="1" applyFill="1" applyBorder="1" applyAlignment="1">
      <alignment horizontal="center" vertical="center" wrapText="1"/>
      <protection/>
    </xf>
    <xf numFmtId="184" fontId="2" fillId="0" borderId="11" xfId="43" applyNumberFormat="1" applyFont="1" applyFill="1" applyBorder="1" applyAlignment="1">
      <alignment horizontal="center" wrapText="1"/>
      <protection/>
    </xf>
    <xf numFmtId="176" fontId="2" fillId="0" borderId="11" xfId="43" applyNumberFormat="1" applyFont="1" applyFill="1" applyBorder="1" applyAlignment="1">
      <alignment horizontal="center" wrapText="1"/>
      <protection/>
    </xf>
    <xf numFmtId="0" fontId="2" fillId="33" borderId="11" xfId="45" applyFont="1" applyFill="1" applyBorder="1" applyAlignment="1">
      <alignment wrapText="1"/>
      <protection/>
    </xf>
    <xf numFmtId="4" fontId="2" fillId="0" borderId="11" xfId="43" applyNumberFormat="1" applyFont="1" applyFill="1" applyBorder="1" applyAlignment="1">
      <alignment horizontal="center" wrapText="1"/>
      <protection/>
    </xf>
    <xf numFmtId="0" fontId="2" fillId="33" borderId="11" xfId="43"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0" borderId="11" xfId="0" applyFont="1" applyFill="1" applyBorder="1" applyAlignment="1">
      <alignment/>
    </xf>
    <xf numFmtId="2" fontId="2" fillId="35" borderId="11" xfId="43" applyNumberFormat="1" applyFont="1" applyFill="1" applyBorder="1" applyAlignment="1">
      <alignment horizontal="center" wrapText="1"/>
      <protection/>
    </xf>
    <xf numFmtId="0" fontId="0" fillId="33" borderId="11" xfId="0" applyFont="1" applyFill="1" applyBorder="1" applyAlignment="1">
      <alignment/>
    </xf>
    <xf numFmtId="0" fontId="2" fillId="33" borderId="11" xfId="45" applyFont="1" applyFill="1" applyBorder="1" applyAlignment="1">
      <alignment horizontal="center" wrapText="1"/>
      <protection/>
    </xf>
    <xf numFmtId="0" fontId="2" fillId="33" borderId="11" xfId="45" applyFont="1" applyFill="1" applyBorder="1" applyAlignment="1">
      <alignment horizontal="center"/>
      <protection/>
    </xf>
    <xf numFmtId="0" fontId="2" fillId="35" borderId="11" xfId="0" applyFont="1" applyFill="1" applyBorder="1" applyAlignment="1">
      <alignment horizontal="center"/>
    </xf>
    <xf numFmtId="0" fontId="1" fillId="0" borderId="67" xfId="0" applyFont="1" applyFill="1" applyBorder="1" applyAlignment="1">
      <alignment horizontal="left" vertical="top" wrapText="1"/>
    </xf>
    <xf numFmtId="178" fontId="1" fillId="0" borderId="67" xfId="0" applyNumberFormat="1" applyFont="1" applyFill="1" applyBorder="1" applyAlignment="1">
      <alignment horizontal="center" vertical="top" wrapText="1"/>
    </xf>
    <xf numFmtId="0" fontId="17" fillId="0" borderId="44" xfId="0" applyFont="1" applyFill="1" applyBorder="1" applyAlignment="1">
      <alignment horizontal="right" vertical="top" wrapText="1"/>
    </xf>
    <xf numFmtId="0" fontId="17" fillId="0" borderId="46" xfId="0" applyFont="1" applyFill="1" applyBorder="1" applyAlignment="1">
      <alignment wrapText="1"/>
    </xf>
    <xf numFmtId="0" fontId="1" fillId="0" borderId="42" xfId="0" applyFont="1" applyFill="1" applyBorder="1" applyAlignment="1">
      <alignment wrapText="1"/>
    </xf>
    <xf numFmtId="0" fontId="1" fillId="0" borderId="44" xfId="0" applyFont="1" applyFill="1" applyBorder="1" applyAlignment="1">
      <alignment horizontal="right" vertical="top" wrapText="1"/>
    </xf>
    <xf numFmtId="0" fontId="2" fillId="35" borderId="11" xfId="45" applyFont="1" applyFill="1" applyBorder="1" applyAlignment="1">
      <alignment horizontal="center"/>
      <protection/>
    </xf>
    <xf numFmtId="0" fontId="2" fillId="35" borderId="11" xfId="0" applyFont="1" applyFill="1" applyBorder="1" applyAlignment="1">
      <alignment/>
    </xf>
    <xf numFmtId="4" fontId="2" fillId="0" borderId="11" xfId="43" applyNumberFormat="1" applyFont="1" applyFill="1" applyBorder="1" applyAlignment="1">
      <alignment horizontal="left" vertical="center" wrapText="1"/>
      <protection/>
    </xf>
    <xf numFmtId="0" fontId="2" fillId="0" borderId="11" xfId="0" applyFont="1" applyBorder="1" applyAlignment="1">
      <alignment/>
    </xf>
    <xf numFmtId="2" fontId="2" fillId="0" borderId="11" xfId="0" applyNumberFormat="1" applyFont="1" applyBorder="1" applyAlignment="1">
      <alignment/>
    </xf>
    <xf numFmtId="2" fontId="2" fillId="35" borderId="11" xfId="0" applyNumberFormat="1" applyFont="1" applyFill="1" applyBorder="1" applyAlignment="1">
      <alignment/>
    </xf>
    <xf numFmtId="4" fontId="2" fillId="35" borderId="11" xfId="43" applyNumberFormat="1" applyFont="1" applyFill="1" applyBorder="1" applyAlignment="1">
      <alignment horizontal="center" wrapText="1"/>
      <protection/>
    </xf>
    <xf numFmtId="0" fontId="2" fillId="35" borderId="11" xfId="43" applyFont="1" applyFill="1" applyBorder="1" applyAlignment="1">
      <alignment horizontal="center" wrapText="1"/>
      <protection/>
    </xf>
    <xf numFmtId="0" fontId="0" fillId="0" borderId="79" xfId="0" applyFont="1" applyFill="1" applyBorder="1" applyAlignment="1">
      <alignment/>
    </xf>
    <xf numFmtId="0" fontId="2" fillId="0" borderId="11" xfId="43" applyFont="1" applyFill="1" applyBorder="1" applyAlignment="1">
      <alignment horizontal="left" vertical="top" wrapText="1"/>
      <protection/>
    </xf>
    <xf numFmtId="0" fontId="2" fillId="0" borderId="11" xfId="0" applyFont="1" applyFill="1" applyBorder="1" applyAlignment="1">
      <alignment horizontal="left" vertical="top" wrapText="1"/>
    </xf>
    <xf numFmtId="0" fontId="0" fillId="35" borderId="11" xfId="0" applyFont="1" applyFill="1" applyBorder="1" applyAlignment="1">
      <alignment/>
    </xf>
    <xf numFmtId="0" fontId="2" fillId="35" borderId="11" xfId="0" applyFont="1" applyFill="1" applyBorder="1" applyAlignment="1">
      <alignment/>
    </xf>
    <xf numFmtId="0" fontId="2" fillId="35" borderId="11" xfId="0" applyFont="1" applyFill="1" applyBorder="1" applyAlignment="1">
      <alignment wrapText="1"/>
    </xf>
    <xf numFmtId="0" fontId="0" fillId="0" borderId="11" xfId="0" applyFont="1" applyFill="1" applyBorder="1" applyAlignment="1">
      <alignment/>
    </xf>
    <xf numFmtId="2" fontId="2" fillId="0" borderId="11" xfId="0" applyNumberFormat="1" applyFont="1" applyFill="1" applyBorder="1" applyAlignment="1">
      <alignment horizontal="center"/>
    </xf>
    <xf numFmtId="2" fontId="2" fillId="35" borderId="11" xfId="0" applyNumberFormat="1" applyFont="1" applyFill="1" applyBorder="1" applyAlignment="1">
      <alignment horizontal="center"/>
    </xf>
    <xf numFmtId="0" fontId="2" fillId="0" borderId="11" xfId="0" applyFont="1" applyFill="1" applyBorder="1" applyAlignment="1">
      <alignment horizontal="center" wrapText="1"/>
    </xf>
    <xf numFmtId="4" fontId="2" fillId="35" borderId="11" xfId="0" applyNumberFormat="1" applyFont="1" applyFill="1" applyBorder="1" applyAlignment="1">
      <alignment horizontal="center"/>
    </xf>
    <xf numFmtId="0" fontId="2" fillId="0" borderId="11" xfId="43" applyFont="1" applyFill="1" applyBorder="1" applyAlignment="1">
      <alignment horizontal="left" wrapText="1"/>
      <protection/>
    </xf>
    <xf numFmtId="0" fontId="2" fillId="0" borderId="11" xfId="40" applyFont="1" applyFill="1" applyBorder="1" applyAlignment="1">
      <alignment horizontal="center" wrapText="1"/>
      <protection/>
    </xf>
    <xf numFmtId="0" fontId="2" fillId="35" borderId="11" xfId="40" applyFont="1" applyFill="1" applyBorder="1" applyAlignment="1">
      <alignment horizontal="center" wrapText="1"/>
      <protection/>
    </xf>
    <xf numFmtId="184" fontId="2" fillId="33" borderId="11" xfId="43" applyNumberFormat="1" applyFont="1" applyFill="1" applyBorder="1" applyAlignment="1">
      <alignment horizontal="center" wrapText="1"/>
      <protection/>
    </xf>
    <xf numFmtId="4" fontId="2" fillId="33" borderId="11" xfId="43" applyNumberFormat="1" applyFont="1" applyFill="1" applyBorder="1" applyAlignment="1">
      <alignment horizontal="center" wrapText="1"/>
      <protection/>
    </xf>
    <xf numFmtId="0" fontId="2" fillId="0" borderId="11" xfId="45" applyFont="1" applyFill="1" applyBorder="1" applyAlignment="1">
      <alignment horizontal="center"/>
      <protection/>
    </xf>
    <xf numFmtId="177" fontId="2" fillId="33" borderId="11" xfId="43" applyNumberFormat="1" applyFont="1" applyFill="1" applyBorder="1" applyAlignment="1">
      <alignment horizontal="center" wrapText="1"/>
      <protection/>
    </xf>
    <xf numFmtId="0" fontId="2" fillId="33" borderId="11" xfId="43" applyFont="1" applyFill="1" applyBorder="1" applyAlignment="1">
      <alignment horizontal="center" vertical="top" wrapText="1"/>
      <protection/>
    </xf>
    <xf numFmtId="4" fontId="2" fillId="8" borderId="11" xfId="43" applyNumberFormat="1" applyFont="1" applyFill="1" applyBorder="1" applyAlignment="1">
      <alignment horizontal="center" wrapText="1"/>
      <protection/>
    </xf>
    <xf numFmtId="0" fontId="12" fillId="35" borderId="11" xfId="43" applyFont="1" applyFill="1" applyBorder="1" applyAlignment="1">
      <alignment horizontal="center" wrapText="1"/>
      <protection/>
    </xf>
    <xf numFmtId="0" fontId="1" fillId="0" borderId="80" xfId="0" applyFont="1" applyFill="1" applyBorder="1" applyAlignment="1">
      <alignment vertical="top" wrapText="1"/>
    </xf>
    <xf numFmtId="0" fontId="1" fillId="0" borderId="57" xfId="0" applyFont="1" applyFill="1" applyBorder="1" applyAlignment="1">
      <alignment/>
    </xf>
    <xf numFmtId="0" fontId="1" fillId="0" borderId="67" xfId="0" applyFont="1" applyFill="1" applyBorder="1" applyAlignment="1">
      <alignment/>
    </xf>
    <xf numFmtId="0" fontId="1" fillId="0" borderId="49" xfId="0" applyFont="1" applyFill="1" applyBorder="1" applyAlignment="1">
      <alignment vertical="top" wrapText="1"/>
    </xf>
    <xf numFmtId="0" fontId="1" fillId="0" borderId="63" xfId="0" applyFont="1" applyFill="1" applyBorder="1" applyAlignment="1">
      <alignment/>
    </xf>
    <xf numFmtId="0" fontId="1" fillId="0" borderId="81" xfId="0" applyFont="1" applyFill="1" applyBorder="1" applyAlignment="1">
      <alignment/>
    </xf>
    <xf numFmtId="0" fontId="17" fillId="0" borderId="0" xfId="0" applyFont="1" applyAlignment="1">
      <alignment/>
    </xf>
    <xf numFmtId="0" fontId="0" fillId="0" borderId="0" xfId="0" applyAlignment="1">
      <alignment/>
    </xf>
    <xf numFmtId="0" fontId="17" fillId="0" borderId="14" xfId="0" applyFont="1" applyBorder="1" applyAlignment="1">
      <alignment vertical="top" wrapText="1"/>
    </xf>
    <xf numFmtId="0" fontId="0" fillId="0" borderId="13" xfId="0" applyBorder="1" applyAlignment="1">
      <alignment/>
    </xf>
    <xf numFmtId="0" fontId="0" fillId="0" borderId="82" xfId="57" applyFont="1" applyBorder="1" applyAlignment="1">
      <alignment horizontal="center" vertical="center" wrapText="1"/>
      <protection/>
    </xf>
    <xf numFmtId="0" fontId="0" fillId="0" borderId="83" xfId="57" applyFont="1" applyBorder="1" applyAlignment="1">
      <alignment horizontal="center" vertical="center" wrapText="1"/>
      <protection/>
    </xf>
    <xf numFmtId="0" fontId="1" fillId="0" borderId="0" xfId="0" applyFont="1" applyAlignment="1">
      <alignment horizontal="left"/>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xf>
    <xf numFmtId="0" fontId="5" fillId="0" borderId="84" xfId="57" applyFont="1" applyBorder="1" applyAlignment="1">
      <alignment horizontal="center" vertical="center" wrapText="1"/>
      <protection/>
    </xf>
    <xf numFmtId="0" fontId="5" fillId="0" borderId="85" xfId="57" applyFont="1" applyBorder="1" applyAlignment="1">
      <alignment horizontal="center" vertical="center" wrapText="1"/>
      <protection/>
    </xf>
    <xf numFmtId="0" fontId="0" fillId="0" borderId="8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6"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87" xfId="57" applyFont="1" applyBorder="1" applyAlignment="1">
      <alignment horizontal="center" vertical="center" wrapText="1"/>
      <protection/>
    </xf>
    <xf numFmtId="0" fontId="0" fillId="0" borderId="88" xfId="57" applyFont="1" applyBorder="1" applyAlignment="1">
      <alignment horizontal="center" vertical="center" wrapText="1"/>
      <protection/>
    </xf>
    <xf numFmtId="0" fontId="0" fillId="0" borderId="89" xfId="57" applyFont="1" applyBorder="1" applyAlignment="1">
      <alignment horizontal="center" vertical="center" wrapText="1"/>
      <protection/>
    </xf>
    <xf numFmtId="0" fontId="5" fillId="0" borderId="90" xfId="57" applyFont="1" applyBorder="1" applyAlignment="1">
      <alignment horizontal="center" vertical="center" wrapText="1"/>
      <protection/>
    </xf>
    <xf numFmtId="0" fontId="5" fillId="0" borderId="91" xfId="57" applyFont="1" applyBorder="1" applyAlignment="1">
      <alignment horizontal="center" vertical="center" wrapText="1"/>
      <protection/>
    </xf>
    <xf numFmtId="0" fontId="0" fillId="0" borderId="92" xfId="57" applyFont="1" applyBorder="1" applyAlignment="1">
      <alignment horizontal="center" vertical="center" wrapText="1"/>
      <protection/>
    </xf>
    <xf numFmtId="0" fontId="0" fillId="0" borderId="93" xfId="57" applyFont="1" applyBorder="1" applyAlignment="1">
      <alignment horizontal="center" vertical="center" wrapText="1"/>
      <protection/>
    </xf>
    <xf numFmtId="0" fontId="0" fillId="0" borderId="94" xfId="57" applyFont="1" applyBorder="1" applyAlignment="1">
      <alignment horizontal="center" vertical="center" wrapText="1"/>
      <protection/>
    </xf>
    <xf numFmtId="0" fontId="0" fillId="0" borderId="95" xfId="57" applyFont="1" applyBorder="1" applyAlignment="1">
      <alignment horizontal="center" vertical="center" wrapText="1"/>
      <protection/>
    </xf>
    <xf numFmtId="0" fontId="0" fillId="0" borderId="49" xfId="0" applyBorder="1" applyAlignment="1">
      <alignment/>
    </xf>
    <xf numFmtId="0" fontId="0" fillId="0" borderId="63" xfId="0" applyBorder="1" applyAlignment="1">
      <alignment/>
    </xf>
    <xf numFmtId="0" fontId="0" fillId="0" borderId="96" xfId="57" applyFont="1" applyBorder="1" applyAlignment="1">
      <alignment horizontal="center" vertical="center" wrapText="1"/>
      <protection/>
    </xf>
    <xf numFmtId="0" fontId="0" fillId="0" borderId="97" xfId="57" applyFont="1" applyBorder="1" applyAlignment="1">
      <alignment horizontal="center" vertical="center" wrapText="1"/>
      <protection/>
    </xf>
    <xf numFmtId="0" fontId="0" fillId="0" borderId="98" xfId="57" applyFont="1" applyBorder="1" applyAlignment="1">
      <alignment horizontal="center" vertical="center" wrapText="1"/>
      <protection/>
    </xf>
    <xf numFmtId="0" fontId="5" fillId="0" borderId="99" xfId="57" applyFont="1" applyBorder="1" applyAlignment="1">
      <alignment horizontal="center" vertical="center" wrapText="1"/>
      <protection/>
    </xf>
    <xf numFmtId="0" fontId="5" fillId="0" borderId="93" xfId="57" applyFont="1" applyBorder="1" applyAlignment="1">
      <alignment horizontal="center" vertical="center" wrapText="1"/>
      <protection/>
    </xf>
    <xf numFmtId="0" fontId="5" fillId="0" borderId="100" xfId="57" applyFont="1" applyBorder="1" applyAlignment="1">
      <alignment horizontal="center" vertical="center" wrapText="1"/>
      <protection/>
    </xf>
    <xf numFmtId="0" fontId="0" fillId="0" borderId="101" xfId="57" applyFont="1" applyBorder="1" applyAlignment="1">
      <alignment horizontal="center" vertical="center" wrapText="1"/>
      <protection/>
    </xf>
    <xf numFmtId="0" fontId="0" fillId="0" borderId="102" xfId="57" applyFont="1" applyBorder="1" applyAlignment="1">
      <alignment horizontal="center" vertical="center" wrapText="1"/>
      <protection/>
    </xf>
    <xf numFmtId="0" fontId="0" fillId="0" borderId="103" xfId="57" applyFont="1" applyBorder="1" applyAlignment="1">
      <alignment horizontal="center" vertical="center" wrapText="1"/>
      <protection/>
    </xf>
    <xf numFmtId="0" fontId="0" fillId="0" borderId="104" xfId="57" applyFont="1" applyBorder="1" applyAlignment="1">
      <alignment horizontal="center" vertical="center" wrapText="1"/>
      <protection/>
    </xf>
    <xf numFmtId="0" fontId="5" fillId="0" borderId="105" xfId="57" applyFont="1" applyBorder="1" applyAlignment="1">
      <alignment horizontal="center" vertical="center" wrapText="1"/>
      <protection/>
    </xf>
    <xf numFmtId="0" fontId="5" fillId="0" borderId="106" xfId="57" applyFont="1" applyBorder="1" applyAlignment="1">
      <alignment horizontal="center" vertical="center" wrapText="1"/>
      <protection/>
    </xf>
    <xf numFmtId="0" fontId="5" fillId="0" borderId="107" xfId="57" applyFont="1" applyBorder="1" applyAlignment="1">
      <alignment horizontal="center" vertical="center" wrapText="1"/>
      <protection/>
    </xf>
    <xf numFmtId="0" fontId="0" fillId="33" borderId="108" xfId="0" applyNumberFormat="1" applyFont="1" applyFill="1" applyBorder="1" applyAlignment="1" applyProtection="1">
      <alignment horizontal="center" vertical="center" wrapText="1"/>
      <protection/>
    </xf>
    <xf numFmtId="0" fontId="0" fillId="33" borderId="109" xfId="0" applyNumberFormat="1" applyFont="1" applyFill="1" applyBorder="1" applyAlignment="1" applyProtection="1">
      <alignment horizontal="center" vertical="center" wrapText="1"/>
      <protection/>
    </xf>
    <xf numFmtId="0" fontId="0" fillId="33" borderId="110" xfId="0" applyNumberFormat="1" applyFont="1" applyFill="1" applyBorder="1" applyAlignment="1" applyProtection="1">
      <alignment horizontal="center" vertical="center" wrapText="1"/>
      <protection/>
    </xf>
    <xf numFmtId="0" fontId="0" fillId="33" borderId="111" xfId="0" applyNumberFormat="1" applyFont="1" applyFill="1" applyBorder="1" applyAlignment="1" applyProtection="1">
      <alignment horizontal="center" vertical="center" wrapText="1"/>
      <protection/>
    </xf>
    <xf numFmtId="0" fontId="0" fillId="33" borderId="112" xfId="0" applyNumberFormat="1" applyFont="1" applyFill="1" applyBorder="1" applyAlignment="1" applyProtection="1">
      <alignment horizontal="center" vertical="center" wrapText="1"/>
      <protection/>
    </xf>
    <xf numFmtId="0" fontId="0" fillId="33" borderId="113" xfId="0" applyNumberFormat="1" applyFont="1" applyFill="1" applyBorder="1" applyAlignment="1" applyProtection="1">
      <alignment horizontal="center" vertical="center" wrapText="1"/>
      <protection/>
    </xf>
    <xf numFmtId="0" fontId="0" fillId="33" borderId="114" xfId="0" applyNumberFormat="1" applyFont="1" applyFill="1" applyBorder="1" applyAlignment="1" applyProtection="1">
      <alignment horizontal="center" vertical="center" wrapText="1"/>
      <protection/>
    </xf>
    <xf numFmtId="0" fontId="5" fillId="33" borderId="115" xfId="0" applyNumberFormat="1" applyFont="1" applyFill="1" applyBorder="1" applyAlignment="1" applyProtection="1">
      <alignment horizontal="center" vertical="center" wrapText="1"/>
      <protection/>
    </xf>
    <xf numFmtId="0" fontId="5" fillId="33" borderId="116" xfId="0" applyNumberFormat="1" applyFont="1" applyFill="1" applyBorder="1" applyAlignment="1" applyProtection="1">
      <alignment horizontal="center" vertical="center" wrapText="1"/>
      <protection/>
    </xf>
    <xf numFmtId="0" fontId="5" fillId="33" borderId="117"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protection/>
    </xf>
    <xf numFmtId="0" fontId="0" fillId="33" borderId="118" xfId="0" applyNumberFormat="1" applyFont="1" applyFill="1" applyBorder="1" applyAlignment="1" applyProtection="1">
      <alignment horizontal="center" vertical="center" wrapText="1"/>
      <protection/>
    </xf>
    <xf numFmtId="0" fontId="0" fillId="33" borderId="119" xfId="0" applyNumberFormat="1" applyFont="1" applyFill="1" applyBorder="1" applyAlignment="1" applyProtection="1">
      <alignment horizontal="center" vertical="center" wrapText="1"/>
      <protection/>
    </xf>
    <xf numFmtId="0" fontId="0" fillId="33" borderId="80" xfId="0" applyNumberFormat="1" applyFont="1" applyFill="1" applyBorder="1" applyAlignment="1" applyProtection="1">
      <alignment/>
      <protection/>
    </xf>
    <xf numFmtId="0" fontId="0" fillId="33" borderId="57" xfId="0" applyNumberFormat="1" applyFont="1" applyFill="1" applyBorder="1" applyAlignment="1" applyProtection="1">
      <alignment/>
      <protection/>
    </xf>
    <xf numFmtId="0" fontId="0" fillId="33" borderId="67" xfId="0" applyNumberFormat="1" applyFont="1" applyFill="1" applyBorder="1" applyAlignment="1" applyProtection="1">
      <alignment/>
      <protection/>
    </xf>
    <xf numFmtId="0" fontId="0" fillId="33" borderId="86"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64" xfId="0" applyNumberFormat="1" applyFont="1" applyFill="1" applyBorder="1" applyAlignment="1" applyProtection="1">
      <alignment horizontal="center" vertical="center" wrapText="1"/>
      <protection/>
    </xf>
    <xf numFmtId="0" fontId="5" fillId="33" borderId="120" xfId="0" applyNumberFormat="1" applyFont="1" applyFill="1" applyBorder="1" applyAlignment="1" applyProtection="1">
      <alignment horizontal="center" vertical="center" wrapText="1"/>
      <protection/>
    </xf>
    <xf numFmtId="0" fontId="5" fillId="33" borderId="121" xfId="0" applyNumberFormat="1" applyFont="1" applyFill="1" applyBorder="1" applyAlignment="1" applyProtection="1">
      <alignment horizontal="center" vertical="center" wrapText="1"/>
      <protection/>
    </xf>
    <xf numFmtId="0" fontId="5" fillId="33" borderId="122" xfId="0" applyNumberFormat="1" applyFont="1" applyFill="1" applyBorder="1" applyAlignment="1" applyProtection="1">
      <alignment horizontal="center" vertical="center" wrapText="1"/>
      <protection/>
    </xf>
    <xf numFmtId="0" fontId="0" fillId="0" borderId="70" xfId="45" applyBorder="1" applyAlignment="1">
      <alignment horizontal="center" vertical="top"/>
      <protection/>
    </xf>
    <xf numFmtId="0" fontId="0" fillId="0" borderId="76" xfId="45" applyBorder="1" applyAlignment="1">
      <alignment horizontal="center" vertical="top"/>
      <protection/>
    </xf>
    <xf numFmtId="0" fontId="0" fillId="0" borderId="25" xfId="45" applyBorder="1" applyAlignment="1">
      <alignment horizontal="center" vertical="top"/>
      <protection/>
    </xf>
    <xf numFmtId="0" fontId="0" fillId="0" borderId="75" xfId="45" applyBorder="1" applyAlignment="1">
      <alignment horizontal="center" vertical="top"/>
      <protection/>
    </xf>
    <xf numFmtId="0" fontId="0" fillId="0" borderId="71" xfId="45" applyFont="1" applyBorder="1" applyAlignment="1">
      <alignment horizontal="center" vertical="top"/>
      <protection/>
    </xf>
    <xf numFmtId="0" fontId="0" fillId="0" borderId="77" xfId="45" applyBorder="1" applyAlignment="1">
      <alignment horizontal="center" vertical="top"/>
      <protection/>
    </xf>
    <xf numFmtId="0" fontId="2" fillId="0" borderId="72"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wrapText="1"/>
    </xf>
    <xf numFmtId="0" fontId="2" fillId="0" borderId="11" xfId="0" applyFont="1" applyBorder="1" applyAlignment="1">
      <alignment wrapText="1"/>
    </xf>
    <xf numFmtId="0" fontId="2" fillId="0" borderId="11" xfId="0" applyFont="1" applyBorder="1" applyAlignment="1">
      <alignment/>
    </xf>
    <xf numFmtId="0" fontId="0" fillId="0" borderId="11" xfId="0" applyFont="1" applyBorder="1" applyAlignment="1">
      <alignment wrapText="1"/>
    </xf>
    <xf numFmtId="0" fontId="5" fillId="0" borderId="0" xfId="0" applyFont="1" applyAlignment="1">
      <alignment/>
    </xf>
    <xf numFmtId="0" fontId="0" fillId="0" borderId="11" xfId="0" applyFont="1" applyBorder="1" applyAlignment="1">
      <alignment/>
    </xf>
    <xf numFmtId="0" fontId="2" fillId="35" borderId="11" xfId="0" applyFont="1" applyFill="1" applyBorder="1" applyAlignment="1">
      <alignment horizontal="center"/>
    </xf>
    <xf numFmtId="0" fontId="0" fillId="0" borderId="11" xfId="0" applyFont="1" applyBorder="1" applyAlignment="1">
      <alignment horizontal="center"/>
    </xf>
    <xf numFmtId="0" fontId="0" fillId="35" borderId="11" xfId="0" applyFont="1" applyFill="1" applyBorder="1" applyAlignment="1">
      <alignment/>
    </xf>
    <xf numFmtId="0" fontId="2" fillId="0" borderId="5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wrapText="1"/>
    </xf>
    <xf numFmtId="0" fontId="2" fillId="0" borderId="5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wrapText="1"/>
    </xf>
    <xf numFmtId="0" fontId="24" fillId="0" borderId="0" xfId="0" applyFont="1" applyAlignment="1">
      <alignment horizontal="center" wrapText="1"/>
    </xf>
    <xf numFmtId="0" fontId="24" fillId="0" borderId="0" xfId="0" applyFont="1" applyAlignment="1">
      <alignment wrapText="1"/>
    </xf>
    <xf numFmtId="0" fontId="0" fillId="0" borderId="27" xfId="0" applyBorder="1" applyAlignment="1">
      <alignment horizontal="center" vertical="center" wrapText="1"/>
    </xf>
    <xf numFmtId="0" fontId="2" fillId="0" borderId="10" xfId="0" applyFont="1" applyBorder="1" applyAlignment="1">
      <alignment horizontal="center" vertical="center" wrapText="1"/>
    </xf>
    <xf numFmtId="0" fontId="0" fillId="0" borderId="29" xfId="0" applyBorder="1" applyAlignment="1">
      <alignment horizontal="center" vertical="center" wrapText="1"/>
    </xf>
    <xf numFmtId="0" fontId="2" fillId="0" borderId="0" xfId="0" applyFont="1" applyAlignment="1">
      <alignment horizontal="left" wrapText="1"/>
    </xf>
  </cellXfs>
  <cellStyles count="5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Excel Built-in Normal" xfId="40"/>
    <cellStyle name="Geras" xfId="41"/>
    <cellStyle name="Hyperlink" xfId="42"/>
    <cellStyle name="Įprastas 2" xfId="43"/>
    <cellStyle name="Įprastas 2 2" xfId="44"/>
    <cellStyle name="Įprastas 3" xfId="45"/>
    <cellStyle name="Įprastas 4" xfId="46"/>
    <cellStyle name="Įprastas 4 2" xfId="47"/>
    <cellStyle name="Įprastas 4 3" xfId="48"/>
    <cellStyle name="Įprastas 4_5-prpgramos" xfId="49"/>
    <cellStyle name="Įprastas 5" xfId="50"/>
    <cellStyle name="Įspėjimo tekstas" xfId="51"/>
    <cellStyle name="Išvestis" xfId="52"/>
    <cellStyle name="Įvestis" xfId="53"/>
    <cellStyle name="Comma" xfId="54"/>
    <cellStyle name="Comma [0]" xfId="55"/>
    <cellStyle name="Neutralus" xfId="56"/>
    <cellStyle name="Normal_Sheet1" xfId="57"/>
    <cellStyle name="Paryškinimas 1" xfId="58"/>
    <cellStyle name="Paryškinimas 2" xfId="59"/>
    <cellStyle name="Paryškinimas 3" xfId="60"/>
    <cellStyle name="Paryškinimas 4" xfId="61"/>
    <cellStyle name="Paryškinimas 5" xfId="62"/>
    <cellStyle name="Paryškinimas 6" xfId="63"/>
    <cellStyle name="Pastaba" xfId="64"/>
    <cellStyle name="Pavadinimas" xfId="65"/>
    <cellStyle name="Percent" xfId="66"/>
    <cellStyle name="Skaičiavimas" xfId="67"/>
    <cellStyle name="Suma" xfId="68"/>
    <cellStyle name="Susietas langelis" xfId="69"/>
    <cellStyle name="Tikrinimo langelis"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F115"/>
  <sheetViews>
    <sheetView tabSelected="1" zoomScalePageLayoutView="0" workbookViewId="0" topLeftCell="A1">
      <selection activeCell="I12" sqref="I12"/>
    </sheetView>
  </sheetViews>
  <sheetFormatPr defaultColWidth="9.140625" defaultRowHeight="12.75"/>
  <cols>
    <col min="1" max="1" width="4.8515625" style="0" customWidth="1"/>
    <col min="2" max="2" width="14.140625" style="0" customWidth="1"/>
    <col min="3" max="3" width="56.140625" style="0" customWidth="1"/>
    <col min="4" max="4" width="16.00390625" style="0" customWidth="1"/>
  </cols>
  <sheetData>
    <row r="2" spans="3:6" ht="12.75">
      <c r="C2" s="429" t="s">
        <v>436</v>
      </c>
      <c r="D2" s="365"/>
      <c r="E2" s="365"/>
      <c r="F2" s="365"/>
    </row>
    <row r="3" spans="3:6" ht="12.75">
      <c r="C3" s="429" t="s">
        <v>616</v>
      </c>
      <c r="D3" s="364"/>
      <c r="E3" s="364"/>
      <c r="F3" s="364"/>
    </row>
    <row r="4" spans="3:6" ht="12.75">
      <c r="C4" s="429" t="s">
        <v>438</v>
      </c>
      <c r="D4" s="364"/>
      <c r="E4" s="364"/>
      <c r="F4" s="364"/>
    </row>
    <row r="5" spans="3:6" ht="12.75">
      <c r="C5" s="429" t="s">
        <v>606</v>
      </c>
      <c r="D5" s="364"/>
      <c r="E5" s="364"/>
      <c r="F5" s="364"/>
    </row>
    <row r="6" spans="3:6" ht="12.75">
      <c r="C6" s="429" t="s">
        <v>437</v>
      </c>
      <c r="D6" s="364"/>
      <c r="E6" s="364"/>
      <c r="F6" s="364"/>
    </row>
    <row r="7" spans="3:6" ht="12.75">
      <c r="C7" s="429"/>
      <c r="D7" s="364"/>
      <c r="E7" s="364"/>
      <c r="F7" s="364"/>
    </row>
    <row r="8" spans="2:6" ht="15.75">
      <c r="B8" s="698" t="s">
        <v>368</v>
      </c>
      <c r="C8" s="699"/>
      <c r="D8" s="699"/>
      <c r="E8" s="699"/>
      <c r="F8" s="364"/>
    </row>
    <row r="9" ht="18" customHeight="1">
      <c r="B9" s="206" t="s">
        <v>369</v>
      </c>
    </row>
    <row r="10" spans="2:4" ht="18" customHeight="1">
      <c r="B10" s="206"/>
      <c r="D10" t="s">
        <v>370</v>
      </c>
    </row>
    <row r="11" ht="13.5" thickBot="1"/>
    <row r="12" spans="1:4" ht="51" customHeight="1" thickBot="1">
      <c r="A12" s="315" t="s">
        <v>0</v>
      </c>
      <c r="B12" s="316" t="s">
        <v>236</v>
      </c>
      <c r="C12" s="317" t="s">
        <v>237</v>
      </c>
      <c r="D12" s="318" t="s">
        <v>238</v>
      </c>
    </row>
    <row r="13" spans="1:4" ht="16.5" customHeight="1" thickBot="1">
      <c r="A13" s="319">
        <v>1</v>
      </c>
      <c r="B13" s="320">
        <v>2</v>
      </c>
      <c r="C13" s="321">
        <v>3</v>
      </c>
      <c r="D13" s="322">
        <v>4</v>
      </c>
    </row>
    <row r="14" spans="1:4" ht="15.75" customHeight="1" thickBot="1">
      <c r="A14" s="323" t="s">
        <v>194</v>
      </c>
      <c r="B14" s="324" t="s">
        <v>239</v>
      </c>
      <c r="C14" s="325" t="s">
        <v>240</v>
      </c>
      <c r="D14" s="326">
        <f>D15+D17+D21</f>
        <v>19065</v>
      </c>
    </row>
    <row r="15" spans="1:4" ht="21" customHeight="1" thickBot="1">
      <c r="A15" s="327" t="s">
        <v>195</v>
      </c>
      <c r="B15" s="328" t="s">
        <v>241</v>
      </c>
      <c r="C15" s="329" t="s">
        <v>242</v>
      </c>
      <c r="D15" s="330">
        <f>D16</f>
        <v>17508</v>
      </c>
    </row>
    <row r="16" spans="1:4" ht="16.5" customHeight="1" thickBot="1">
      <c r="A16" s="327" t="s">
        <v>196</v>
      </c>
      <c r="B16" s="331" t="s">
        <v>243</v>
      </c>
      <c r="C16" s="329" t="s">
        <v>244</v>
      </c>
      <c r="D16" s="330">
        <v>17508</v>
      </c>
    </row>
    <row r="17" spans="1:4" ht="18" customHeight="1" thickBot="1">
      <c r="A17" s="327" t="s">
        <v>197</v>
      </c>
      <c r="B17" s="331" t="s">
        <v>245</v>
      </c>
      <c r="C17" s="329" t="s">
        <v>246</v>
      </c>
      <c r="D17" s="330">
        <f>D18+D19+D20</f>
        <v>825</v>
      </c>
    </row>
    <row r="18" spans="1:4" ht="17.25" customHeight="1" thickBot="1">
      <c r="A18" s="327" t="s">
        <v>198</v>
      </c>
      <c r="B18" s="331" t="s">
        <v>247</v>
      </c>
      <c r="C18" s="329" t="s">
        <v>248</v>
      </c>
      <c r="D18" s="330">
        <v>550</v>
      </c>
    </row>
    <row r="19" spans="1:4" ht="15" customHeight="1" thickBot="1">
      <c r="A19" s="327" t="s">
        <v>199</v>
      </c>
      <c r="B19" s="331" t="s">
        <v>249</v>
      </c>
      <c r="C19" s="329" t="s">
        <v>250</v>
      </c>
      <c r="D19" s="330">
        <v>10</v>
      </c>
    </row>
    <row r="20" spans="1:4" ht="15" customHeight="1" thickBot="1">
      <c r="A20" s="327" t="s">
        <v>200</v>
      </c>
      <c r="B20" s="331" t="s">
        <v>251</v>
      </c>
      <c r="C20" s="329" t="s">
        <v>252</v>
      </c>
      <c r="D20" s="330">
        <v>265</v>
      </c>
    </row>
    <row r="21" spans="1:4" ht="15.75" customHeight="1" thickBot="1">
      <c r="A21" s="327" t="s">
        <v>253</v>
      </c>
      <c r="B21" s="331" t="s">
        <v>254</v>
      </c>
      <c r="C21" s="329" t="s">
        <v>255</v>
      </c>
      <c r="D21" s="330">
        <f>D22+D23</f>
        <v>732</v>
      </c>
    </row>
    <row r="22" spans="1:4" ht="18.75" customHeight="1" thickBot="1">
      <c r="A22" s="327" t="s">
        <v>256</v>
      </c>
      <c r="B22" s="331" t="s">
        <v>257</v>
      </c>
      <c r="C22" s="329" t="s">
        <v>258</v>
      </c>
      <c r="D22" s="330">
        <v>50</v>
      </c>
    </row>
    <row r="23" spans="1:4" ht="17.25" customHeight="1" thickBot="1">
      <c r="A23" s="327" t="s">
        <v>259</v>
      </c>
      <c r="B23" s="331" t="s">
        <v>260</v>
      </c>
      <c r="C23" s="329" t="s">
        <v>261</v>
      </c>
      <c r="D23" s="330">
        <f>D24+D25</f>
        <v>682</v>
      </c>
    </row>
    <row r="24" spans="1:4" ht="17.25" customHeight="1" thickBot="1">
      <c r="A24" s="327" t="s">
        <v>262</v>
      </c>
      <c r="B24" s="331" t="s">
        <v>263</v>
      </c>
      <c r="C24" s="329" t="s">
        <v>264</v>
      </c>
      <c r="D24" s="330">
        <v>32</v>
      </c>
    </row>
    <row r="25" spans="1:4" ht="16.5" customHeight="1" thickBot="1">
      <c r="A25" s="327" t="s">
        <v>265</v>
      </c>
      <c r="B25" s="331" t="s">
        <v>266</v>
      </c>
      <c r="C25" s="329" t="s">
        <v>267</v>
      </c>
      <c r="D25" s="332">
        <v>650</v>
      </c>
    </row>
    <row r="26" spans="1:4" ht="18.75" customHeight="1" thickBot="1">
      <c r="A26" s="333" t="s">
        <v>268</v>
      </c>
      <c r="B26" s="334" t="s">
        <v>269</v>
      </c>
      <c r="C26" s="335" t="s">
        <v>270</v>
      </c>
      <c r="D26" s="336">
        <f>D27+D32+D44</f>
        <v>16018.146999999997</v>
      </c>
    </row>
    <row r="27" spans="1:4" ht="21" customHeight="1" thickBot="1">
      <c r="A27" s="337" t="s">
        <v>271</v>
      </c>
      <c r="B27" s="338" t="s">
        <v>272</v>
      </c>
      <c r="C27" s="339" t="s">
        <v>273</v>
      </c>
      <c r="D27" s="340">
        <f>D28+D29+D30+D31</f>
        <v>10656.615999999998</v>
      </c>
    </row>
    <row r="28" spans="1:5" ht="32.25" customHeight="1" thickBot="1">
      <c r="A28" s="341" t="s">
        <v>274</v>
      </c>
      <c r="B28" s="342" t="s">
        <v>275</v>
      </c>
      <c r="C28" s="343" t="s">
        <v>276</v>
      </c>
      <c r="D28" s="658">
        <v>3640.016</v>
      </c>
      <c r="E28" s="6"/>
    </row>
    <row r="29" spans="1:4" ht="19.5" customHeight="1" thickBot="1">
      <c r="A29" s="341" t="s">
        <v>277</v>
      </c>
      <c r="B29" s="342" t="s">
        <v>278</v>
      </c>
      <c r="C29" s="404" t="s">
        <v>201</v>
      </c>
      <c r="D29" s="405">
        <v>6894.5</v>
      </c>
    </row>
    <row r="30" spans="1:4" ht="35.25" customHeight="1" thickBot="1">
      <c r="A30" s="341" t="s">
        <v>279</v>
      </c>
      <c r="B30" s="343" t="s">
        <v>280</v>
      </c>
      <c r="C30" s="346" t="s">
        <v>421</v>
      </c>
      <c r="D30" s="344">
        <v>121.3</v>
      </c>
    </row>
    <row r="31" spans="1:4" ht="51" customHeight="1" thickBot="1">
      <c r="A31" s="341" t="s">
        <v>281</v>
      </c>
      <c r="B31" s="343" t="s">
        <v>282</v>
      </c>
      <c r="C31" s="346" t="s">
        <v>283</v>
      </c>
      <c r="D31" s="344">
        <v>0.8</v>
      </c>
    </row>
    <row r="32" spans="1:4" ht="36" customHeight="1" thickBot="1">
      <c r="A32" s="349" t="s">
        <v>284</v>
      </c>
      <c r="B32" s="350" t="s">
        <v>285</v>
      </c>
      <c r="C32" s="406" t="s">
        <v>286</v>
      </c>
      <c r="D32" s="345">
        <f>D33+D34+D35+D36+D37+D38+D39+D40+D41+D42+D43</f>
        <v>1599.2811</v>
      </c>
    </row>
    <row r="33" spans="1:4" ht="54" customHeight="1" thickBot="1">
      <c r="A33" s="341" t="s">
        <v>287</v>
      </c>
      <c r="B33" s="343" t="s">
        <v>288</v>
      </c>
      <c r="C33" s="346" t="s">
        <v>289</v>
      </c>
      <c r="D33" s="322">
        <v>48.5</v>
      </c>
    </row>
    <row r="34" spans="1:4" ht="21" customHeight="1" thickBot="1">
      <c r="A34" s="341" t="s">
        <v>290</v>
      </c>
      <c r="B34" s="343" t="s">
        <v>291</v>
      </c>
      <c r="C34" s="346" t="s">
        <v>292</v>
      </c>
      <c r="D34" s="322">
        <v>524.8</v>
      </c>
    </row>
    <row r="35" spans="1:4" ht="15.75" customHeight="1" thickBot="1">
      <c r="A35" s="404" t="s">
        <v>293</v>
      </c>
      <c r="B35" s="347" t="s">
        <v>294</v>
      </c>
      <c r="C35" s="215" t="s">
        <v>202</v>
      </c>
      <c r="D35" s="322">
        <v>105.4261</v>
      </c>
    </row>
    <row r="36" spans="1:4" ht="31.5" customHeight="1" thickBot="1">
      <c r="A36" s="341" t="s">
        <v>295</v>
      </c>
      <c r="B36" s="347" t="s">
        <v>296</v>
      </c>
      <c r="C36" s="215" t="s">
        <v>203</v>
      </c>
      <c r="D36" s="322">
        <v>15.358</v>
      </c>
    </row>
    <row r="37" spans="1:4" ht="64.5" customHeight="1" thickBot="1">
      <c r="A37" s="341" t="s">
        <v>297</v>
      </c>
      <c r="B37" s="347" t="s">
        <v>298</v>
      </c>
      <c r="C37" s="215" t="s">
        <v>299</v>
      </c>
      <c r="D37" s="322">
        <v>25.86</v>
      </c>
    </row>
    <row r="38" spans="1:5" ht="34.5" customHeight="1" thickBot="1">
      <c r="A38" s="341" t="s">
        <v>300</v>
      </c>
      <c r="B38" s="347" t="s">
        <v>301</v>
      </c>
      <c r="C38" s="215" t="s">
        <v>212</v>
      </c>
      <c r="D38" s="322">
        <v>71</v>
      </c>
      <c r="E38" s="6"/>
    </row>
    <row r="39" spans="1:5" ht="17.25" customHeight="1" thickBot="1">
      <c r="A39" s="341" t="s">
        <v>302</v>
      </c>
      <c r="B39" s="347" t="s">
        <v>303</v>
      </c>
      <c r="C39" s="215" t="s">
        <v>304</v>
      </c>
      <c r="D39" s="322">
        <v>673.8</v>
      </c>
      <c r="E39" s="6"/>
    </row>
    <row r="40" spans="1:5" ht="18.75" customHeight="1" thickBot="1">
      <c r="A40" s="341" t="s">
        <v>305</v>
      </c>
      <c r="B40" s="347" t="s">
        <v>306</v>
      </c>
      <c r="C40" s="215" t="s">
        <v>307</v>
      </c>
      <c r="D40" s="348">
        <v>14.651</v>
      </c>
      <c r="E40" s="6"/>
    </row>
    <row r="41" spans="1:5" ht="66" customHeight="1" thickBot="1">
      <c r="A41" s="341" t="s">
        <v>308</v>
      </c>
      <c r="B41" s="347" t="s">
        <v>309</v>
      </c>
      <c r="C41" s="215" t="s">
        <v>310</v>
      </c>
      <c r="D41" s="407">
        <v>73.712</v>
      </c>
      <c r="E41" s="6"/>
    </row>
    <row r="42" spans="1:5" ht="69" customHeight="1" thickBot="1">
      <c r="A42" s="341" t="s">
        <v>311</v>
      </c>
      <c r="B42" s="347" t="s">
        <v>312</v>
      </c>
      <c r="C42" s="215" t="s">
        <v>313</v>
      </c>
      <c r="D42" s="407">
        <v>43.383</v>
      </c>
      <c r="E42" s="6"/>
    </row>
    <row r="43" spans="1:5" ht="49.5" customHeight="1" thickBot="1">
      <c r="A43" s="341" t="s">
        <v>314</v>
      </c>
      <c r="B43" s="347" t="s">
        <v>315</v>
      </c>
      <c r="C43" s="215" t="s">
        <v>316</v>
      </c>
      <c r="D43" s="407">
        <v>2.791</v>
      </c>
      <c r="E43" s="6"/>
    </row>
    <row r="44" spans="1:5" ht="23.25" customHeight="1" thickBot="1">
      <c r="A44" s="349" t="s">
        <v>317</v>
      </c>
      <c r="B44" s="350" t="s">
        <v>318</v>
      </c>
      <c r="C44" s="351" t="s">
        <v>319</v>
      </c>
      <c r="D44" s="352">
        <f>D45+D46+D47+D48+D49+D50+D51</f>
        <v>3762.2499</v>
      </c>
      <c r="E44" s="6"/>
    </row>
    <row r="45" spans="1:5" ht="30" customHeight="1" thickBot="1">
      <c r="A45" s="657" t="s">
        <v>320</v>
      </c>
      <c r="B45" s="342" t="s">
        <v>321</v>
      </c>
      <c r="C45" s="215" t="s">
        <v>190</v>
      </c>
      <c r="D45" s="322">
        <v>45.1509</v>
      </c>
      <c r="E45" s="6"/>
    </row>
    <row r="46" spans="1:4" ht="26.25" customHeight="1" thickBot="1">
      <c r="A46" s="341" t="s">
        <v>322</v>
      </c>
      <c r="B46" s="342" t="s">
        <v>323</v>
      </c>
      <c r="C46" s="215" t="s">
        <v>191</v>
      </c>
      <c r="D46" s="322">
        <v>93</v>
      </c>
    </row>
    <row r="47" spans="1:4" ht="33" customHeight="1" thickBot="1">
      <c r="A47" s="341" t="s">
        <v>324</v>
      </c>
      <c r="B47" s="342" t="s">
        <v>325</v>
      </c>
      <c r="C47" s="346" t="s">
        <v>326</v>
      </c>
      <c r="D47" s="322">
        <v>3229.6</v>
      </c>
    </row>
    <row r="48" spans="1:4" ht="26.25" customHeight="1" thickBot="1">
      <c r="A48" s="341" t="s">
        <v>327</v>
      </c>
      <c r="B48" s="342" t="s">
        <v>328</v>
      </c>
      <c r="C48" s="215" t="s">
        <v>329</v>
      </c>
      <c r="D48" s="322">
        <v>59</v>
      </c>
    </row>
    <row r="49" spans="1:4" ht="38.25" customHeight="1" thickBot="1">
      <c r="A49" s="341" t="s">
        <v>330</v>
      </c>
      <c r="B49" s="342" t="s">
        <v>331</v>
      </c>
      <c r="C49" s="215" t="s">
        <v>213</v>
      </c>
      <c r="D49" s="322">
        <v>200</v>
      </c>
    </row>
    <row r="50" spans="1:5" s="6" customFormat="1" ht="30.75" customHeight="1" thickBot="1">
      <c r="A50" s="341" t="s">
        <v>332</v>
      </c>
      <c r="B50" s="342" t="s">
        <v>333</v>
      </c>
      <c r="C50" s="215" t="s">
        <v>215</v>
      </c>
      <c r="D50" s="322">
        <v>42.499</v>
      </c>
      <c r="E50"/>
    </row>
    <row r="51" spans="1:5" s="6" customFormat="1" ht="31.5" customHeight="1" thickBot="1">
      <c r="A51" s="341" t="s">
        <v>334</v>
      </c>
      <c r="B51" s="342" t="s">
        <v>335</v>
      </c>
      <c r="C51" s="215" t="s">
        <v>371</v>
      </c>
      <c r="D51" s="322">
        <v>93</v>
      </c>
      <c r="E51"/>
    </row>
    <row r="52" spans="1:5" s="6" customFormat="1" ht="21" customHeight="1" thickBot="1">
      <c r="A52" s="353" t="s">
        <v>336</v>
      </c>
      <c r="B52" s="354" t="s">
        <v>337</v>
      </c>
      <c r="C52" s="355" t="s">
        <v>338</v>
      </c>
      <c r="D52" s="356">
        <f>D53+D57+D58+D59</f>
        <v>2252.6097099999997</v>
      </c>
      <c r="E52"/>
    </row>
    <row r="53" spans="1:4" ht="16.5" thickBot="1">
      <c r="A53" s="341" t="s">
        <v>339</v>
      </c>
      <c r="B53" s="342" t="s">
        <v>340</v>
      </c>
      <c r="C53" s="343" t="s">
        <v>341</v>
      </c>
      <c r="D53" s="330">
        <f>D54+D55+D56</f>
        <v>380.721</v>
      </c>
    </row>
    <row r="54" spans="1:4" ht="32.25" thickBot="1">
      <c r="A54" s="341" t="s">
        <v>342</v>
      </c>
      <c r="B54" s="342" t="s">
        <v>343</v>
      </c>
      <c r="C54" s="343" t="s">
        <v>344</v>
      </c>
      <c r="D54" s="330">
        <v>250</v>
      </c>
    </row>
    <row r="55" spans="1:4" ht="16.5" customHeight="1" thickBot="1">
      <c r="A55" s="341" t="s">
        <v>345</v>
      </c>
      <c r="B55" s="342" t="s">
        <v>346</v>
      </c>
      <c r="C55" s="343" t="s">
        <v>347</v>
      </c>
      <c r="D55" s="330">
        <v>30</v>
      </c>
    </row>
    <row r="56" spans="1:5" ht="36" customHeight="1" thickBot="1">
      <c r="A56" s="341" t="s">
        <v>348</v>
      </c>
      <c r="B56" s="342" t="s">
        <v>349</v>
      </c>
      <c r="C56" s="343" t="s">
        <v>350</v>
      </c>
      <c r="D56" s="330">
        <v>100.721</v>
      </c>
      <c r="E56" s="6"/>
    </row>
    <row r="57" spans="1:5" ht="16.5" thickBot="1">
      <c r="A57" s="341" t="s">
        <v>351</v>
      </c>
      <c r="B57" s="342" t="s">
        <v>352</v>
      </c>
      <c r="C57" s="343" t="s">
        <v>353</v>
      </c>
      <c r="D57" s="322">
        <v>1487.18871</v>
      </c>
      <c r="E57" s="6"/>
    </row>
    <row r="58" spans="1:5" ht="16.5" thickBot="1">
      <c r="A58" s="341" t="s">
        <v>354</v>
      </c>
      <c r="B58" s="342" t="s">
        <v>355</v>
      </c>
      <c r="C58" s="343" t="s">
        <v>356</v>
      </c>
      <c r="D58" s="330">
        <v>10</v>
      </c>
      <c r="E58" s="6"/>
    </row>
    <row r="59" spans="1:5" ht="16.5" thickBot="1">
      <c r="A59" s="341" t="s">
        <v>357</v>
      </c>
      <c r="B59" s="342" t="s">
        <v>358</v>
      </c>
      <c r="C59" s="343" t="s">
        <v>359</v>
      </c>
      <c r="D59" s="330">
        <v>374.7</v>
      </c>
      <c r="E59" s="357"/>
    </row>
    <row r="60" spans="1:4" ht="32.25" thickBot="1">
      <c r="A60" s="353" t="s">
        <v>360</v>
      </c>
      <c r="B60" s="354"/>
      <c r="C60" s="355" t="s">
        <v>361</v>
      </c>
      <c r="D60" s="358">
        <f>D52+D26+D14</f>
        <v>37335.75671</v>
      </c>
    </row>
    <row r="61" spans="1:4" ht="16.5" thickBot="1">
      <c r="A61" s="692" t="s">
        <v>362</v>
      </c>
      <c r="B61" s="695"/>
      <c r="C61" s="408" t="s">
        <v>363</v>
      </c>
      <c r="D61" s="359">
        <f>D62+D63+D64</f>
        <v>1111.3110000000001</v>
      </c>
    </row>
    <row r="62" spans="1:5" ht="15.75">
      <c r="A62" s="693"/>
      <c r="B62" s="696"/>
      <c r="C62" s="360" t="s">
        <v>364</v>
      </c>
      <c r="D62" s="361">
        <v>91.59</v>
      </c>
      <c r="E62" s="230"/>
    </row>
    <row r="63" spans="1:4" ht="15.75">
      <c r="A63" s="693"/>
      <c r="B63" s="696"/>
      <c r="C63" s="360" t="s">
        <v>365</v>
      </c>
      <c r="D63" s="362">
        <v>295.107</v>
      </c>
    </row>
    <row r="64" spans="1:4" ht="16.5" thickBot="1">
      <c r="A64" s="694"/>
      <c r="B64" s="697"/>
      <c r="C64" s="409" t="s">
        <v>366</v>
      </c>
      <c r="D64" s="363">
        <v>724.614</v>
      </c>
    </row>
    <row r="65" spans="1:4" ht="12.75">
      <c r="A65" s="6"/>
      <c r="B65" s="6"/>
      <c r="C65" s="6"/>
      <c r="D65" s="6"/>
    </row>
    <row r="66" spans="1:4" ht="12.75">
      <c r="A66" s="6"/>
      <c r="B66" s="6"/>
      <c r="C66" s="6"/>
      <c r="D66" s="6"/>
    </row>
    <row r="67" spans="1:4" ht="12.75">
      <c r="A67" s="6"/>
      <c r="B67" s="6"/>
      <c r="C67" s="6"/>
      <c r="D67" s="6"/>
    </row>
    <row r="68" spans="1:4" ht="12.75">
      <c r="A68" s="6"/>
      <c r="B68" s="6"/>
      <c r="C68" s="6"/>
      <c r="D68" s="6"/>
    </row>
    <row r="69" spans="1:4" ht="12.75">
      <c r="A69" s="6"/>
      <c r="B69" s="6"/>
      <c r="C69" s="6"/>
      <c r="D69" s="6"/>
    </row>
    <row r="70" spans="1:4" ht="12.75">
      <c r="A70" s="6"/>
      <c r="B70" s="6"/>
      <c r="C70" s="6"/>
      <c r="D70" s="6"/>
    </row>
    <row r="71" spans="1:4" ht="12.75">
      <c r="A71" s="6"/>
      <c r="B71" s="6"/>
      <c r="C71" s="6"/>
      <c r="D71" s="6"/>
    </row>
    <row r="72" spans="1:4" ht="12.75">
      <c r="A72" s="6"/>
      <c r="B72" s="6"/>
      <c r="C72" s="6"/>
      <c r="D72" s="6"/>
    </row>
    <row r="73" spans="1:4" ht="12.75">
      <c r="A73" s="6"/>
      <c r="B73" s="6"/>
      <c r="C73" s="6"/>
      <c r="D73" s="6"/>
    </row>
    <row r="74" spans="1:4" ht="12.75">
      <c r="A74" s="6"/>
      <c r="B74" s="6"/>
      <c r="C74" s="6"/>
      <c r="D74" s="6"/>
    </row>
    <row r="75" spans="1:4" ht="12.75">
      <c r="A75" s="6"/>
      <c r="B75" s="6"/>
      <c r="C75" s="6"/>
      <c r="D75" s="6"/>
    </row>
    <row r="76" spans="1:4" ht="12.75">
      <c r="A76" s="6"/>
      <c r="B76" s="6"/>
      <c r="C76" s="6"/>
      <c r="D76" s="6"/>
    </row>
    <row r="77" spans="1:4" ht="12.75">
      <c r="A77" s="6"/>
      <c r="B77" s="6"/>
      <c r="C77" s="6"/>
      <c r="D77" s="6"/>
    </row>
    <row r="78" spans="1:4" ht="12.75">
      <c r="A78" s="6"/>
      <c r="B78" s="6"/>
      <c r="C78" s="6"/>
      <c r="D78" s="6"/>
    </row>
    <row r="79" spans="1:4" ht="12.75">
      <c r="A79" s="6"/>
      <c r="B79" s="6"/>
      <c r="C79" s="6"/>
      <c r="D79" s="6"/>
    </row>
    <row r="80" spans="1:4" ht="12.75">
      <c r="A80" s="6"/>
      <c r="B80" s="6"/>
      <c r="C80" s="6"/>
      <c r="D80" s="6"/>
    </row>
    <row r="81" spans="1:4" ht="12.75">
      <c r="A81" s="6"/>
      <c r="B81" s="6"/>
      <c r="C81" s="6"/>
      <c r="D81" s="6"/>
    </row>
    <row r="82" spans="1:4" ht="12.75">
      <c r="A82" s="6"/>
      <c r="B82" s="6"/>
      <c r="C82" s="6"/>
      <c r="D82" s="6"/>
    </row>
    <row r="83" spans="1:4" ht="12.75">
      <c r="A83" s="6"/>
      <c r="B83" s="6"/>
      <c r="C83" s="6"/>
      <c r="D83" s="6"/>
    </row>
    <row r="84" spans="1:4" ht="12.75">
      <c r="A84" s="6"/>
      <c r="B84" s="6"/>
      <c r="C84" s="6"/>
      <c r="D84" s="6"/>
    </row>
    <row r="85" spans="1:4" ht="12.75">
      <c r="A85" s="6"/>
      <c r="B85" s="6"/>
      <c r="C85" s="6"/>
      <c r="D85" s="6"/>
    </row>
    <row r="86" spans="1:4" ht="12.75">
      <c r="A86" s="6"/>
      <c r="B86" s="6"/>
      <c r="C86" s="6"/>
      <c r="D86" s="6"/>
    </row>
    <row r="87" spans="1:4" ht="12.75">
      <c r="A87" s="6"/>
      <c r="B87" s="6"/>
      <c r="C87" s="6"/>
      <c r="D87" s="6"/>
    </row>
    <row r="88" spans="1:4" ht="12.75">
      <c r="A88" s="6"/>
      <c r="B88" s="6"/>
      <c r="C88" s="6"/>
      <c r="D88" s="6"/>
    </row>
    <row r="89" spans="1:4" ht="12.75">
      <c r="A89" s="6"/>
      <c r="B89" s="6"/>
      <c r="C89" s="6"/>
      <c r="D89" s="6"/>
    </row>
    <row r="90" spans="1:4" ht="12.75">
      <c r="A90" s="6"/>
      <c r="B90" s="6"/>
      <c r="C90" s="6"/>
      <c r="D90" s="6"/>
    </row>
    <row r="91" spans="1:4" ht="12.75">
      <c r="A91" s="6"/>
      <c r="B91" s="6"/>
      <c r="C91" s="6"/>
      <c r="D91" s="6"/>
    </row>
    <row r="92" spans="1:4" ht="12.75">
      <c r="A92" s="6"/>
      <c r="B92" s="6"/>
      <c r="C92" s="6"/>
      <c r="D92" s="6"/>
    </row>
    <row r="93" spans="1:4" ht="12.75">
      <c r="A93" s="6"/>
      <c r="B93" s="6"/>
      <c r="C93" s="6"/>
      <c r="D93" s="6"/>
    </row>
    <row r="94" spans="1:4" ht="12.75">
      <c r="A94" s="6"/>
      <c r="B94" s="6"/>
      <c r="C94" s="6"/>
      <c r="D94" s="6"/>
    </row>
    <row r="95" spans="1:4" ht="12.75">
      <c r="A95" s="6"/>
      <c r="B95" s="6"/>
      <c r="C95" s="6"/>
      <c r="D95" s="6"/>
    </row>
    <row r="96" spans="1:4" ht="12.75">
      <c r="A96" s="6"/>
      <c r="B96" s="6"/>
      <c r="C96" s="6"/>
      <c r="D96" s="6"/>
    </row>
    <row r="97" spans="1:4" ht="12.75">
      <c r="A97" s="6"/>
      <c r="B97" s="6"/>
      <c r="C97" s="6"/>
      <c r="D97" s="6"/>
    </row>
    <row r="98" spans="1:4" ht="12.75">
      <c r="A98" s="6"/>
      <c r="B98" s="6"/>
      <c r="C98" s="6"/>
      <c r="D98" s="6"/>
    </row>
    <row r="99" spans="1:4" ht="12.75">
      <c r="A99" s="6"/>
      <c r="B99" s="6"/>
      <c r="C99" s="6"/>
      <c r="D99" s="6"/>
    </row>
    <row r="100" spans="1:4" ht="12.75">
      <c r="A100" s="6"/>
      <c r="B100" s="6"/>
      <c r="C100" s="6"/>
      <c r="D100" s="6"/>
    </row>
    <row r="101" spans="1:4" ht="12.75">
      <c r="A101" s="6"/>
      <c r="B101" s="6"/>
      <c r="C101" s="6"/>
      <c r="D101" s="6"/>
    </row>
    <row r="102" spans="1:4" ht="12.75">
      <c r="A102" s="6"/>
      <c r="B102" s="6"/>
      <c r="C102" s="6"/>
      <c r="D102" s="6"/>
    </row>
    <row r="103" spans="1:4" ht="12.75">
      <c r="A103" s="6"/>
      <c r="B103" s="6"/>
      <c r="C103" s="6"/>
      <c r="D103" s="6"/>
    </row>
    <row r="104" spans="1:4" ht="12.75">
      <c r="A104" s="6"/>
      <c r="B104" s="6"/>
      <c r="C104" s="6"/>
      <c r="D104" s="6"/>
    </row>
    <row r="105" spans="1:4" ht="12.75">
      <c r="A105" s="6"/>
      <c r="B105" s="6"/>
      <c r="C105" s="6"/>
      <c r="D105" s="6"/>
    </row>
    <row r="106" spans="1:4" ht="12.75">
      <c r="A106" s="6"/>
      <c r="B106" s="6"/>
      <c r="C106" s="6"/>
      <c r="D106" s="6"/>
    </row>
    <row r="107" spans="1:4" ht="12.75">
      <c r="A107" s="6"/>
      <c r="B107" s="6"/>
      <c r="C107" s="6"/>
      <c r="D107" s="6"/>
    </row>
    <row r="108" spans="1:4" ht="12.75">
      <c r="A108" s="6"/>
      <c r="B108" s="6"/>
      <c r="C108" s="6"/>
      <c r="D108" s="6"/>
    </row>
    <row r="109" spans="1:4" ht="12.75">
      <c r="A109" s="6"/>
      <c r="B109" s="6"/>
      <c r="C109" s="6"/>
      <c r="D109" s="6"/>
    </row>
    <row r="110" spans="1:4" ht="12.75">
      <c r="A110" s="6"/>
      <c r="B110" s="6"/>
      <c r="C110" s="6"/>
      <c r="D110" s="6"/>
    </row>
    <row r="111" spans="1:4" ht="12.75">
      <c r="A111" s="6"/>
      <c r="B111" s="6"/>
      <c r="C111" s="6"/>
      <c r="D111" s="6"/>
    </row>
    <row r="112" spans="1:4" ht="12.75">
      <c r="A112" s="6"/>
      <c r="B112" s="6"/>
      <c r="C112" s="6"/>
      <c r="D112" s="6"/>
    </row>
    <row r="113" spans="1:4" ht="12.75">
      <c r="A113" s="6"/>
      <c r="B113" s="6"/>
      <c r="C113" s="6"/>
      <c r="D113" s="6"/>
    </row>
    <row r="114" spans="1:4" ht="12.75">
      <c r="A114" s="6"/>
      <c r="B114" s="6"/>
      <c r="C114" s="6"/>
      <c r="D114" s="6"/>
    </row>
    <row r="115" spans="1:4" ht="12.75">
      <c r="A115" s="6"/>
      <c r="B115" s="6"/>
      <c r="C115" s="6"/>
      <c r="D115" s="6"/>
    </row>
  </sheetData>
  <sheetProtection/>
  <mergeCells count="3">
    <mergeCell ref="A61:A64"/>
    <mergeCell ref="B61:B64"/>
    <mergeCell ref="B8:E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D70"/>
  <sheetViews>
    <sheetView zoomScalePageLayoutView="0" workbookViewId="0" topLeftCell="A1">
      <selection activeCell="B2" sqref="B2"/>
    </sheetView>
  </sheetViews>
  <sheetFormatPr defaultColWidth="9.140625" defaultRowHeight="12.75"/>
  <cols>
    <col min="1" max="1" width="4.00390625" style="0" customWidth="1"/>
    <col min="2" max="2" width="78.140625" style="0" customWidth="1"/>
    <col min="3" max="3" width="12.28125" style="0" customWidth="1"/>
  </cols>
  <sheetData>
    <row r="1" ht="12.75">
      <c r="B1" s="255"/>
    </row>
    <row r="2" ht="15.75">
      <c r="B2" s="267" t="s">
        <v>610</v>
      </c>
    </row>
    <row r="3" spans="2:3" ht="15.75">
      <c r="B3" s="267" t="s">
        <v>607</v>
      </c>
      <c r="C3" s="1"/>
    </row>
    <row r="4" ht="15.75">
      <c r="B4" s="267" t="s">
        <v>439</v>
      </c>
    </row>
    <row r="5" ht="15.75">
      <c r="B5" s="267" t="s">
        <v>608</v>
      </c>
    </row>
    <row r="6" ht="15.75">
      <c r="B6" s="267" t="s">
        <v>609</v>
      </c>
    </row>
    <row r="7" ht="15.75">
      <c r="B7" s="267" t="s">
        <v>440</v>
      </c>
    </row>
    <row r="8" ht="49.5" customHeight="1">
      <c r="B8" s="231" t="s">
        <v>214</v>
      </c>
    </row>
    <row r="9" ht="15.75">
      <c r="B9" s="1" t="s">
        <v>423</v>
      </c>
    </row>
    <row r="11" spans="1:3" ht="26.25">
      <c r="A11" s="366" t="s">
        <v>0</v>
      </c>
      <c r="B11" s="367" t="s">
        <v>372</v>
      </c>
      <c r="C11" s="368" t="s">
        <v>373</v>
      </c>
    </row>
    <row r="12" spans="1:3" ht="15.75" customHeight="1">
      <c r="A12" s="369">
        <v>1</v>
      </c>
      <c r="B12" s="700" t="s">
        <v>374</v>
      </c>
      <c r="C12" s="701"/>
    </row>
    <row r="13" spans="1:3" ht="15.75">
      <c r="A13" s="369">
        <v>2</v>
      </c>
      <c r="B13" s="417" t="s">
        <v>375</v>
      </c>
      <c r="C13" s="370">
        <f>C14+C15+C16</f>
        <v>32.6</v>
      </c>
    </row>
    <row r="14" spans="1:3" ht="15.75">
      <c r="A14" s="369">
        <v>3</v>
      </c>
      <c r="B14" s="418" t="s">
        <v>376</v>
      </c>
      <c r="C14" s="371">
        <v>25.1</v>
      </c>
    </row>
    <row r="15" spans="1:3" ht="15.75">
      <c r="A15" s="369">
        <v>4</v>
      </c>
      <c r="B15" s="419" t="s">
        <v>377</v>
      </c>
      <c r="C15" s="371">
        <v>7</v>
      </c>
    </row>
    <row r="16" spans="1:3" ht="15.75">
      <c r="A16" s="369">
        <v>5</v>
      </c>
      <c r="B16" s="419" t="s">
        <v>378</v>
      </c>
      <c r="C16" s="371">
        <v>0.5</v>
      </c>
    </row>
    <row r="17" spans="1:3" ht="15.75">
      <c r="A17" s="369">
        <v>6</v>
      </c>
      <c r="B17" s="417" t="s">
        <v>379</v>
      </c>
      <c r="C17" s="372">
        <f>C18+C19+C20</f>
        <v>987.1000000000001</v>
      </c>
    </row>
    <row r="18" spans="1:3" ht="15.75">
      <c r="A18" s="369">
        <v>7</v>
      </c>
      <c r="B18" s="419" t="s">
        <v>1</v>
      </c>
      <c r="C18" s="371">
        <v>960.2</v>
      </c>
    </row>
    <row r="19" spans="1:3" ht="15.75">
      <c r="A19" s="369">
        <v>8</v>
      </c>
      <c r="B19" s="419" t="s">
        <v>380</v>
      </c>
      <c r="C19" s="371">
        <v>17.7</v>
      </c>
    </row>
    <row r="20" spans="1:3" ht="15.75">
      <c r="A20" s="369">
        <v>9</v>
      </c>
      <c r="B20" s="419" t="s">
        <v>381</v>
      </c>
      <c r="C20" s="371">
        <v>9.2</v>
      </c>
    </row>
    <row r="21" spans="1:3" ht="15.75">
      <c r="A21" s="369">
        <v>10</v>
      </c>
      <c r="B21" s="417" t="s">
        <v>382</v>
      </c>
      <c r="C21" s="372">
        <f>SUM(C22:C28)</f>
        <v>1620.6</v>
      </c>
    </row>
    <row r="22" spans="1:3" ht="15.75">
      <c r="A22" s="369">
        <v>11</v>
      </c>
      <c r="B22" s="420" t="s">
        <v>383</v>
      </c>
      <c r="C22" s="371">
        <v>212.4</v>
      </c>
    </row>
    <row r="23" spans="1:3" ht="15.75">
      <c r="A23" s="369">
        <v>12</v>
      </c>
      <c r="B23" s="419" t="s">
        <v>384</v>
      </c>
      <c r="C23" s="371">
        <v>391.7</v>
      </c>
    </row>
    <row r="24" spans="1:3" ht="15.75">
      <c r="A24" s="373">
        <v>13</v>
      </c>
      <c r="B24" s="420" t="s">
        <v>385</v>
      </c>
      <c r="C24" s="374">
        <v>625.5</v>
      </c>
    </row>
    <row r="25" spans="1:3" ht="15.75">
      <c r="A25" s="373">
        <v>14</v>
      </c>
      <c r="B25" s="420" t="s">
        <v>386</v>
      </c>
      <c r="C25" s="374">
        <v>16</v>
      </c>
    </row>
    <row r="26" spans="1:3" ht="15.75">
      <c r="A26" s="373">
        <v>15</v>
      </c>
      <c r="B26" s="420" t="s">
        <v>387</v>
      </c>
      <c r="C26" s="374">
        <v>0.1</v>
      </c>
    </row>
    <row r="27" spans="1:3" ht="15.75">
      <c r="A27" s="373">
        <v>16</v>
      </c>
      <c r="B27" s="420" t="s">
        <v>388</v>
      </c>
      <c r="C27" s="374">
        <v>126.4</v>
      </c>
    </row>
    <row r="28" spans="1:4" ht="15.75">
      <c r="A28" s="373">
        <v>17</v>
      </c>
      <c r="B28" s="420" t="s">
        <v>422</v>
      </c>
      <c r="C28" s="374">
        <v>248.5</v>
      </c>
      <c r="D28" s="6"/>
    </row>
    <row r="29" spans="1:3" ht="15.75">
      <c r="A29" s="373">
        <v>18</v>
      </c>
      <c r="B29" s="417" t="s">
        <v>389</v>
      </c>
      <c r="C29" s="372">
        <f>C30+C31</f>
        <v>260.5</v>
      </c>
    </row>
    <row r="30" spans="1:3" ht="15.75">
      <c r="A30" s="373">
        <v>19</v>
      </c>
      <c r="B30" s="420" t="s">
        <v>390</v>
      </c>
      <c r="C30" s="374">
        <v>252.8</v>
      </c>
    </row>
    <row r="31" spans="1:3" ht="15.75">
      <c r="A31" s="373">
        <v>20</v>
      </c>
      <c r="B31" s="420" t="s">
        <v>391</v>
      </c>
      <c r="C31" s="374">
        <v>7.7</v>
      </c>
    </row>
    <row r="32" spans="1:3" ht="15.75">
      <c r="A32" s="373">
        <v>21</v>
      </c>
      <c r="B32" s="417" t="s">
        <v>392</v>
      </c>
      <c r="C32" s="413">
        <f>C33+C34+C35</f>
        <v>692.688</v>
      </c>
    </row>
    <row r="33" spans="1:3" ht="15.75">
      <c r="A33" s="373">
        <v>22</v>
      </c>
      <c r="B33" s="420" t="s">
        <v>393</v>
      </c>
      <c r="C33" s="374">
        <v>204.4</v>
      </c>
    </row>
    <row r="34" spans="1:3" ht="15.75">
      <c r="A34" s="373">
        <v>23</v>
      </c>
      <c r="B34" s="420" t="s">
        <v>394</v>
      </c>
      <c r="C34" s="374">
        <v>480</v>
      </c>
    </row>
    <row r="35" spans="1:3" ht="15.75">
      <c r="A35" s="373">
        <v>24</v>
      </c>
      <c r="B35" s="421" t="s">
        <v>395</v>
      </c>
      <c r="C35" s="374">
        <v>8.288</v>
      </c>
    </row>
    <row r="36" spans="1:3" ht="15.75">
      <c r="A36" s="373">
        <v>25</v>
      </c>
      <c r="B36" s="422" t="s">
        <v>396</v>
      </c>
      <c r="C36" s="372">
        <f>C37</f>
        <v>9.9</v>
      </c>
    </row>
    <row r="37" spans="1:3" ht="15.75">
      <c r="A37" s="373">
        <v>26</v>
      </c>
      <c r="B37" s="420" t="s">
        <v>397</v>
      </c>
      <c r="C37" s="374">
        <v>9.9</v>
      </c>
    </row>
    <row r="38" spans="1:3" ht="15.75">
      <c r="A38" s="373">
        <v>27</v>
      </c>
      <c r="B38" s="417" t="s">
        <v>398</v>
      </c>
      <c r="C38" s="372">
        <f>C39</f>
        <v>28.2</v>
      </c>
    </row>
    <row r="39" spans="1:3" ht="15.75">
      <c r="A39" s="373">
        <v>28</v>
      </c>
      <c r="B39" s="420" t="s">
        <v>399</v>
      </c>
      <c r="C39" s="374">
        <v>28.2</v>
      </c>
    </row>
    <row r="40" spans="1:3" ht="15.75">
      <c r="A40" s="373">
        <v>29</v>
      </c>
      <c r="B40" s="417" t="s">
        <v>400</v>
      </c>
      <c r="C40" s="372">
        <f>C41</f>
        <v>0.2</v>
      </c>
    </row>
    <row r="41" spans="1:3" ht="15.75">
      <c r="A41" s="373">
        <v>30</v>
      </c>
      <c r="B41" s="420" t="s">
        <v>416</v>
      </c>
      <c r="C41" s="374">
        <v>0.2</v>
      </c>
    </row>
    <row r="42" spans="1:3" ht="15.75">
      <c r="A42" s="373">
        <v>31</v>
      </c>
      <c r="B42" s="417" t="s">
        <v>401</v>
      </c>
      <c r="C42" s="372">
        <f>C43</f>
        <v>8.228</v>
      </c>
    </row>
    <row r="43" spans="1:3" ht="15.75">
      <c r="A43" s="373">
        <v>32</v>
      </c>
      <c r="B43" s="420" t="s">
        <v>402</v>
      </c>
      <c r="C43" s="374">
        <v>8.228</v>
      </c>
    </row>
    <row r="44" spans="1:3" ht="19.5">
      <c r="A44" s="373">
        <v>33</v>
      </c>
      <c r="B44" s="423" t="s">
        <v>403</v>
      </c>
      <c r="C44" s="375">
        <f>C13+C17+C21+C29+C32+C36+C38+C40+C42</f>
        <v>3640.016</v>
      </c>
    </row>
    <row r="45" spans="1:3" ht="15.75">
      <c r="A45" s="373">
        <v>34</v>
      </c>
      <c r="B45" s="417" t="s">
        <v>404</v>
      </c>
      <c r="C45" s="376">
        <f>C46+C48+C47+C49+C50+C51+C55+C52+C53+C54+C56+C57</f>
        <v>7527.886100000001</v>
      </c>
    </row>
    <row r="46" spans="1:3" ht="15.75">
      <c r="A46" s="373">
        <v>35</v>
      </c>
      <c r="B46" s="420" t="s">
        <v>201</v>
      </c>
      <c r="C46" s="374">
        <v>6894.5</v>
      </c>
    </row>
    <row r="47" spans="1:3" ht="31.5">
      <c r="A47" s="373">
        <v>36</v>
      </c>
      <c r="B47" s="410" t="s">
        <v>405</v>
      </c>
      <c r="C47" s="374">
        <v>121.3</v>
      </c>
    </row>
    <row r="48" spans="1:3" ht="31.5">
      <c r="A48" s="373">
        <v>37</v>
      </c>
      <c r="B48" s="379" t="s">
        <v>406</v>
      </c>
      <c r="C48" s="374">
        <v>0.8</v>
      </c>
    </row>
    <row r="49" spans="1:3" ht="31.5">
      <c r="A49" s="383">
        <v>38</v>
      </c>
      <c r="B49" s="424" t="s">
        <v>407</v>
      </c>
      <c r="C49" s="374">
        <v>48.5</v>
      </c>
    </row>
    <row r="50" spans="1:3" ht="15.75">
      <c r="A50" s="373">
        <v>39</v>
      </c>
      <c r="B50" s="377" t="s">
        <v>191</v>
      </c>
      <c r="C50" s="378">
        <v>93</v>
      </c>
    </row>
    <row r="51" spans="1:3" ht="15.75">
      <c r="A51" s="373">
        <v>40</v>
      </c>
      <c r="B51" s="379" t="s">
        <v>202</v>
      </c>
      <c r="C51" s="380">
        <v>105.4261</v>
      </c>
    </row>
    <row r="52" spans="1:3" ht="15.75">
      <c r="A52" s="373">
        <v>41</v>
      </c>
      <c r="B52" s="425" t="s">
        <v>215</v>
      </c>
      <c r="C52" s="381">
        <v>42.499</v>
      </c>
    </row>
    <row r="53" spans="1:3" ht="15.75">
      <c r="A53" s="373">
        <v>42</v>
      </c>
      <c r="B53" s="424" t="s">
        <v>212</v>
      </c>
      <c r="C53" s="378">
        <v>71</v>
      </c>
    </row>
    <row r="54" spans="1:3" ht="15.75">
      <c r="A54" s="373">
        <v>43</v>
      </c>
      <c r="B54" s="411" t="s">
        <v>417</v>
      </c>
      <c r="C54" s="378">
        <v>59</v>
      </c>
    </row>
    <row r="55" spans="1:3" ht="15.75">
      <c r="A55" s="373">
        <v>44</v>
      </c>
      <c r="B55" s="424" t="s">
        <v>203</v>
      </c>
      <c r="C55" s="380">
        <v>15.358</v>
      </c>
    </row>
    <row r="56" spans="1:3" ht="47.25">
      <c r="A56" s="373">
        <v>45</v>
      </c>
      <c r="B56" s="425" t="s">
        <v>310</v>
      </c>
      <c r="C56" s="414">
        <v>73.712</v>
      </c>
    </row>
    <row r="57" spans="1:3" ht="36" customHeight="1">
      <c r="A57" s="373">
        <v>46</v>
      </c>
      <c r="B57" s="425" t="s">
        <v>408</v>
      </c>
      <c r="C57" s="414">
        <v>2.791</v>
      </c>
    </row>
    <row r="58" spans="1:3" ht="15.75">
      <c r="A58" s="373">
        <v>47</v>
      </c>
      <c r="B58" s="382" t="s">
        <v>382</v>
      </c>
      <c r="C58" s="659">
        <f>C59+C60</f>
        <v>699.66</v>
      </c>
    </row>
    <row r="59" spans="1:3" ht="15.75">
      <c r="A59" s="373">
        <v>48</v>
      </c>
      <c r="B59" s="424" t="s">
        <v>409</v>
      </c>
      <c r="C59" s="380">
        <v>25.86</v>
      </c>
    </row>
    <row r="60" spans="1:3" ht="15.75">
      <c r="A60" s="373">
        <v>49</v>
      </c>
      <c r="B60" s="661" t="s">
        <v>304</v>
      </c>
      <c r="C60" s="662">
        <v>673.8</v>
      </c>
    </row>
    <row r="61" spans="1:3" ht="15.75">
      <c r="A61" s="373">
        <v>50</v>
      </c>
      <c r="B61" s="660" t="s">
        <v>410</v>
      </c>
      <c r="C61" s="659">
        <f>C62+C63</f>
        <v>88.5339</v>
      </c>
    </row>
    <row r="62" spans="1:4" ht="15.75">
      <c r="A62" s="373">
        <v>51</v>
      </c>
      <c r="B62" s="424" t="s">
        <v>190</v>
      </c>
      <c r="C62" s="380">
        <v>45.1509</v>
      </c>
      <c r="D62" s="6"/>
    </row>
    <row r="63" spans="1:3" ht="47.25">
      <c r="A63" s="383">
        <v>52</v>
      </c>
      <c r="B63" s="424" t="s">
        <v>313</v>
      </c>
      <c r="C63" s="380">
        <v>43.383</v>
      </c>
    </row>
    <row r="64" spans="1:3" ht="15.75">
      <c r="A64" s="383">
        <v>53</v>
      </c>
      <c r="B64" s="426" t="s">
        <v>411</v>
      </c>
      <c r="C64" s="372">
        <f>C65</f>
        <v>3754.4</v>
      </c>
    </row>
    <row r="65" spans="1:3" ht="15.75">
      <c r="A65" s="383">
        <v>54</v>
      </c>
      <c r="B65" s="424" t="s">
        <v>412</v>
      </c>
      <c r="C65" s="380">
        <v>3754.4</v>
      </c>
    </row>
    <row r="66" spans="1:3" ht="15.75">
      <c r="A66" s="383">
        <v>55</v>
      </c>
      <c r="B66" s="427" t="s">
        <v>389</v>
      </c>
      <c r="C66" s="384">
        <f>C67+C68+C69</f>
        <v>307.651</v>
      </c>
    </row>
    <row r="67" spans="1:3" ht="15.75">
      <c r="A67" s="383">
        <v>56</v>
      </c>
      <c r="B67" s="428" t="s">
        <v>213</v>
      </c>
      <c r="C67" s="416">
        <v>200</v>
      </c>
    </row>
    <row r="68" spans="1:4" ht="15.75">
      <c r="A68" s="385">
        <v>57</v>
      </c>
      <c r="B68" s="386" t="s">
        <v>413</v>
      </c>
      <c r="C68" s="414">
        <v>14.651</v>
      </c>
      <c r="D68" s="6"/>
    </row>
    <row r="69" spans="1:4" ht="31.5">
      <c r="A69" s="373">
        <v>58</v>
      </c>
      <c r="B69" s="425" t="s">
        <v>414</v>
      </c>
      <c r="C69" s="414">
        <v>93</v>
      </c>
      <c r="D69" s="6"/>
    </row>
    <row r="70" spans="1:3" ht="15.75">
      <c r="A70" s="412"/>
      <c r="B70" s="422" t="s">
        <v>415</v>
      </c>
      <c r="C70" s="415">
        <f>C45+C44+C58+C61+C64+C66</f>
        <v>16018.147</v>
      </c>
    </row>
  </sheetData>
  <sheetProtection/>
  <mergeCells count="1">
    <mergeCell ref="B12:C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C1:Y78"/>
  <sheetViews>
    <sheetView zoomScalePageLayoutView="0" workbookViewId="0" topLeftCell="C4">
      <selection activeCell="D41" sqref="D41"/>
    </sheetView>
  </sheetViews>
  <sheetFormatPr defaultColWidth="9.140625" defaultRowHeight="12.75"/>
  <cols>
    <col min="1" max="2" width="9.140625" style="0" hidden="1" customWidth="1"/>
    <col min="3" max="3" width="4.421875" style="0" customWidth="1"/>
    <col min="4" max="4" width="49.8515625" style="0" customWidth="1"/>
    <col min="5" max="5" width="12.28125" style="0" customWidth="1"/>
    <col min="6" max="6" width="11.57421875" style="0" customWidth="1"/>
    <col min="7" max="7" width="12.140625" style="0" customWidth="1"/>
    <col min="8" max="8" width="8.8515625" style="0" customWidth="1"/>
    <col min="9" max="9" width="10.421875" style="0" customWidth="1"/>
    <col min="10" max="10" width="10.00390625" style="0" customWidth="1"/>
    <col min="11" max="11" width="11.8515625" style="0" customWidth="1"/>
    <col min="12" max="12" width="9.00390625" style="0" customWidth="1"/>
    <col min="13" max="13" width="8.8515625" style="0" customWidth="1"/>
    <col min="14" max="14" width="9.28125" style="0" customWidth="1"/>
    <col min="15" max="15" width="8.7109375" style="0" customWidth="1"/>
    <col min="16" max="16" width="9.00390625" style="0" customWidth="1"/>
    <col min="17" max="18" width="9.28125" style="0" customWidth="1"/>
    <col min="19" max="19" width="9.57421875" style="0" customWidth="1"/>
    <col min="20" max="20" width="6.421875" style="0" customWidth="1"/>
    <col min="21" max="21" width="8.7109375" style="0" customWidth="1"/>
    <col min="22" max="22" width="8.421875" style="0" customWidth="1"/>
    <col min="23" max="23" width="7.8515625" style="0" customWidth="1"/>
    <col min="24" max="24" width="7.421875" style="0" customWidth="1"/>
  </cols>
  <sheetData>
    <row r="1" ht="15.75" hidden="1">
      <c r="H1" s="2"/>
    </row>
    <row r="2" spans="8:12" ht="15.75" hidden="1">
      <c r="H2" s="704"/>
      <c r="I2" s="705"/>
      <c r="J2" s="705"/>
      <c r="K2" s="705"/>
      <c r="L2" s="705"/>
    </row>
    <row r="3" ht="15.75" hidden="1">
      <c r="H3" s="1"/>
    </row>
    <row r="4" spans="18:22" ht="12.75">
      <c r="R4" s="13" t="s">
        <v>22</v>
      </c>
      <c r="S4" s="13"/>
      <c r="T4" s="13"/>
      <c r="U4" s="13"/>
      <c r="V4" s="13"/>
    </row>
    <row r="5" spans="3:24" ht="12.75">
      <c r="C5" s="14" t="s">
        <v>36</v>
      </c>
      <c r="D5" s="706" t="s">
        <v>179</v>
      </c>
      <c r="E5" s="707"/>
      <c r="F5" s="707"/>
      <c r="G5" s="707"/>
      <c r="H5" s="707"/>
      <c r="I5" s="707"/>
      <c r="J5" s="707"/>
      <c r="K5" s="707"/>
      <c r="L5" s="707"/>
      <c r="M5" s="707"/>
      <c r="N5" s="707"/>
      <c r="O5" s="707"/>
      <c r="P5" s="707"/>
      <c r="Q5" s="707"/>
      <c r="R5" s="10" t="s">
        <v>207</v>
      </c>
      <c r="S5" s="3"/>
      <c r="T5" s="3"/>
      <c r="U5" s="3"/>
      <c r="V5" s="3"/>
      <c r="W5" s="3"/>
      <c r="X5" s="3"/>
    </row>
    <row r="6" spans="5:22" ht="12.75">
      <c r="E6" s="708" t="s">
        <v>37</v>
      </c>
      <c r="F6" s="708"/>
      <c r="G6" s="708"/>
      <c r="H6" s="708"/>
      <c r="I6" s="708"/>
      <c r="J6" s="708"/>
      <c r="K6" s="708"/>
      <c r="R6" s="13" t="s">
        <v>38</v>
      </c>
      <c r="S6" s="13"/>
      <c r="T6" s="13"/>
      <c r="U6" s="13"/>
      <c r="V6" s="13"/>
    </row>
    <row r="7" spans="5:22" ht="12.75">
      <c r="E7" s="208"/>
      <c r="F7" s="208"/>
      <c r="G7" s="208"/>
      <c r="H7" s="208"/>
      <c r="I7" s="208"/>
      <c r="J7" s="208"/>
      <c r="K7" s="208"/>
      <c r="R7" s="13" t="s">
        <v>204</v>
      </c>
      <c r="S7" s="13"/>
      <c r="T7" s="13"/>
      <c r="U7" s="13"/>
      <c r="V7" s="13"/>
    </row>
    <row r="8" spans="5:22" ht="12.75">
      <c r="E8" s="208"/>
      <c r="F8" s="208"/>
      <c r="G8" s="208"/>
      <c r="H8" s="208"/>
      <c r="I8" s="208"/>
      <c r="J8" s="208"/>
      <c r="K8" s="208"/>
      <c r="R8" s="13" t="s">
        <v>611</v>
      </c>
      <c r="S8" s="13"/>
      <c r="T8" s="13"/>
      <c r="U8" s="13"/>
      <c r="V8" s="13"/>
    </row>
    <row r="9" spans="5:22" ht="12.75">
      <c r="E9" s="208"/>
      <c r="F9" s="208"/>
      <c r="G9" s="208"/>
      <c r="H9" s="208"/>
      <c r="I9" s="208"/>
      <c r="J9" s="208"/>
      <c r="K9" s="208"/>
      <c r="R9" s="13" t="s">
        <v>205</v>
      </c>
      <c r="S9" s="13"/>
      <c r="T9" s="13"/>
      <c r="U9" s="13"/>
      <c r="V9" s="13"/>
    </row>
    <row r="10" spans="5:22" ht="12.75">
      <c r="E10" s="208"/>
      <c r="F10" s="208"/>
      <c r="G10" s="208"/>
      <c r="H10" s="208"/>
      <c r="I10" s="208"/>
      <c r="J10" s="208"/>
      <c r="K10" s="208"/>
      <c r="R10" s="13"/>
      <c r="S10" s="13"/>
      <c r="T10" s="13"/>
      <c r="U10" s="13"/>
      <c r="V10" s="13"/>
    </row>
    <row r="11" ht="13.5" thickBot="1">
      <c r="U11" t="s">
        <v>209</v>
      </c>
    </row>
    <row r="12" spans="3:24" ht="12.75">
      <c r="C12" s="711" t="s">
        <v>0</v>
      </c>
      <c r="D12" s="713" t="s">
        <v>39</v>
      </c>
      <c r="E12" s="709" t="s">
        <v>40</v>
      </c>
      <c r="F12" s="715" t="s">
        <v>41</v>
      </c>
      <c r="G12" s="716"/>
      <c r="H12" s="717"/>
      <c r="I12" s="718" t="s">
        <v>42</v>
      </c>
      <c r="J12" s="715" t="s">
        <v>41</v>
      </c>
      <c r="K12" s="716"/>
      <c r="L12" s="716"/>
      <c r="M12" s="709" t="s">
        <v>173</v>
      </c>
      <c r="N12" s="715" t="s">
        <v>41</v>
      </c>
      <c r="O12" s="716"/>
      <c r="P12" s="716"/>
      <c r="Q12" s="709" t="s">
        <v>175</v>
      </c>
      <c r="R12" s="715" t="s">
        <v>41</v>
      </c>
      <c r="S12" s="716"/>
      <c r="T12" s="717"/>
      <c r="U12" s="709" t="s">
        <v>44</v>
      </c>
      <c r="V12" s="715" t="s">
        <v>41</v>
      </c>
      <c r="W12" s="716"/>
      <c r="X12" s="717"/>
    </row>
    <row r="13" spans="3:24" ht="12.75">
      <c r="C13" s="712"/>
      <c r="D13" s="714"/>
      <c r="E13" s="710"/>
      <c r="F13" s="720" t="s">
        <v>45</v>
      </c>
      <c r="G13" s="721"/>
      <c r="H13" s="722" t="s">
        <v>46</v>
      </c>
      <c r="I13" s="719"/>
      <c r="J13" s="720" t="s">
        <v>45</v>
      </c>
      <c r="K13" s="721"/>
      <c r="L13" s="702" t="s">
        <v>46</v>
      </c>
      <c r="M13" s="710"/>
      <c r="N13" s="720" t="s">
        <v>45</v>
      </c>
      <c r="O13" s="721"/>
      <c r="P13" s="702" t="s">
        <v>46</v>
      </c>
      <c r="Q13" s="710"/>
      <c r="R13" s="720" t="s">
        <v>45</v>
      </c>
      <c r="S13" s="721"/>
      <c r="T13" s="722" t="s">
        <v>46</v>
      </c>
      <c r="U13" s="710"/>
      <c r="V13" s="720" t="s">
        <v>45</v>
      </c>
      <c r="W13" s="721"/>
      <c r="X13" s="722" t="s">
        <v>46</v>
      </c>
    </row>
    <row r="14" spans="3:24" ht="51.75" thickBot="1">
      <c r="C14" s="712"/>
      <c r="D14" s="714"/>
      <c r="E14" s="710"/>
      <c r="F14" s="68" t="s">
        <v>40</v>
      </c>
      <c r="G14" s="68" t="s">
        <v>47</v>
      </c>
      <c r="H14" s="723"/>
      <c r="I14" s="719"/>
      <c r="J14" s="68" t="s">
        <v>40</v>
      </c>
      <c r="K14" s="68" t="s">
        <v>47</v>
      </c>
      <c r="L14" s="703"/>
      <c r="M14" s="710"/>
      <c r="N14" s="68" t="s">
        <v>40</v>
      </c>
      <c r="O14" s="68" t="s">
        <v>47</v>
      </c>
      <c r="P14" s="703"/>
      <c r="Q14" s="710"/>
      <c r="R14" s="68" t="s">
        <v>40</v>
      </c>
      <c r="S14" s="68" t="s">
        <v>47</v>
      </c>
      <c r="T14" s="723"/>
      <c r="U14" s="710"/>
      <c r="V14" s="68" t="s">
        <v>40</v>
      </c>
      <c r="W14" s="68" t="s">
        <v>47</v>
      </c>
      <c r="X14" s="723"/>
    </row>
    <row r="15" spans="3:24" ht="12.75">
      <c r="C15" s="304">
        <v>1</v>
      </c>
      <c r="D15" s="307" t="s">
        <v>218</v>
      </c>
      <c r="E15" s="254">
        <f aca="true" t="shared" si="0" ref="E15:F18">I15+M15+Q15+U15</f>
        <v>-28.511</v>
      </c>
      <c r="F15" s="221">
        <f t="shared" si="0"/>
        <v>-28.511</v>
      </c>
      <c r="G15" s="221">
        <f>K15+O15+S15+W15</f>
        <v>-25.611</v>
      </c>
      <c r="H15" s="394"/>
      <c r="I15" s="430">
        <f>J15+L15</f>
        <v>-30</v>
      </c>
      <c r="J15" s="431">
        <f>J16</f>
        <v>-30</v>
      </c>
      <c r="K15" s="431">
        <f>K16</f>
        <v>-30</v>
      </c>
      <c r="L15" s="394"/>
      <c r="M15" s="558">
        <f>N15+P15</f>
        <v>1.4889999999999999</v>
      </c>
      <c r="N15" s="432">
        <f>N16</f>
        <v>1.4889999999999999</v>
      </c>
      <c r="O15" s="432">
        <f>O16</f>
        <v>4.389</v>
      </c>
      <c r="P15" s="565"/>
      <c r="Q15" s="434"/>
      <c r="R15" s="433"/>
      <c r="S15" s="433"/>
      <c r="T15" s="435"/>
      <c r="U15" s="434"/>
      <c r="V15" s="433"/>
      <c r="W15" s="433"/>
      <c r="X15" s="435"/>
    </row>
    <row r="16" spans="3:24" ht="12.75">
      <c r="C16" s="305">
        <v>2</v>
      </c>
      <c r="D16" s="401" t="s">
        <v>228</v>
      </c>
      <c r="E16" s="218">
        <f t="shared" si="0"/>
        <v>-28.511</v>
      </c>
      <c r="F16" s="201">
        <f t="shared" si="0"/>
        <v>-28.511</v>
      </c>
      <c r="G16" s="201">
        <f>K16</f>
        <v>-30</v>
      </c>
      <c r="H16" s="395"/>
      <c r="I16" s="436">
        <f>J16+L16</f>
        <v>-30</v>
      </c>
      <c r="J16" s="437">
        <v>-30</v>
      </c>
      <c r="K16" s="437">
        <v>-30</v>
      </c>
      <c r="L16" s="395"/>
      <c r="M16" s="436">
        <f>N16+P16</f>
        <v>1.4889999999999999</v>
      </c>
      <c r="N16" s="437">
        <f>0.689+0.8</f>
        <v>1.4889999999999999</v>
      </c>
      <c r="O16" s="437">
        <f>5.589-1.2</f>
        <v>4.389</v>
      </c>
      <c r="P16" s="393"/>
      <c r="Q16" s="440"/>
      <c r="R16" s="439"/>
      <c r="S16" s="439"/>
      <c r="T16" s="441"/>
      <c r="U16" s="440"/>
      <c r="V16" s="439"/>
      <c r="W16" s="439"/>
      <c r="X16" s="441"/>
    </row>
    <row r="17" spans="3:24" ht="12.75">
      <c r="C17" s="266">
        <v>3</v>
      </c>
      <c r="D17" s="294" t="s">
        <v>229</v>
      </c>
      <c r="E17" s="213">
        <f t="shared" si="0"/>
        <v>-54.709</v>
      </c>
      <c r="F17" s="216">
        <f t="shared" si="0"/>
        <v>-54.709</v>
      </c>
      <c r="G17" s="216"/>
      <c r="H17" s="225"/>
      <c r="I17" s="274">
        <f>I18</f>
        <v>-54.709</v>
      </c>
      <c r="J17" s="274">
        <f>J18</f>
        <v>-54.709</v>
      </c>
      <c r="K17" s="275"/>
      <c r="L17" s="560"/>
      <c r="M17" s="24"/>
      <c r="N17" s="25"/>
      <c r="O17" s="30"/>
      <c r="P17" s="29"/>
      <c r="Q17" s="18"/>
      <c r="R17" s="21"/>
      <c r="S17" s="21"/>
      <c r="T17" s="31"/>
      <c r="U17" s="18"/>
      <c r="V17" s="21"/>
      <c r="W17" s="21"/>
      <c r="X17" s="31"/>
    </row>
    <row r="18" spans="3:24" ht="12.75">
      <c r="C18" s="266">
        <v>4</v>
      </c>
      <c r="D18" s="402" t="s">
        <v>211</v>
      </c>
      <c r="E18" s="218">
        <f t="shared" si="0"/>
        <v>-54.709</v>
      </c>
      <c r="F18" s="201">
        <f t="shared" si="0"/>
        <v>-54.709</v>
      </c>
      <c r="G18" s="216"/>
      <c r="H18" s="224"/>
      <c r="I18" s="238">
        <f>J18+L18</f>
        <v>-54.709</v>
      </c>
      <c r="J18" s="226">
        <v>-54.709</v>
      </c>
      <c r="K18" s="226"/>
      <c r="L18" s="229"/>
      <c r="M18" s="16"/>
      <c r="N18" s="21"/>
      <c r="O18" s="30"/>
      <c r="P18" s="29"/>
      <c r="Q18" s="18"/>
      <c r="R18" s="21"/>
      <c r="S18" s="21"/>
      <c r="T18" s="31"/>
      <c r="U18" s="18"/>
      <c r="V18" s="21"/>
      <c r="W18" s="21"/>
      <c r="X18" s="31"/>
    </row>
    <row r="19" spans="3:24" ht="12.75">
      <c r="C19" s="259">
        <v>5</v>
      </c>
      <c r="D19" s="261" t="s">
        <v>177</v>
      </c>
      <c r="E19" s="269">
        <f>I19+M19+Q19+U19</f>
        <v>28.42138</v>
      </c>
      <c r="F19" s="256">
        <f>J19+N19+R19+V19</f>
        <v>63.71876</v>
      </c>
      <c r="G19" s="216"/>
      <c r="H19" s="561">
        <f>L19+P19+T19+X19</f>
        <v>-35.29738</v>
      </c>
      <c r="I19" s="257">
        <f>SUM(I20:I25)</f>
        <v>28.42138</v>
      </c>
      <c r="J19" s="256">
        <f>SUM(J20:J25)</f>
        <v>63.71876</v>
      </c>
      <c r="K19" s="216"/>
      <c r="L19" s="561">
        <f>L20+L22+L25+L21+L24</f>
        <v>-35.29738</v>
      </c>
      <c r="M19" s="232"/>
      <c r="N19" s="189"/>
      <c r="O19" s="189"/>
      <c r="P19" s="311"/>
      <c r="Q19" s="133"/>
      <c r="R19" s="190"/>
      <c r="S19" s="190"/>
      <c r="T19" s="180"/>
      <c r="U19" s="133"/>
      <c r="V19" s="190"/>
      <c r="W19" s="190"/>
      <c r="X19" s="180"/>
    </row>
    <row r="20" spans="3:24" ht="12.75" customHeight="1">
      <c r="C20" s="260">
        <v>6</v>
      </c>
      <c r="D20" s="262" t="s">
        <v>445</v>
      </c>
      <c r="E20" s="486"/>
      <c r="F20" s="522">
        <f>J20+N20+R20+V20</f>
        <v>-3.60262</v>
      </c>
      <c r="G20" s="201"/>
      <c r="H20" s="531">
        <f>L20+P20+T20+X20</f>
        <v>3.60262</v>
      </c>
      <c r="I20" s="526"/>
      <c r="J20" s="272">
        <v>-3.60262</v>
      </c>
      <c r="K20" s="201"/>
      <c r="L20" s="494">
        <v>3.60262</v>
      </c>
      <c r="M20" s="223"/>
      <c r="N20" s="201"/>
      <c r="O20" s="201"/>
      <c r="P20" s="493"/>
      <c r="Q20" s="133"/>
      <c r="R20" s="190"/>
      <c r="S20" s="190"/>
      <c r="T20" s="180"/>
      <c r="U20" s="133"/>
      <c r="V20" s="190"/>
      <c r="W20" s="190"/>
      <c r="X20" s="180"/>
    </row>
    <row r="21" spans="3:24" ht="12.75" customHeight="1">
      <c r="C21" s="260">
        <v>7</v>
      </c>
      <c r="D21" s="262" t="s">
        <v>447</v>
      </c>
      <c r="E21" s="486"/>
      <c r="F21" s="190">
        <f>J21+N21+R21+V21</f>
        <v>22.6</v>
      </c>
      <c r="G21" s="201"/>
      <c r="H21" s="224">
        <f>L21+P21+T21+X21</f>
        <v>-22.6</v>
      </c>
      <c r="I21" s="228"/>
      <c r="J21" s="201">
        <v>22.6</v>
      </c>
      <c r="K21" s="201"/>
      <c r="L21" s="180">
        <v>-22.6</v>
      </c>
      <c r="M21" s="223"/>
      <c r="N21" s="201"/>
      <c r="O21" s="201"/>
      <c r="P21" s="493"/>
      <c r="Q21" s="133"/>
      <c r="R21" s="190"/>
      <c r="S21" s="190"/>
      <c r="T21" s="180"/>
      <c r="U21" s="133"/>
      <c r="V21" s="190"/>
      <c r="W21" s="190"/>
      <c r="X21" s="180"/>
    </row>
    <row r="22" spans="3:24" ht="12.75" customHeight="1">
      <c r="C22" s="260">
        <v>8</v>
      </c>
      <c r="D22" s="262" t="s">
        <v>446</v>
      </c>
      <c r="E22" s="218"/>
      <c r="F22" s="201">
        <f aca="true" t="shared" si="1" ref="E22:F25">J22+N22+R22+V22</f>
        <v>36.3</v>
      </c>
      <c r="G22" s="201"/>
      <c r="H22" s="224">
        <f>L22+P22+T22+X22</f>
        <v>-36.3</v>
      </c>
      <c r="I22" s="238"/>
      <c r="J22" s="201">
        <v>36.3</v>
      </c>
      <c r="K22" s="201"/>
      <c r="L22" s="180">
        <v>-36.3</v>
      </c>
      <c r="M22" s="232"/>
      <c r="N22" s="226"/>
      <c r="O22" s="226"/>
      <c r="P22" s="240"/>
      <c r="Q22" s="133"/>
      <c r="R22" s="190"/>
      <c r="S22" s="190"/>
      <c r="T22" s="180"/>
      <c r="U22" s="133"/>
      <c r="V22" s="190"/>
      <c r="W22" s="190"/>
      <c r="X22" s="180"/>
    </row>
    <row r="23" spans="3:24" ht="12.75">
      <c r="C23" s="260">
        <v>9</v>
      </c>
      <c r="D23" s="262" t="s">
        <v>448</v>
      </c>
      <c r="E23" s="218">
        <f t="shared" si="1"/>
        <v>-5</v>
      </c>
      <c r="F23" s="201">
        <f t="shared" si="1"/>
        <v>-5</v>
      </c>
      <c r="G23" s="201"/>
      <c r="H23" s="224"/>
      <c r="I23" s="568">
        <f>J23+L23</f>
        <v>-5</v>
      </c>
      <c r="J23" s="201">
        <v>-5</v>
      </c>
      <c r="K23" s="201"/>
      <c r="L23" s="180"/>
      <c r="M23" s="223"/>
      <c r="N23" s="226"/>
      <c r="O23" s="226"/>
      <c r="P23" s="240"/>
      <c r="Q23" s="133"/>
      <c r="R23" s="190"/>
      <c r="S23" s="190"/>
      <c r="T23" s="180"/>
      <c r="U23" s="133"/>
      <c r="V23" s="190"/>
      <c r="W23" s="190"/>
      <c r="X23" s="180"/>
    </row>
    <row r="24" spans="3:24" ht="12.75">
      <c r="C24" s="260">
        <v>10</v>
      </c>
      <c r="D24" s="262" t="s">
        <v>217</v>
      </c>
      <c r="E24" s="218">
        <f>J24+N24+R24+V24</f>
        <v>30</v>
      </c>
      <c r="F24" s="201">
        <f t="shared" si="1"/>
        <v>30</v>
      </c>
      <c r="G24" s="201"/>
      <c r="H24" s="224"/>
      <c r="I24" s="568">
        <f>J24+L24</f>
        <v>30</v>
      </c>
      <c r="J24" s="201">
        <v>30</v>
      </c>
      <c r="K24" s="201"/>
      <c r="L24" s="180"/>
      <c r="M24" s="223"/>
      <c r="N24" s="226"/>
      <c r="O24" s="226"/>
      <c r="P24" s="240"/>
      <c r="Q24" s="133"/>
      <c r="R24" s="190"/>
      <c r="S24" s="190"/>
      <c r="T24" s="180"/>
      <c r="U24" s="133"/>
      <c r="V24" s="190"/>
      <c r="W24" s="190"/>
      <c r="X24" s="180"/>
    </row>
    <row r="25" spans="3:24" ht="25.5">
      <c r="C25" s="260">
        <v>11</v>
      </c>
      <c r="D25" s="519" t="s">
        <v>190</v>
      </c>
      <c r="E25" s="258">
        <f t="shared" si="1"/>
        <v>3.421379999999999</v>
      </c>
      <c r="F25" s="272">
        <f t="shared" si="1"/>
        <v>-16.57862</v>
      </c>
      <c r="G25" s="201"/>
      <c r="H25" s="224">
        <f>L25+P25+T25+X25</f>
        <v>20</v>
      </c>
      <c r="I25" s="569">
        <f>J25+L25</f>
        <v>3.421379999999999</v>
      </c>
      <c r="J25" s="505">
        <f>-20+3.42138</f>
        <v>-16.57862</v>
      </c>
      <c r="K25" s="489"/>
      <c r="L25" s="495">
        <v>20</v>
      </c>
      <c r="M25" s="223"/>
      <c r="N25" s="226"/>
      <c r="O25" s="226"/>
      <c r="P25" s="240"/>
      <c r="Q25" s="133"/>
      <c r="R25" s="190"/>
      <c r="S25" s="190"/>
      <c r="T25" s="180"/>
      <c r="U25" s="133"/>
      <c r="V25" s="190"/>
      <c r="W25" s="190"/>
      <c r="X25" s="180"/>
    </row>
    <row r="26" spans="3:24" ht="25.5">
      <c r="C26" s="260">
        <v>12</v>
      </c>
      <c r="D26" s="277" t="s">
        <v>449</v>
      </c>
      <c r="E26" s="213">
        <f aca="true" t="shared" si="2" ref="E26:F29">I26+M26+Q26+U26</f>
        <v>5</v>
      </c>
      <c r="F26" s="216">
        <f t="shared" si="2"/>
        <v>5</v>
      </c>
      <c r="G26" s="216"/>
      <c r="H26" s="563"/>
      <c r="I26" s="274">
        <f>J26+L26</f>
        <v>5</v>
      </c>
      <c r="J26" s="275">
        <f>+J27</f>
        <v>5</v>
      </c>
      <c r="K26" s="201"/>
      <c r="L26" s="180"/>
      <c r="M26" s="223"/>
      <c r="N26" s="226"/>
      <c r="O26" s="226"/>
      <c r="P26" s="240"/>
      <c r="Q26" s="133"/>
      <c r="R26" s="190"/>
      <c r="S26" s="190"/>
      <c r="T26" s="180"/>
      <c r="U26" s="133"/>
      <c r="V26" s="190"/>
      <c r="W26" s="190"/>
      <c r="X26" s="180"/>
    </row>
    <row r="27" spans="3:24" ht="12.75">
      <c r="C27" s="260">
        <v>13</v>
      </c>
      <c r="D27" s="401" t="s">
        <v>450</v>
      </c>
      <c r="E27" s="218">
        <f t="shared" si="2"/>
        <v>5</v>
      </c>
      <c r="F27" s="201">
        <f t="shared" si="2"/>
        <v>5</v>
      </c>
      <c r="G27" s="216"/>
      <c r="H27" s="395"/>
      <c r="I27" s="295">
        <f>J27+L27</f>
        <v>5</v>
      </c>
      <c r="J27" s="276">
        <v>5</v>
      </c>
      <c r="K27" s="201"/>
      <c r="L27" s="180"/>
      <c r="M27" s="223"/>
      <c r="N27" s="226"/>
      <c r="O27" s="226"/>
      <c r="P27" s="240"/>
      <c r="Q27" s="133"/>
      <c r="R27" s="190"/>
      <c r="S27" s="190"/>
      <c r="T27" s="180"/>
      <c r="U27" s="133"/>
      <c r="V27" s="190"/>
      <c r="W27" s="190"/>
      <c r="X27" s="180"/>
    </row>
    <row r="28" spans="3:24" ht="12.75">
      <c r="C28" s="260">
        <v>14</v>
      </c>
      <c r="D28" s="508" t="s">
        <v>88</v>
      </c>
      <c r="E28" s="213">
        <f t="shared" si="2"/>
        <v>25.721</v>
      </c>
      <c r="F28" s="216">
        <f t="shared" si="2"/>
        <v>25.721</v>
      </c>
      <c r="G28" s="216"/>
      <c r="H28" s="225"/>
      <c r="I28" s="237">
        <f>+I29</f>
        <v>25.721</v>
      </c>
      <c r="J28" s="235">
        <f>+J29</f>
        <v>25.721</v>
      </c>
      <c r="K28" s="201"/>
      <c r="L28" s="180"/>
      <c r="M28" s="223"/>
      <c r="N28" s="226"/>
      <c r="O28" s="226"/>
      <c r="P28" s="240"/>
      <c r="Q28" s="133"/>
      <c r="R28" s="190"/>
      <c r="S28" s="190"/>
      <c r="T28" s="180"/>
      <c r="U28" s="133"/>
      <c r="V28" s="190"/>
      <c r="W28" s="190"/>
      <c r="X28" s="180"/>
    </row>
    <row r="29" spans="3:24" ht="12.75">
      <c r="C29" s="260">
        <v>15</v>
      </c>
      <c r="D29" s="511" t="s">
        <v>452</v>
      </c>
      <c r="E29" s="213">
        <f t="shared" si="2"/>
        <v>25.721</v>
      </c>
      <c r="F29" s="216">
        <f t="shared" si="2"/>
        <v>25.721</v>
      </c>
      <c r="G29" s="216"/>
      <c r="H29" s="225"/>
      <c r="I29" s="467">
        <f>J29+L29</f>
        <v>25.721</v>
      </c>
      <c r="J29" s="222">
        <v>25.721</v>
      </c>
      <c r="K29" s="201"/>
      <c r="L29" s="180"/>
      <c r="M29" s="223"/>
      <c r="N29" s="226"/>
      <c r="O29" s="226"/>
      <c r="P29" s="240"/>
      <c r="Q29" s="133"/>
      <c r="R29" s="190"/>
      <c r="S29" s="190"/>
      <c r="T29" s="180"/>
      <c r="U29" s="133"/>
      <c r="V29" s="190"/>
      <c r="W29" s="190"/>
      <c r="X29" s="180"/>
    </row>
    <row r="30" spans="3:25" ht="12.75">
      <c r="C30" s="259">
        <v>16</v>
      </c>
      <c r="D30" s="248" t="s">
        <v>178</v>
      </c>
      <c r="E30" s="477">
        <f aca="true" t="shared" si="3" ref="E30:G32">I30+M30+Q30+U30</f>
        <v>-17.90336</v>
      </c>
      <c r="F30" s="478">
        <f t="shared" si="3"/>
        <v>-17.90336</v>
      </c>
      <c r="G30" s="445">
        <f t="shared" si="3"/>
        <v>-17.646</v>
      </c>
      <c r="H30" s="446"/>
      <c r="I30" s="273">
        <f>J30+L30</f>
        <v>-17</v>
      </c>
      <c r="J30" s="12">
        <f>SUM(J31:J32)</f>
        <v>-17</v>
      </c>
      <c r="K30" s="12">
        <f>SUM(K31:K32)</f>
        <v>-16.757</v>
      </c>
      <c r="L30" s="8"/>
      <c r="M30" s="273"/>
      <c r="N30" s="12"/>
      <c r="O30" s="12"/>
      <c r="P30" s="313"/>
      <c r="Q30" s="566">
        <f>R30+T30</f>
        <v>-0.90336</v>
      </c>
      <c r="R30" s="476">
        <f>SUM(R31:R32)</f>
        <v>-0.90336</v>
      </c>
      <c r="S30" s="12">
        <f>SUM(S31:S32)</f>
        <v>-0.889</v>
      </c>
      <c r="T30" s="178"/>
      <c r="U30" s="177"/>
      <c r="V30" s="176"/>
      <c r="W30" s="176"/>
      <c r="X30" s="178"/>
      <c r="Y30" s="6"/>
    </row>
    <row r="31" spans="3:25" ht="26.25" customHeight="1">
      <c r="C31" s="259">
        <v>17</v>
      </c>
      <c r="D31" s="399" t="s">
        <v>226</v>
      </c>
      <c r="E31" s="218">
        <f>I31+M31+Q31+U31</f>
        <v>-17</v>
      </c>
      <c r="F31" s="201">
        <f>J31+N31+R31+V31</f>
        <v>-17</v>
      </c>
      <c r="G31" s="201">
        <f>K31+O31+S31+W31</f>
        <v>-16.757</v>
      </c>
      <c r="H31" s="225"/>
      <c r="I31" s="223">
        <f>J31+L31</f>
        <v>-17</v>
      </c>
      <c r="J31" s="201">
        <v>-17</v>
      </c>
      <c r="K31" s="176">
        <v>-16.757</v>
      </c>
      <c r="L31" s="178"/>
      <c r="M31" s="314"/>
      <c r="N31" s="176"/>
      <c r="O31" s="176"/>
      <c r="P31" s="312"/>
      <c r="Q31" s="177"/>
      <c r="R31" s="176"/>
      <c r="S31" s="176"/>
      <c r="T31" s="178"/>
      <c r="U31" s="177"/>
      <c r="V31" s="176"/>
      <c r="W31" s="176"/>
      <c r="X31" s="178"/>
      <c r="Y31" s="6"/>
    </row>
    <row r="32" spans="3:25" ht="12.75" customHeight="1">
      <c r="C32" s="259">
        <v>18</v>
      </c>
      <c r="D32" s="400" t="s">
        <v>216</v>
      </c>
      <c r="E32" s="258">
        <f t="shared" si="3"/>
        <v>-0.90336</v>
      </c>
      <c r="F32" s="272">
        <f t="shared" si="3"/>
        <v>-0.90336</v>
      </c>
      <c r="G32" s="201">
        <f>K32+O32+S32+W32</f>
        <v>-0.889</v>
      </c>
      <c r="H32" s="225"/>
      <c r="I32" s="223"/>
      <c r="J32" s="201"/>
      <c r="K32" s="176"/>
      <c r="L32" s="178"/>
      <c r="M32" s="314"/>
      <c r="N32" s="176"/>
      <c r="O32" s="176"/>
      <c r="P32" s="312"/>
      <c r="Q32" s="567">
        <f>+R32+T32</f>
        <v>-0.90336</v>
      </c>
      <c r="R32" s="475">
        <v>-0.90336</v>
      </c>
      <c r="S32" s="176">
        <v>-0.889</v>
      </c>
      <c r="T32" s="178"/>
      <c r="U32" s="177"/>
      <c r="V32" s="176"/>
      <c r="W32" s="176"/>
      <c r="X32" s="178"/>
      <c r="Y32" s="6"/>
    </row>
    <row r="33" spans="3:25" ht="12.75" customHeight="1">
      <c r="C33" s="259">
        <v>19</v>
      </c>
      <c r="D33" s="249" t="s">
        <v>424</v>
      </c>
      <c r="E33" s="213">
        <f>I33+M33+Q33+U33</f>
        <v>6.102999999999998</v>
      </c>
      <c r="F33" s="216">
        <f>J33+N33+R33+V33</f>
        <v>6.102999999999998</v>
      </c>
      <c r="G33" s="216">
        <f>K33+O33+S33+W33</f>
        <v>5.941999999999998</v>
      </c>
      <c r="H33" s="225"/>
      <c r="I33" s="232">
        <f>J33+L33</f>
        <v>-12.739</v>
      </c>
      <c r="J33" s="216">
        <v>-12.739</v>
      </c>
      <c r="K33" s="216">
        <v>-12.557</v>
      </c>
      <c r="L33" s="229"/>
      <c r="M33" s="223"/>
      <c r="N33" s="226"/>
      <c r="O33" s="226"/>
      <c r="P33" s="240"/>
      <c r="Q33" s="213">
        <f>R33+T33</f>
        <v>18.842</v>
      </c>
      <c r="R33" s="216">
        <v>18.842</v>
      </c>
      <c r="S33" s="216">
        <v>18.499</v>
      </c>
      <c r="T33" s="229"/>
      <c r="U33" s="213"/>
      <c r="V33" s="216"/>
      <c r="W33" s="216"/>
      <c r="X33" s="225"/>
      <c r="Y33" s="211"/>
    </row>
    <row r="34" spans="3:25" ht="12.75" customHeight="1">
      <c r="C34" s="259">
        <v>20</v>
      </c>
      <c r="D34" s="249" t="s">
        <v>425</v>
      </c>
      <c r="E34" s="213">
        <f>I34+M34+Q34+U34</f>
        <v>0.9469999999999956</v>
      </c>
      <c r="F34" s="216">
        <f>J34+N34+R34+V34</f>
        <v>-16.194000000000003</v>
      </c>
      <c r="G34" s="216">
        <f>K34+O34+S34+W34</f>
        <v>0</v>
      </c>
      <c r="H34" s="225"/>
      <c r="I34" s="232">
        <f aca="true" t="shared" si="4" ref="I34:I56">J34+L34</f>
        <v>-24.556000000000004</v>
      </c>
      <c r="J34" s="216">
        <v>-41.697</v>
      </c>
      <c r="K34" s="216">
        <v>-25.191</v>
      </c>
      <c r="L34" s="229">
        <v>17.141</v>
      </c>
      <c r="M34" s="223"/>
      <c r="N34" s="226"/>
      <c r="O34" s="226"/>
      <c r="P34" s="240"/>
      <c r="Q34" s="213">
        <f>R34+T34</f>
        <v>25.503</v>
      </c>
      <c r="R34" s="216">
        <v>25.503</v>
      </c>
      <c r="S34" s="216">
        <v>25.191</v>
      </c>
      <c r="T34" s="229"/>
      <c r="U34" s="213"/>
      <c r="V34" s="216"/>
      <c r="W34" s="216"/>
      <c r="X34" s="225"/>
      <c r="Y34" s="211"/>
    </row>
    <row r="35" spans="3:25" ht="12.75" customHeight="1">
      <c r="C35" s="259">
        <v>21</v>
      </c>
      <c r="D35" s="249" t="s">
        <v>426</v>
      </c>
      <c r="E35" s="213">
        <f aca="true" t="shared" si="5" ref="E35:G49">I35+M35+Q35+U35</f>
        <v>15.387000000000002</v>
      </c>
      <c r="F35" s="216">
        <f t="shared" si="5"/>
        <v>-6.973999999999998</v>
      </c>
      <c r="G35" s="216">
        <f t="shared" si="5"/>
        <v>-20</v>
      </c>
      <c r="H35" s="225">
        <f>L35+P35+T35+X35</f>
        <v>22.361</v>
      </c>
      <c r="I35" s="232">
        <f t="shared" si="4"/>
        <v>-0.34399999999999764</v>
      </c>
      <c r="J35" s="216">
        <v>-22.705</v>
      </c>
      <c r="K35" s="216">
        <v>-35.479</v>
      </c>
      <c r="L35" s="225">
        <v>22.361</v>
      </c>
      <c r="M35" s="223"/>
      <c r="N35" s="226"/>
      <c r="O35" s="226"/>
      <c r="P35" s="240"/>
      <c r="Q35" s="213">
        <f>R35+T35</f>
        <v>15.731</v>
      </c>
      <c r="R35" s="216">
        <v>15.731</v>
      </c>
      <c r="S35" s="216">
        <v>15.479</v>
      </c>
      <c r="T35" s="229"/>
      <c r="U35" s="245"/>
      <c r="V35" s="226"/>
      <c r="W35" s="226"/>
      <c r="X35" s="229"/>
      <c r="Y35" s="211"/>
    </row>
    <row r="36" spans="3:25" ht="12.75" customHeight="1">
      <c r="C36" s="259">
        <v>22</v>
      </c>
      <c r="D36" s="249" t="s">
        <v>427</v>
      </c>
      <c r="E36" s="213">
        <f>I36+M36+Q36+U36</f>
        <v>7.3210000000000015</v>
      </c>
      <c r="F36" s="216">
        <f>J36+N36+R36+V36</f>
        <v>6.971000000000002</v>
      </c>
      <c r="G36" s="216">
        <f>K36+O36+S36+W36</f>
        <v>7.063000000000001</v>
      </c>
      <c r="H36" s="225">
        <f>L36+P36+T36+X36</f>
        <v>0.35</v>
      </c>
      <c r="I36" s="232">
        <f t="shared" si="4"/>
        <v>-9.168</v>
      </c>
      <c r="J36" s="216">
        <v>-9.168</v>
      </c>
      <c r="K36" s="216">
        <v>-9.037</v>
      </c>
      <c r="L36" s="229"/>
      <c r="M36" s="223"/>
      <c r="N36" s="226"/>
      <c r="O36" s="226"/>
      <c r="P36" s="240"/>
      <c r="Q36" s="213">
        <f>R36+T36</f>
        <v>16.489</v>
      </c>
      <c r="R36" s="216">
        <v>16.489</v>
      </c>
      <c r="S36" s="216">
        <v>16.1</v>
      </c>
      <c r="T36" s="229"/>
      <c r="U36" s="213"/>
      <c r="V36" s="216">
        <v>-0.35</v>
      </c>
      <c r="W36" s="216"/>
      <c r="X36" s="225">
        <v>0.35</v>
      </c>
      <c r="Y36" s="211"/>
    </row>
    <row r="37" spans="3:25" ht="12.75" customHeight="1">
      <c r="C37" s="259">
        <v>23</v>
      </c>
      <c r="D37" s="249" t="s">
        <v>428</v>
      </c>
      <c r="E37" s="213">
        <f t="shared" si="5"/>
        <v>6.901</v>
      </c>
      <c r="F37" s="216">
        <f t="shared" si="5"/>
        <v>6.901</v>
      </c>
      <c r="G37" s="216">
        <f t="shared" si="5"/>
        <v>2.202</v>
      </c>
      <c r="H37" s="224"/>
      <c r="I37" s="232">
        <f t="shared" si="4"/>
        <v>0</v>
      </c>
      <c r="J37" s="216"/>
      <c r="K37" s="216">
        <v>-3.8</v>
      </c>
      <c r="L37" s="229"/>
      <c r="M37" s="223"/>
      <c r="N37" s="226"/>
      <c r="O37" s="226"/>
      <c r="P37" s="240"/>
      <c r="Q37" s="213">
        <f>R37+T37</f>
        <v>6.901</v>
      </c>
      <c r="R37" s="216">
        <v>6.901</v>
      </c>
      <c r="S37" s="216">
        <v>6.002</v>
      </c>
      <c r="T37" s="229"/>
      <c r="U37" s="245"/>
      <c r="V37" s="226"/>
      <c r="W37" s="226"/>
      <c r="X37" s="229"/>
      <c r="Y37" s="211"/>
    </row>
    <row r="38" spans="3:25" ht="12.75" customHeight="1">
      <c r="C38" s="259">
        <v>24</v>
      </c>
      <c r="D38" s="249" t="s">
        <v>429</v>
      </c>
      <c r="E38" s="213">
        <f t="shared" si="5"/>
        <v>10.309</v>
      </c>
      <c r="F38" s="216">
        <f t="shared" si="5"/>
        <v>10.309</v>
      </c>
      <c r="G38" s="216">
        <f>K38+O38+S38+W38</f>
        <v>2.158</v>
      </c>
      <c r="H38" s="224"/>
      <c r="I38" s="232">
        <f t="shared" si="4"/>
        <v>9.654</v>
      </c>
      <c r="J38" s="216">
        <v>9.654</v>
      </c>
      <c r="K38" s="222">
        <v>1.768</v>
      </c>
      <c r="L38" s="470"/>
      <c r="M38" s="223"/>
      <c r="N38" s="226"/>
      <c r="O38" s="226"/>
      <c r="P38" s="240"/>
      <c r="Q38" s="213">
        <f aca="true" t="shared" si="6" ref="Q38:Q54">R38+T38</f>
        <v>0.655</v>
      </c>
      <c r="R38" s="216">
        <v>0.655</v>
      </c>
      <c r="S38" s="216">
        <v>0.39</v>
      </c>
      <c r="T38" s="229"/>
      <c r="U38" s="213"/>
      <c r="V38" s="216"/>
      <c r="W38" s="216"/>
      <c r="X38" s="229"/>
      <c r="Y38" s="211"/>
    </row>
    <row r="39" spans="3:25" ht="12.75" customHeight="1">
      <c r="C39" s="259">
        <v>25</v>
      </c>
      <c r="D39" s="249" t="s">
        <v>16</v>
      </c>
      <c r="E39" s="213">
        <f t="shared" si="5"/>
        <v>3.7279999999999998</v>
      </c>
      <c r="F39" s="216">
        <f t="shared" si="5"/>
        <v>1.1909999999999998</v>
      </c>
      <c r="G39" s="216">
        <f>K39+O39+S39+W39</f>
        <v>1.968</v>
      </c>
      <c r="H39" s="225">
        <f>L39+P39+T39+X39</f>
        <v>2.537</v>
      </c>
      <c r="I39" s="232">
        <f t="shared" si="4"/>
        <v>-4.2</v>
      </c>
      <c r="J39" s="241">
        <v>-6.737</v>
      </c>
      <c r="K39" s="216">
        <v>-2.537</v>
      </c>
      <c r="L39" s="225">
        <v>2.537</v>
      </c>
      <c r="M39" s="223"/>
      <c r="N39" s="226"/>
      <c r="O39" s="226"/>
      <c r="P39" s="240"/>
      <c r="Q39" s="213">
        <f t="shared" si="6"/>
        <v>7.928</v>
      </c>
      <c r="R39" s="216">
        <v>7.928</v>
      </c>
      <c r="S39" s="216">
        <v>4.505</v>
      </c>
      <c r="T39" s="229"/>
      <c r="U39" s="245"/>
      <c r="V39" s="226"/>
      <c r="W39" s="226"/>
      <c r="X39" s="229"/>
      <c r="Y39" s="211"/>
    </row>
    <row r="40" spans="3:25" ht="12.75" customHeight="1">
      <c r="C40" s="259">
        <v>26</v>
      </c>
      <c r="D40" s="249" t="s">
        <v>444</v>
      </c>
      <c r="E40" s="213">
        <f>I40+M40+Q40+U40</f>
        <v>5.92</v>
      </c>
      <c r="F40" s="216">
        <f>J40+N40+R40+V40</f>
        <v>5.92</v>
      </c>
      <c r="G40" s="216">
        <f>K40+O40+S40+W40</f>
        <v>5.809</v>
      </c>
      <c r="H40" s="224"/>
      <c r="I40" s="232">
        <f t="shared" si="4"/>
        <v>0</v>
      </c>
      <c r="J40" s="216"/>
      <c r="K40" s="234"/>
      <c r="L40" s="243"/>
      <c r="M40" s="223"/>
      <c r="N40" s="226"/>
      <c r="O40" s="226"/>
      <c r="P40" s="240"/>
      <c r="Q40" s="213">
        <f t="shared" si="6"/>
        <v>5.92</v>
      </c>
      <c r="R40" s="216">
        <v>5.92</v>
      </c>
      <c r="S40" s="216">
        <v>5.809</v>
      </c>
      <c r="T40" s="229"/>
      <c r="U40" s="245"/>
      <c r="V40" s="226"/>
      <c r="W40" s="226"/>
      <c r="X40" s="229"/>
      <c r="Y40" s="211"/>
    </row>
    <row r="41" spans="3:25" ht="12.75" customHeight="1">
      <c r="C41" s="259">
        <v>27</v>
      </c>
      <c r="D41" s="249" t="s">
        <v>34</v>
      </c>
      <c r="E41" s="213">
        <f t="shared" si="5"/>
        <v>0.6639999999999997</v>
      </c>
      <c r="F41" s="216">
        <f t="shared" si="5"/>
        <v>0.6639999999999997</v>
      </c>
      <c r="G41" s="216">
        <f t="shared" si="5"/>
        <v>-0.07200000000000006</v>
      </c>
      <c r="H41" s="224"/>
      <c r="I41" s="232">
        <f t="shared" si="4"/>
        <v>5.572</v>
      </c>
      <c r="J41" s="216">
        <v>5.572</v>
      </c>
      <c r="K41" s="216">
        <v>5.492</v>
      </c>
      <c r="L41" s="229"/>
      <c r="M41" s="223"/>
      <c r="N41" s="226"/>
      <c r="O41" s="226"/>
      <c r="P41" s="240"/>
      <c r="Q41" s="213">
        <f t="shared" si="6"/>
        <v>-4.908</v>
      </c>
      <c r="R41" s="216">
        <v>-4.908</v>
      </c>
      <c r="S41" s="216">
        <v>-5.564</v>
      </c>
      <c r="T41" s="229"/>
      <c r="U41" s="213"/>
      <c r="V41" s="216"/>
      <c r="W41" s="226"/>
      <c r="X41" s="229"/>
      <c r="Y41" s="270"/>
    </row>
    <row r="42" spans="3:25" ht="24" customHeight="1">
      <c r="C42" s="259">
        <v>28</v>
      </c>
      <c r="D42" s="249" t="s">
        <v>443</v>
      </c>
      <c r="E42" s="213">
        <f>I42+M42+Q42+U42</f>
        <v>-0.172</v>
      </c>
      <c r="F42" s="216">
        <f>J42+N42+R42+V42</f>
        <v>-0.172</v>
      </c>
      <c r="G42" s="216">
        <f>K42+O42+S42+W42</f>
        <v>-0.272</v>
      </c>
      <c r="H42" s="224"/>
      <c r="I42" s="232">
        <f t="shared" si="4"/>
        <v>0</v>
      </c>
      <c r="J42" s="216"/>
      <c r="K42" s="216"/>
      <c r="L42" s="229"/>
      <c r="M42" s="223"/>
      <c r="N42" s="226"/>
      <c r="O42" s="226"/>
      <c r="P42" s="240"/>
      <c r="Q42" s="213">
        <f t="shared" si="6"/>
        <v>-0.172</v>
      </c>
      <c r="R42" s="216">
        <v>-0.172</v>
      </c>
      <c r="S42" s="216">
        <v>-0.272</v>
      </c>
      <c r="T42" s="229"/>
      <c r="U42" s="213"/>
      <c r="V42" s="216"/>
      <c r="W42" s="226"/>
      <c r="X42" s="229"/>
      <c r="Y42" s="270"/>
    </row>
    <row r="43" spans="3:25" ht="12.75" customHeight="1">
      <c r="C43" s="259">
        <v>29</v>
      </c>
      <c r="D43" s="248" t="s">
        <v>430</v>
      </c>
      <c r="E43" s="213">
        <f t="shared" si="5"/>
        <v>43.908</v>
      </c>
      <c r="F43" s="216">
        <f t="shared" si="5"/>
        <v>43.908</v>
      </c>
      <c r="G43" s="216">
        <f t="shared" si="5"/>
        <v>38.601</v>
      </c>
      <c r="H43" s="225"/>
      <c r="I43" s="232">
        <f t="shared" si="4"/>
        <v>16.326</v>
      </c>
      <c r="J43" s="216">
        <v>16.326</v>
      </c>
      <c r="K43" s="216">
        <v>16.093</v>
      </c>
      <c r="L43" s="225"/>
      <c r="M43" s="228"/>
      <c r="N43" s="226"/>
      <c r="O43" s="226"/>
      <c r="P43" s="240"/>
      <c r="Q43" s="213">
        <f t="shared" si="6"/>
        <v>27.582</v>
      </c>
      <c r="R43" s="216">
        <v>27.582</v>
      </c>
      <c r="S43" s="216">
        <v>22.508</v>
      </c>
      <c r="T43" s="225"/>
      <c r="U43" s="213"/>
      <c r="V43" s="216"/>
      <c r="W43" s="216"/>
      <c r="X43" s="225"/>
      <c r="Y43" s="268"/>
    </row>
    <row r="44" spans="3:25" ht="12.75" customHeight="1">
      <c r="C44" s="259">
        <v>30</v>
      </c>
      <c r="D44" s="248" t="s">
        <v>63</v>
      </c>
      <c r="E44" s="213">
        <f t="shared" si="5"/>
        <v>34.435</v>
      </c>
      <c r="F44" s="216">
        <f t="shared" si="5"/>
        <v>30.520999999999997</v>
      </c>
      <c r="G44" s="216">
        <f t="shared" si="5"/>
        <v>25.905</v>
      </c>
      <c r="H44" s="225">
        <f>L44+P44+T44+X44</f>
        <v>3.914</v>
      </c>
      <c r="I44" s="232">
        <f t="shared" si="4"/>
        <v>3.5090000000000003</v>
      </c>
      <c r="J44" s="216">
        <v>-0.405</v>
      </c>
      <c r="K44" s="216">
        <v>2.959</v>
      </c>
      <c r="L44" s="225">
        <v>3.914</v>
      </c>
      <c r="M44" s="228"/>
      <c r="N44" s="226"/>
      <c r="O44" s="226"/>
      <c r="P44" s="240"/>
      <c r="Q44" s="213">
        <f t="shared" si="6"/>
        <v>30.926</v>
      </c>
      <c r="R44" s="216">
        <v>30.926</v>
      </c>
      <c r="S44" s="216">
        <v>22.946</v>
      </c>
      <c r="T44" s="225"/>
      <c r="U44" s="213"/>
      <c r="V44" s="216"/>
      <c r="W44" s="216"/>
      <c r="X44" s="225"/>
      <c r="Y44" s="268"/>
    </row>
    <row r="45" spans="3:25" ht="12.75" customHeight="1">
      <c r="C45" s="259">
        <v>31</v>
      </c>
      <c r="D45" s="248" t="s">
        <v>18</v>
      </c>
      <c r="E45" s="213">
        <f t="shared" si="5"/>
        <v>9.014</v>
      </c>
      <c r="F45" s="216">
        <f t="shared" si="5"/>
        <v>9.014</v>
      </c>
      <c r="G45" s="216">
        <f t="shared" si="5"/>
        <v>6.856</v>
      </c>
      <c r="H45" s="225"/>
      <c r="I45" s="232">
        <f t="shared" si="4"/>
        <v>0</v>
      </c>
      <c r="J45" s="216"/>
      <c r="K45" s="216"/>
      <c r="L45" s="225"/>
      <c r="M45" s="228"/>
      <c r="N45" s="226"/>
      <c r="O45" s="226"/>
      <c r="P45" s="240"/>
      <c r="Q45" s="213">
        <f t="shared" si="6"/>
        <v>9.014</v>
      </c>
      <c r="R45" s="216">
        <v>9.014</v>
      </c>
      <c r="S45" s="216">
        <v>6.856</v>
      </c>
      <c r="T45" s="225"/>
      <c r="U45" s="213"/>
      <c r="V45" s="216"/>
      <c r="W45" s="216"/>
      <c r="X45" s="225"/>
      <c r="Y45" s="268"/>
    </row>
    <row r="46" spans="3:25" ht="12.75" customHeight="1">
      <c r="C46" s="259">
        <v>32</v>
      </c>
      <c r="D46" s="248" t="s">
        <v>431</v>
      </c>
      <c r="E46" s="213">
        <f t="shared" si="5"/>
        <v>15.778</v>
      </c>
      <c r="F46" s="216">
        <f t="shared" si="5"/>
        <v>15.778</v>
      </c>
      <c r="G46" s="216">
        <f t="shared" si="5"/>
        <v>9.746</v>
      </c>
      <c r="H46" s="225"/>
      <c r="I46" s="232">
        <f t="shared" si="4"/>
        <v>4.933</v>
      </c>
      <c r="J46" s="216">
        <v>4.933</v>
      </c>
      <c r="K46" s="216">
        <v>1.22</v>
      </c>
      <c r="L46" s="225"/>
      <c r="M46" s="228"/>
      <c r="N46" s="226"/>
      <c r="O46" s="226"/>
      <c r="P46" s="240"/>
      <c r="Q46" s="213">
        <f t="shared" si="6"/>
        <v>10.845</v>
      </c>
      <c r="R46" s="216">
        <v>10.845</v>
      </c>
      <c r="S46" s="216">
        <v>8.526</v>
      </c>
      <c r="T46" s="225"/>
      <c r="U46" s="213"/>
      <c r="V46" s="216"/>
      <c r="W46" s="216"/>
      <c r="X46" s="225"/>
      <c r="Y46" s="268"/>
    </row>
    <row r="47" spans="3:25" ht="12.75" customHeight="1">
      <c r="C47" s="259">
        <v>33</v>
      </c>
      <c r="D47" s="248" t="s">
        <v>441</v>
      </c>
      <c r="E47" s="213">
        <f>I47+M47+Q47+U47</f>
        <v>4.7700000000000005</v>
      </c>
      <c r="F47" s="216">
        <f>J47+N47+R47+V47</f>
        <v>4.7700000000000005</v>
      </c>
      <c r="G47" s="216">
        <f>K47+O47+S47+W47</f>
        <v>4.701</v>
      </c>
      <c r="H47" s="225"/>
      <c r="I47" s="232">
        <f t="shared" si="4"/>
        <v>-4.092</v>
      </c>
      <c r="J47" s="216">
        <v>-4.092</v>
      </c>
      <c r="K47" s="216">
        <v>-4.034</v>
      </c>
      <c r="L47" s="225"/>
      <c r="M47" s="228"/>
      <c r="N47" s="226"/>
      <c r="O47" s="226"/>
      <c r="P47" s="240"/>
      <c r="Q47" s="213">
        <f t="shared" si="6"/>
        <v>8.862</v>
      </c>
      <c r="R47" s="216">
        <v>8.862</v>
      </c>
      <c r="S47" s="216">
        <v>8.735</v>
      </c>
      <c r="T47" s="225"/>
      <c r="U47" s="213"/>
      <c r="V47" s="216"/>
      <c r="W47" s="216"/>
      <c r="X47" s="225"/>
      <c r="Y47" s="268"/>
    </row>
    <row r="48" spans="3:25" ht="12.75" customHeight="1">
      <c r="C48" s="259">
        <v>34</v>
      </c>
      <c r="D48" s="248" t="s">
        <v>432</v>
      </c>
      <c r="E48" s="213">
        <f t="shared" si="5"/>
        <v>0.365</v>
      </c>
      <c r="F48" s="216">
        <f t="shared" si="5"/>
        <v>0.365</v>
      </c>
      <c r="G48" s="216">
        <f t="shared" si="5"/>
        <v>-0.216</v>
      </c>
      <c r="H48" s="225"/>
      <c r="I48" s="232">
        <f t="shared" si="4"/>
        <v>0</v>
      </c>
      <c r="J48" s="216"/>
      <c r="K48" s="216"/>
      <c r="L48" s="225"/>
      <c r="M48" s="228"/>
      <c r="N48" s="226"/>
      <c r="O48" s="226"/>
      <c r="P48" s="240"/>
      <c r="Q48" s="213">
        <f t="shared" si="6"/>
        <v>0.365</v>
      </c>
      <c r="R48" s="216">
        <v>0.365</v>
      </c>
      <c r="S48" s="216">
        <v>-0.216</v>
      </c>
      <c r="T48" s="225"/>
      <c r="U48" s="213"/>
      <c r="V48" s="216"/>
      <c r="W48" s="216"/>
      <c r="X48" s="225"/>
      <c r="Y48" s="268"/>
    </row>
    <row r="49" spans="3:25" ht="12.75" customHeight="1">
      <c r="C49" s="259">
        <v>35</v>
      </c>
      <c r="D49" s="248" t="s">
        <v>20</v>
      </c>
      <c r="E49" s="213">
        <f t="shared" si="5"/>
        <v>12.959</v>
      </c>
      <c r="F49" s="216">
        <f t="shared" si="5"/>
        <v>12.959</v>
      </c>
      <c r="G49" s="216">
        <f t="shared" si="5"/>
        <v>17.65</v>
      </c>
      <c r="H49" s="225"/>
      <c r="I49" s="232">
        <f t="shared" si="4"/>
        <v>0.767</v>
      </c>
      <c r="J49" s="216">
        <v>0.767</v>
      </c>
      <c r="K49" s="216">
        <v>7.163</v>
      </c>
      <c r="L49" s="225"/>
      <c r="M49" s="228"/>
      <c r="N49" s="226"/>
      <c r="O49" s="226"/>
      <c r="P49" s="240"/>
      <c r="Q49" s="213">
        <f t="shared" si="6"/>
        <v>12.192</v>
      </c>
      <c r="R49" s="216">
        <v>12.192</v>
      </c>
      <c r="S49" s="216">
        <v>10.487</v>
      </c>
      <c r="T49" s="225"/>
      <c r="U49" s="213"/>
      <c r="V49" s="216"/>
      <c r="W49" s="216"/>
      <c r="X49" s="225"/>
      <c r="Y49" s="268"/>
    </row>
    <row r="50" spans="3:25" ht="12.75" customHeight="1">
      <c r="C50" s="259">
        <v>36</v>
      </c>
      <c r="D50" s="248" t="s">
        <v>224</v>
      </c>
      <c r="E50" s="213">
        <f aca="true" t="shared" si="7" ref="E50:G60">I50+M50+Q50+U50</f>
        <v>14.414</v>
      </c>
      <c r="F50" s="216">
        <f t="shared" si="7"/>
        <v>14.414</v>
      </c>
      <c r="G50" s="216">
        <f t="shared" si="7"/>
        <v>3.9429999999999996</v>
      </c>
      <c r="H50" s="225"/>
      <c r="I50" s="232">
        <f t="shared" si="4"/>
        <v>10.174</v>
      </c>
      <c r="J50" s="216">
        <v>10.174</v>
      </c>
      <c r="K50" s="216">
        <v>-0.272</v>
      </c>
      <c r="L50" s="225"/>
      <c r="M50" s="228"/>
      <c r="N50" s="226"/>
      <c r="O50" s="226"/>
      <c r="P50" s="240"/>
      <c r="Q50" s="213">
        <f t="shared" si="6"/>
        <v>4.24</v>
      </c>
      <c r="R50" s="216">
        <v>4.24</v>
      </c>
      <c r="S50" s="216">
        <v>4.215</v>
      </c>
      <c r="T50" s="225"/>
      <c r="U50" s="213"/>
      <c r="V50" s="216"/>
      <c r="W50" s="216"/>
      <c r="X50" s="225"/>
      <c r="Y50" s="268"/>
    </row>
    <row r="51" spans="3:25" ht="12.75" customHeight="1">
      <c r="C51" s="259">
        <v>37</v>
      </c>
      <c r="D51" s="248" t="s">
        <v>222</v>
      </c>
      <c r="E51" s="213">
        <f t="shared" si="7"/>
        <v>16.326999999999998</v>
      </c>
      <c r="F51" s="216">
        <f t="shared" si="7"/>
        <v>16.326999999999998</v>
      </c>
      <c r="G51" s="216">
        <f t="shared" si="7"/>
        <v>-2.122</v>
      </c>
      <c r="H51" s="225"/>
      <c r="I51" s="232">
        <f t="shared" si="4"/>
        <v>12.7</v>
      </c>
      <c r="J51" s="216">
        <v>12.7</v>
      </c>
      <c r="K51" s="216">
        <v>-3.35</v>
      </c>
      <c r="L51" s="225"/>
      <c r="M51" s="228"/>
      <c r="N51" s="226"/>
      <c r="O51" s="226"/>
      <c r="P51" s="240"/>
      <c r="Q51" s="213">
        <f t="shared" si="6"/>
        <v>3.627</v>
      </c>
      <c r="R51" s="216">
        <v>3.627</v>
      </c>
      <c r="S51" s="216">
        <v>1.228</v>
      </c>
      <c r="T51" s="225"/>
      <c r="U51" s="213"/>
      <c r="V51" s="216"/>
      <c r="W51" s="216"/>
      <c r="X51" s="225"/>
      <c r="Y51" s="268"/>
    </row>
    <row r="52" spans="3:25" ht="12.75" customHeight="1">
      <c r="C52" s="259">
        <v>38</v>
      </c>
      <c r="D52" s="248" t="s">
        <v>30</v>
      </c>
      <c r="E52" s="213">
        <f t="shared" si="7"/>
        <v>9.068</v>
      </c>
      <c r="F52" s="216">
        <f t="shared" si="7"/>
        <v>2.318</v>
      </c>
      <c r="G52" s="216">
        <f t="shared" si="7"/>
        <v>1.977</v>
      </c>
      <c r="H52" s="225"/>
      <c r="I52" s="232">
        <f t="shared" si="4"/>
        <v>6.75</v>
      </c>
      <c r="J52" s="216"/>
      <c r="K52" s="216"/>
      <c r="L52" s="225">
        <v>6.75</v>
      </c>
      <c r="M52" s="228"/>
      <c r="N52" s="226"/>
      <c r="O52" s="226"/>
      <c r="P52" s="240"/>
      <c r="Q52" s="213">
        <f t="shared" si="6"/>
        <v>2.318</v>
      </c>
      <c r="R52" s="216">
        <v>2.318</v>
      </c>
      <c r="S52" s="216">
        <v>1.977</v>
      </c>
      <c r="T52" s="225"/>
      <c r="U52" s="213"/>
      <c r="V52" s="216"/>
      <c r="W52" s="216"/>
      <c r="X52" s="225"/>
      <c r="Y52" s="268"/>
    </row>
    <row r="53" spans="3:25" ht="12.75" customHeight="1">
      <c r="C53" s="259">
        <v>39</v>
      </c>
      <c r="D53" s="248" t="s">
        <v>67</v>
      </c>
      <c r="E53" s="213">
        <f>I53+M53+Q53+U53</f>
        <v>11.871</v>
      </c>
      <c r="F53" s="216">
        <f>J53+N53+R53+V53</f>
        <v>11.871</v>
      </c>
      <c r="G53" s="216">
        <f t="shared" si="7"/>
        <v>11.636</v>
      </c>
      <c r="H53" s="225"/>
      <c r="I53" s="232">
        <f t="shared" si="4"/>
        <v>2.943</v>
      </c>
      <c r="J53" s="216">
        <v>2.943</v>
      </c>
      <c r="K53" s="216">
        <v>2.901</v>
      </c>
      <c r="L53" s="225"/>
      <c r="M53" s="232"/>
      <c r="N53" s="216"/>
      <c r="O53" s="216"/>
      <c r="P53" s="240"/>
      <c r="Q53" s="213">
        <f t="shared" si="6"/>
        <v>8.928</v>
      </c>
      <c r="R53" s="216">
        <v>8.928</v>
      </c>
      <c r="S53" s="216">
        <v>8.735</v>
      </c>
      <c r="T53" s="225"/>
      <c r="U53" s="213"/>
      <c r="V53" s="216"/>
      <c r="W53" s="216"/>
      <c r="X53" s="225"/>
      <c r="Y53" s="268"/>
    </row>
    <row r="54" spans="3:25" ht="12.75" customHeight="1">
      <c r="C54" s="259">
        <v>40</v>
      </c>
      <c r="D54" s="248" t="s">
        <v>223</v>
      </c>
      <c r="E54" s="213">
        <f t="shared" si="7"/>
        <v>-15.495</v>
      </c>
      <c r="F54" s="216">
        <f t="shared" si="7"/>
        <v>-15.495</v>
      </c>
      <c r="G54" s="216">
        <f t="shared" si="7"/>
        <v>-13.66</v>
      </c>
      <c r="H54" s="225"/>
      <c r="I54" s="232">
        <f t="shared" si="4"/>
        <v>-1.5</v>
      </c>
      <c r="J54" s="216">
        <v>-1.5</v>
      </c>
      <c r="K54" s="216"/>
      <c r="L54" s="225"/>
      <c r="M54" s="232"/>
      <c r="N54" s="226"/>
      <c r="O54" s="226"/>
      <c r="P54" s="240"/>
      <c r="Q54" s="213">
        <f t="shared" si="6"/>
        <v>-13.995</v>
      </c>
      <c r="R54" s="216">
        <v>-13.995</v>
      </c>
      <c r="S54" s="216">
        <v>-13.66</v>
      </c>
      <c r="T54" s="225"/>
      <c r="U54" s="213"/>
      <c r="V54" s="216"/>
      <c r="W54" s="216"/>
      <c r="X54" s="225"/>
      <c r="Y54" s="268"/>
    </row>
    <row r="55" spans="3:25" ht="12.75" customHeight="1">
      <c r="C55" s="259">
        <v>41</v>
      </c>
      <c r="D55" s="248" t="s">
        <v>66</v>
      </c>
      <c r="E55" s="213">
        <f t="shared" si="7"/>
        <v>6</v>
      </c>
      <c r="F55" s="216">
        <f t="shared" si="7"/>
        <v>6</v>
      </c>
      <c r="G55" s="216">
        <f t="shared" si="7"/>
        <v>5.914</v>
      </c>
      <c r="H55" s="225"/>
      <c r="I55" s="232">
        <f t="shared" si="4"/>
        <v>6</v>
      </c>
      <c r="J55" s="216">
        <v>6</v>
      </c>
      <c r="K55" s="216">
        <v>5.914</v>
      </c>
      <c r="L55" s="225"/>
      <c r="M55" s="232"/>
      <c r="N55" s="216"/>
      <c r="O55" s="216"/>
      <c r="P55" s="240"/>
      <c r="Q55" s="213"/>
      <c r="R55" s="216"/>
      <c r="S55" s="216"/>
      <c r="T55" s="225"/>
      <c r="U55" s="213"/>
      <c r="V55" s="216"/>
      <c r="W55" s="216"/>
      <c r="X55" s="225"/>
      <c r="Y55" s="268"/>
    </row>
    <row r="56" spans="3:25" ht="12.75" customHeight="1">
      <c r="C56" s="259">
        <v>42</v>
      </c>
      <c r="D56" s="248" t="s">
        <v>225</v>
      </c>
      <c r="E56" s="213">
        <f t="shared" si="7"/>
        <v>3</v>
      </c>
      <c r="F56" s="216">
        <f t="shared" si="7"/>
        <v>3</v>
      </c>
      <c r="G56" s="216">
        <f t="shared" si="7"/>
        <v>2.957</v>
      </c>
      <c r="H56" s="225"/>
      <c r="I56" s="232">
        <f t="shared" si="4"/>
        <v>3</v>
      </c>
      <c r="J56" s="216">
        <v>3</v>
      </c>
      <c r="K56" s="216">
        <v>2.957</v>
      </c>
      <c r="L56" s="225"/>
      <c r="M56" s="228"/>
      <c r="N56" s="226"/>
      <c r="O56" s="226"/>
      <c r="P56" s="240"/>
      <c r="Q56" s="213"/>
      <c r="R56" s="216"/>
      <c r="S56" s="216"/>
      <c r="T56" s="225"/>
      <c r="U56" s="213"/>
      <c r="V56" s="216"/>
      <c r="W56" s="216"/>
      <c r="X56" s="225"/>
      <c r="Y56" s="268"/>
    </row>
    <row r="57" spans="3:25" ht="12.75" customHeight="1">
      <c r="C57" s="259">
        <v>43</v>
      </c>
      <c r="D57" s="248" t="s">
        <v>21</v>
      </c>
      <c r="E57" s="213">
        <f t="shared" si="7"/>
        <v>0.632</v>
      </c>
      <c r="F57" s="216">
        <f t="shared" si="7"/>
        <v>0.632</v>
      </c>
      <c r="G57" s="216">
        <f t="shared" si="7"/>
        <v>0.623</v>
      </c>
      <c r="H57" s="225"/>
      <c r="I57" s="232">
        <f>J57+L57</f>
        <v>0.632</v>
      </c>
      <c r="J57" s="216">
        <v>0.632</v>
      </c>
      <c r="K57" s="12">
        <v>0.623</v>
      </c>
      <c r="L57" s="178"/>
      <c r="M57" s="314"/>
      <c r="N57" s="176"/>
      <c r="O57" s="176"/>
      <c r="P57" s="312"/>
      <c r="Q57" s="177"/>
      <c r="R57" s="176"/>
      <c r="S57" s="176"/>
      <c r="T57" s="178"/>
      <c r="U57" s="177"/>
      <c r="V57" s="176"/>
      <c r="W57" s="176"/>
      <c r="X57" s="178"/>
      <c r="Y57" s="6"/>
    </row>
    <row r="58" spans="3:25" ht="12.75" customHeight="1">
      <c r="C58" s="259">
        <v>44</v>
      </c>
      <c r="D58" s="248" t="s">
        <v>227</v>
      </c>
      <c r="E58" s="269">
        <f>I58+M58+Q58+U58</f>
        <v>-9.689639999999999</v>
      </c>
      <c r="F58" s="256">
        <f>J58+N58+R58+V58</f>
        <v>-9.689639999999999</v>
      </c>
      <c r="G58" s="216">
        <f t="shared" si="7"/>
        <v>-9.551</v>
      </c>
      <c r="H58" s="229"/>
      <c r="I58" s="232">
        <f>J58+L58</f>
        <v>0.3</v>
      </c>
      <c r="J58" s="216">
        <v>0.3</v>
      </c>
      <c r="K58" s="216">
        <v>0.296</v>
      </c>
      <c r="L58" s="229"/>
      <c r="M58" s="314"/>
      <c r="N58" s="176"/>
      <c r="O58" s="176"/>
      <c r="P58" s="312"/>
      <c r="Q58" s="269">
        <f>R58+T58</f>
        <v>-9.98964</v>
      </c>
      <c r="R58" s="476">
        <v>-9.98964</v>
      </c>
      <c r="S58" s="12">
        <v>-9.847</v>
      </c>
      <c r="T58" s="178"/>
      <c r="U58" s="177"/>
      <c r="V58" s="176"/>
      <c r="W58" s="176"/>
      <c r="X58" s="178"/>
      <c r="Y58" s="6"/>
    </row>
    <row r="59" spans="3:25" ht="12.75" customHeight="1">
      <c r="C59" s="259">
        <v>45</v>
      </c>
      <c r="D59" s="249" t="s">
        <v>219</v>
      </c>
      <c r="E59" s="213">
        <f>I59+M59+Q59+U59</f>
        <v>5</v>
      </c>
      <c r="F59" s="216">
        <f>J59+N59+R59+V59</f>
        <v>5</v>
      </c>
      <c r="G59" s="216">
        <f t="shared" si="7"/>
        <v>4.929</v>
      </c>
      <c r="H59" s="229"/>
      <c r="I59" s="232">
        <f>J59+L59</f>
        <v>5</v>
      </c>
      <c r="J59" s="216">
        <v>5</v>
      </c>
      <c r="K59" s="216">
        <v>4.929</v>
      </c>
      <c r="L59" s="229"/>
      <c r="M59" s="314"/>
      <c r="N59" s="176"/>
      <c r="O59" s="176"/>
      <c r="P59" s="312"/>
      <c r="Q59" s="177"/>
      <c r="R59" s="176"/>
      <c r="S59" s="176"/>
      <c r="T59" s="178"/>
      <c r="U59" s="177"/>
      <c r="V59" s="176"/>
      <c r="W59" s="176"/>
      <c r="X59" s="178"/>
      <c r="Y59" s="6"/>
    </row>
    <row r="60" spans="3:25" ht="12.75">
      <c r="C60" s="259">
        <v>46</v>
      </c>
      <c r="D60" s="264" t="s">
        <v>435</v>
      </c>
      <c r="E60" s="213"/>
      <c r="F60" s="216"/>
      <c r="G60" s="216">
        <f t="shared" si="7"/>
        <v>84.5</v>
      </c>
      <c r="H60" s="265"/>
      <c r="I60" s="232"/>
      <c r="J60" s="216"/>
      <c r="K60" s="189">
        <v>5.5</v>
      </c>
      <c r="L60" s="8"/>
      <c r="M60" s="232"/>
      <c r="N60" s="12"/>
      <c r="O60" s="12">
        <v>79</v>
      </c>
      <c r="P60" s="312"/>
      <c r="Q60" s="177"/>
      <c r="R60" s="176"/>
      <c r="S60" s="176"/>
      <c r="T60" s="178"/>
      <c r="U60" s="213"/>
      <c r="V60" s="12"/>
      <c r="W60" s="12"/>
      <c r="X60" s="8"/>
      <c r="Y60" s="6"/>
    </row>
    <row r="61" spans="3:25" ht="12.75">
      <c r="C61" s="259">
        <v>47</v>
      </c>
      <c r="D61" s="264" t="s">
        <v>2</v>
      </c>
      <c r="E61" s="213">
        <f aca="true" t="shared" si="8" ref="E61:F65">I61+M61+Q61+U61</f>
        <v>13</v>
      </c>
      <c r="F61" s="216">
        <f t="shared" si="8"/>
        <v>10.5</v>
      </c>
      <c r="G61" s="216"/>
      <c r="H61" s="225">
        <f>L61+P61+T61+X61</f>
        <v>2.5</v>
      </c>
      <c r="I61" s="232">
        <f>J61+L61</f>
        <v>13</v>
      </c>
      <c r="J61" s="216">
        <v>10.5</v>
      </c>
      <c r="K61" s="189"/>
      <c r="L61" s="8">
        <v>2.5</v>
      </c>
      <c r="M61" s="232"/>
      <c r="N61" s="12"/>
      <c r="O61" s="12"/>
      <c r="P61" s="312"/>
      <c r="Q61" s="177"/>
      <c r="R61" s="176"/>
      <c r="S61" s="176"/>
      <c r="T61" s="178"/>
      <c r="U61" s="213"/>
      <c r="V61" s="12"/>
      <c r="W61" s="12"/>
      <c r="X61" s="8"/>
      <c r="Y61" s="6"/>
    </row>
    <row r="62" spans="3:25" ht="12.75">
      <c r="C62" s="259">
        <v>48</v>
      </c>
      <c r="D62" s="264" t="s">
        <v>6</v>
      </c>
      <c r="E62" s="213">
        <f t="shared" si="8"/>
        <v>2.185</v>
      </c>
      <c r="F62" s="216">
        <f t="shared" si="8"/>
        <v>2.185</v>
      </c>
      <c r="G62" s="216">
        <f>K62+O62+S62+W62</f>
        <v>3.799</v>
      </c>
      <c r="H62" s="224"/>
      <c r="I62" s="232">
        <f>J62+L62</f>
        <v>2.185</v>
      </c>
      <c r="J62" s="216">
        <v>2.185</v>
      </c>
      <c r="K62" s="189">
        <f>2.154+2.5</f>
        <v>4.654</v>
      </c>
      <c r="L62" s="8"/>
      <c r="M62" s="232"/>
      <c r="N62" s="12"/>
      <c r="O62" s="12">
        <v>-0.855</v>
      </c>
      <c r="P62" s="312"/>
      <c r="Q62" s="177"/>
      <c r="R62" s="176"/>
      <c r="S62" s="176"/>
      <c r="T62" s="178"/>
      <c r="U62" s="213"/>
      <c r="V62" s="12"/>
      <c r="W62" s="12"/>
      <c r="X62" s="8"/>
      <c r="Y62" s="6"/>
    </row>
    <row r="63" spans="3:25" ht="12.75">
      <c r="C63" s="259">
        <v>49</v>
      </c>
      <c r="D63" s="294" t="s">
        <v>7</v>
      </c>
      <c r="E63" s="213">
        <f t="shared" si="8"/>
        <v>2.184</v>
      </c>
      <c r="F63" s="216">
        <f t="shared" si="8"/>
        <v>2.184</v>
      </c>
      <c r="G63" s="216">
        <f>K63+O63+S63+W63</f>
        <v>-5.03</v>
      </c>
      <c r="H63" s="224"/>
      <c r="I63" s="274"/>
      <c r="J63" s="216"/>
      <c r="K63" s="216">
        <v>-1.93</v>
      </c>
      <c r="L63" s="229"/>
      <c r="M63" s="232">
        <f>N63+P63</f>
        <v>2.184</v>
      </c>
      <c r="N63" s="12">
        <v>2.184</v>
      </c>
      <c r="O63" s="12">
        <v>-3.1</v>
      </c>
      <c r="P63" s="312"/>
      <c r="Q63" s="177"/>
      <c r="R63" s="176"/>
      <c r="S63" s="176"/>
      <c r="T63" s="178"/>
      <c r="U63" s="179"/>
      <c r="V63" s="12"/>
      <c r="W63" s="12"/>
      <c r="X63" s="8"/>
      <c r="Y63" s="6"/>
    </row>
    <row r="64" spans="3:25" ht="12.75">
      <c r="C64" s="259">
        <v>50</v>
      </c>
      <c r="D64" s="294" t="s">
        <v>8</v>
      </c>
      <c r="E64" s="213">
        <f t="shared" si="8"/>
        <v>1.807</v>
      </c>
      <c r="F64" s="216">
        <f t="shared" si="8"/>
        <v>-6.593</v>
      </c>
      <c r="G64" s="216">
        <f>K64+O64+S64+W64</f>
        <v>-0.689</v>
      </c>
      <c r="H64" s="225">
        <f>L64+P64+T64+X64</f>
        <v>8.4</v>
      </c>
      <c r="I64" s="274"/>
      <c r="J64" s="216">
        <v>-8.4</v>
      </c>
      <c r="K64" s="226"/>
      <c r="L64" s="225">
        <v>8.4</v>
      </c>
      <c r="M64" s="232">
        <f>N64+P64</f>
        <v>1.807</v>
      </c>
      <c r="N64" s="12">
        <f>2.496-0.689</f>
        <v>1.807</v>
      </c>
      <c r="O64" s="12">
        <v>-0.689</v>
      </c>
      <c r="P64" s="312"/>
      <c r="Q64" s="177"/>
      <c r="R64" s="176"/>
      <c r="S64" s="176"/>
      <c r="T64" s="178"/>
      <c r="U64" s="179"/>
      <c r="V64" s="12"/>
      <c r="W64" s="12"/>
      <c r="X64" s="8"/>
      <c r="Y64" s="6"/>
    </row>
    <row r="65" spans="3:25" ht="12.75">
      <c r="C65" s="259">
        <v>51</v>
      </c>
      <c r="D65" s="277" t="s">
        <v>9</v>
      </c>
      <c r="E65" s="213">
        <f t="shared" si="8"/>
        <v>2.15</v>
      </c>
      <c r="F65" s="216">
        <f t="shared" si="8"/>
        <v>2.15</v>
      </c>
      <c r="G65" s="216">
        <f>K65+O65+S65+W65</f>
        <v>2.619</v>
      </c>
      <c r="H65" s="395"/>
      <c r="I65" s="296">
        <f>J65+L65</f>
        <v>2.15</v>
      </c>
      <c r="J65" s="289">
        <v>2.15</v>
      </c>
      <c r="K65" s="289">
        <f>2.119+0.5</f>
        <v>2.619</v>
      </c>
      <c r="L65" s="395"/>
      <c r="M65" s="232"/>
      <c r="N65" s="12"/>
      <c r="O65" s="12"/>
      <c r="P65" s="312"/>
      <c r="Q65" s="177"/>
      <c r="R65" s="176"/>
      <c r="S65" s="176"/>
      <c r="T65" s="178"/>
      <c r="U65" s="179"/>
      <c r="V65" s="12"/>
      <c r="W65" s="12"/>
      <c r="X65" s="8"/>
      <c r="Y65" s="6"/>
    </row>
    <row r="66" spans="3:25" ht="12.75">
      <c r="C66" s="259">
        <v>52</v>
      </c>
      <c r="D66" s="263" t="s">
        <v>10</v>
      </c>
      <c r="E66" s="37">
        <f aca="true" t="shared" si="9" ref="E66:E71">I66+M66+Q66+U66</f>
        <v>-0.4</v>
      </c>
      <c r="F66" s="189">
        <f aca="true" t="shared" si="10" ref="F66:G71">J66+N66+R66+V66</f>
        <v>-0.4</v>
      </c>
      <c r="G66" s="216"/>
      <c r="H66" s="265"/>
      <c r="I66" s="309">
        <f>J66+L66</f>
        <v>-0.4</v>
      </c>
      <c r="J66" s="189">
        <v>-0.4</v>
      </c>
      <c r="K66" s="289"/>
      <c r="L66" s="395"/>
      <c r="M66" s="232"/>
      <c r="N66" s="12"/>
      <c r="O66" s="12"/>
      <c r="P66" s="312"/>
      <c r="Q66" s="177"/>
      <c r="R66" s="176"/>
      <c r="S66" s="176"/>
      <c r="T66" s="178"/>
      <c r="U66" s="179"/>
      <c r="V66" s="12"/>
      <c r="W66" s="12"/>
      <c r="X66" s="8"/>
      <c r="Y66" s="6"/>
    </row>
    <row r="67" spans="3:25" ht="12.75">
      <c r="C67" s="259">
        <v>53</v>
      </c>
      <c r="D67" s="277" t="s">
        <v>11</v>
      </c>
      <c r="E67" s="37">
        <f t="shared" si="9"/>
        <v>8.113</v>
      </c>
      <c r="F67" s="189">
        <f t="shared" si="10"/>
        <v>8.113</v>
      </c>
      <c r="G67" s="189">
        <f t="shared" si="10"/>
        <v>5.533</v>
      </c>
      <c r="H67" s="395"/>
      <c r="I67" s="309">
        <f>J67+L67</f>
        <v>8.113</v>
      </c>
      <c r="J67" s="289">
        <v>8.113</v>
      </c>
      <c r="K67" s="289">
        <v>5.533</v>
      </c>
      <c r="L67" s="395"/>
      <c r="M67" s="232"/>
      <c r="N67" s="12"/>
      <c r="O67" s="12"/>
      <c r="P67" s="312"/>
      <c r="Q67" s="177"/>
      <c r="R67" s="176"/>
      <c r="S67" s="176"/>
      <c r="T67" s="178"/>
      <c r="U67" s="179"/>
      <c r="V67" s="12"/>
      <c r="W67" s="12"/>
      <c r="X67" s="8"/>
      <c r="Y67" s="6"/>
    </row>
    <row r="68" spans="3:25" ht="12.75">
      <c r="C68" s="259">
        <v>54</v>
      </c>
      <c r="D68" s="277" t="s">
        <v>12</v>
      </c>
      <c r="E68" s="37"/>
      <c r="F68" s="189"/>
      <c r="G68" s="189">
        <f t="shared" si="10"/>
        <v>-1.38</v>
      </c>
      <c r="H68" s="395"/>
      <c r="I68" s="296"/>
      <c r="J68" s="289"/>
      <c r="K68" s="289">
        <v>-1.38</v>
      </c>
      <c r="L68" s="395"/>
      <c r="M68" s="232"/>
      <c r="N68" s="12"/>
      <c r="O68" s="12"/>
      <c r="P68" s="312"/>
      <c r="Q68" s="177"/>
      <c r="R68" s="176"/>
      <c r="S68" s="176"/>
      <c r="T68" s="178"/>
      <c r="U68" s="179"/>
      <c r="V68" s="12"/>
      <c r="W68" s="12"/>
      <c r="X68" s="8"/>
      <c r="Y68" s="6"/>
    </row>
    <row r="69" spans="3:25" ht="13.5" customHeight="1">
      <c r="C69" s="259">
        <v>55</v>
      </c>
      <c r="D69" s="277" t="s">
        <v>13</v>
      </c>
      <c r="E69" s="37"/>
      <c r="F69" s="189">
        <f t="shared" si="10"/>
        <v>-1.4</v>
      </c>
      <c r="G69" s="189"/>
      <c r="H69" s="11">
        <f>L69+P69+T69+X69</f>
        <v>1.4</v>
      </c>
      <c r="I69" s="296"/>
      <c r="J69" s="289">
        <v>-1.4</v>
      </c>
      <c r="K69" s="448"/>
      <c r="L69" s="563">
        <v>1.4</v>
      </c>
      <c r="M69" s="296"/>
      <c r="N69" s="289"/>
      <c r="O69" s="289"/>
      <c r="P69" s="312"/>
      <c r="Q69" s="177"/>
      <c r="R69" s="176"/>
      <c r="S69" s="176"/>
      <c r="T69" s="178"/>
      <c r="U69" s="179"/>
      <c r="V69" s="12"/>
      <c r="W69" s="12"/>
      <c r="X69" s="8"/>
      <c r="Y69" s="6"/>
    </row>
    <row r="70" spans="3:25" ht="13.5" customHeight="1">
      <c r="C70" s="259">
        <v>56</v>
      </c>
      <c r="D70" s="294" t="s">
        <v>230</v>
      </c>
      <c r="E70" s="37">
        <f t="shared" si="9"/>
        <v>-4.68</v>
      </c>
      <c r="F70" s="189">
        <f t="shared" si="10"/>
        <v>-4.68</v>
      </c>
      <c r="G70" s="189">
        <f t="shared" si="10"/>
        <v>6.88</v>
      </c>
      <c r="H70" s="395"/>
      <c r="I70" s="296"/>
      <c r="J70" s="289"/>
      <c r="K70" s="289">
        <v>7.56</v>
      </c>
      <c r="L70" s="395"/>
      <c r="M70" s="296">
        <f>N70+P70</f>
        <v>-4.68</v>
      </c>
      <c r="N70" s="289">
        <v>-4.68</v>
      </c>
      <c r="O70" s="289">
        <v>-0.68</v>
      </c>
      <c r="P70" s="312"/>
      <c r="Q70" s="177"/>
      <c r="R70" s="176"/>
      <c r="S70" s="176"/>
      <c r="T70" s="178"/>
      <c r="U70" s="179"/>
      <c r="V70" s="12"/>
      <c r="W70" s="12"/>
      <c r="X70" s="8"/>
      <c r="Y70" s="6"/>
    </row>
    <row r="71" spans="3:25" ht="13.5" customHeight="1" thickBot="1">
      <c r="C71" s="259">
        <v>57</v>
      </c>
      <c r="D71" s="294" t="s">
        <v>14</v>
      </c>
      <c r="E71" s="466">
        <f t="shared" si="9"/>
        <v>15</v>
      </c>
      <c r="F71" s="468">
        <f t="shared" si="10"/>
        <v>15</v>
      </c>
      <c r="G71" s="222"/>
      <c r="H71" s="517"/>
      <c r="I71" s="296">
        <f>J71+L71</f>
        <v>15</v>
      </c>
      <c r="J71" s="216">
        <v>15</v>
      </c>
      <c r="K71" s="226"/>
      <c r="L71" s="229"/>
      <c r="M71" s="232"/>
      <c r="N71" s="12"/>
      <c r="O71" s="12"/>
      <c r="P71" s="312"/>
      <c r="Q71" s="177"/>
      <c r="R71" s="176"/>
      <c r="S71" s="176"/>
      <c r="T71" s="178"/>
      <c r="U71" s="179"/>
      <c r="V71" s="12"/>
      <c r="W71" s="12"/>
      <c r="X71" s="8"/>
      <c r="Y71" s="6"/>
    </row>
    <row r="72" spans="3:25" ht="13.5" thickBot="1">
      <c r="C72" s="306">
        <v>58</v>
      </c>
      <c r="D72" s="308" t="s">
        <v>35</v>
      </c>
      <c r="E72" s="512">
        <f>+I72+M72+Q72+U72</f>
        <v>216.84238000000005</v>
      </c>
      <c r="F72" s="513">
        <f>+J72+N72+R72+V72</f>
        <v>186.78676000000004</v>
      </c>
      <c r="G72" s="403">
        <f>+K72+O72+S72+W72</f>
        <v>167.66199999999992</v>
      </c>
      <c r="H72" s="514">
        <f>+L72+P72+T72+X72</f>
        <v>30.055620000000005</v>
      </c>
      <c r="I72" s="515">
        <f>J72+L72</f>
        <v>29.142380000000017</v>
      </c>
      <c r="J72" s="516">
        <f aca="true" t="shared" si="11" ref="J72:O72">J15+J17+J19+J26+J28+J30+SUM(J33:J71)</f>
        <v>-0.563239999999988</v>
      </c>
      <c r="K72" s="59">
        <f t="shared" si="11"/>
        <v>-68.14300000000001</v>
      </c>
      <c r="L72" s="564">
        <f t="shared" si="11"/>
        <v>29.705620000000003</v>
      </c>
      <c r="M72" s="73">
        <f t="shared" si="11"/>
        <v>0.8000000000000003</v>
      </c>
      <c r="N72" s="59">
        <f t="shared" si="11"/>
        <v>0.8000000000000003</v>
      </c>
      <c r="O72" s="59">
        <f t="shared" si="11"/>
        <v>78.065</v>
      </c>
      <c r="P72" s="62"/>
      <c r="Q72" s="72">
        <f>Q17+Q19+Q30+SUM(Q33:Q71)</f>
        <v>186.90000000000003</v>
      </c>
      <c r="R72" s="59">
        <f>R17+R19+R30+SUM(R33:R71)</f>
        <v>186.90000000000003</v>
      </c>
      <c r="S72" s="59">
        <f>S17+S19+S30+SUM(S33:S71)</f>
        <v>157.73999999999995</v>
      </c>
      <c r="T72" s="64"/>
      <c r="U72" s="72"/>
      <c r="V72" s="59">
        <f>V17+V19+V30+SUM(V33:V71)</f>
        <v>-0.35</v>
      </c>
      <c r="W72" s="59"/>
      <c r="X72" s="64">
        <f>X17+X19+X30+SUM(X33:X71)</f>
        <v>0.35</v>
      </c>
      <c r="Y72" s="6"/>
    </row>
    <row r="73" spans="3:25" ht="12.75">
      <c r="C73" s="214"/>
      <c r="I73" s="6"/>
      <c r="J73" s="6"/>
      <c r="K73" s="6"/>
      <c r="L73" s="6"/>
      <c r="M73" s="6"/>
      <c r="N73" s="6"/>
      <c r="O73" s="6"/>
      <c r="P73" s="6"/>
      <c r="Q73" s="6"/>
      <c r="R73" s="6"/>
      <c r="S73" s="6"/>
      <c r="T73" s="6"/>
      <c r="U73" s="6"/>
      <c r="V73" s="6"/>
      <c r="W73" s="6"/>
      <c r="X73" s="6"/>
      <c r="Y73" s="6"/>
    </row>
    <row r="74" spans="5:25" ht="12.75">
      <c r="E74" s="207"/>
      <c r="F74" s="207"/>
      <c r="G74" s="207"/>
      <c r="H74" s="207"/>
      <c r="I74" s="207"/>
      <c r="J74" s="207"/>
      <c r="K74" s="207"/>
      <c r="L74" s="207"/>
      <c r="M74" s="207"/>
      <c r="N74" s="207"/>
      <c r="O74" s="207"/>
      <c r="P74" s="207"/>
      <c r="Q74" s="207"/>
      <c r="R74" s="207"/>
      <c r="S74" s="207"/>
      <c r="T74" s="207"/>
      <c r="U74" s="207"/>
      <c r="V74" s="207"/>
      <c r="W74" s="207"/>
      <c r="X74" s="207"/>
      <c r="Y74" s="6"/>
    </row>
    <row r="75" spans="4:25" ht="12.75">
      <c r="D75" s="5" t="s">
        <v>68</v>
      </c>
      <c r="I75" s="210"/>
      <c r="J75" s="210"/>
      <c r="K75" s="6"/>
      <c r="L75" s="6"/>
      <c r="M75" s="6"/>
      <c r="N75" s="6"/>
      <c r="O75" s="6"/>
      <c r="P75" s="6"/>
      <c r="Q75" s="6"/>
      <c r="R75" s="6"/>
      <c r="S75" s="6"/>
      <c r="T75" s="6"/>
      <c r="U75" s="6"/>
      <c r="V75" s="6"/>
      <c r="W75" s="6"/>
      <c r="X75" s="6"/>
      <c r="Y75" s="6"/>
    </row>
    <row r="76" spans="4:25" ht="25.5">
      <c r="D76" s="204" t="s">
        <v>192</v>
      </c>
      <c r="G76" s="230"/>
      <c r="I76" s="6"/>
      <c r="J76" s="6"/>
      <c r="K76" s="6"/>
      <c r="L76" s="6"/>
      <c r="M76" s="6"/>
      <c r="N76" s="6"/>
      <c r="O76" s="6"/>
      <c r="P76" s="6"/>
      <c r="Q76" s="6"/>
      <c r="R76" s="6"/>
      <c r="S76" s="6"/>
      <c r="T76" s="6"/>
      <c r="U76" s="6"/>
      <c r="V76" s="6"/>
      <c r="W76" s="6"/>
      <c r="X76" s="6"/>
      <c r="Y76" s="6"/>
    </row>
    <row r="77" spans="4:25" ht="12.75">
      <c r="D77" s="66" t="s">
        <v>176</v>
      </c>
      <c r="I77" s="6"/>
      <c r="J77" s="6"/>
      <c r="K77" s="6"/>
      <c r="L77" s="6"/>
      <c r="M77" s="6"/>
      <c r="N77" s="6"/>
      <c r="O77" s="6"/>
      <c r="P77" s="6"/>
      <c r="Q77" s="6"/>
      <c r="R77" s="6"/>
      <c r="S77" s="6"/>
      <c r="T77" s="6"/>
      <c r="U77" s="6"/>
      <c r="V77" s="6"/>
      <c r="W77" s="6"/>
      <c r="X77" s="6"/>
      <c r="Y77" s="6"/>
    </row>
    <row r="78" ht="12.75">
      <c r="D78" s="5" t="s">
        <v>69</v>
      </c>
    </row>
  </sheetData>
  <sheetProtection/>
  <mergeCells count="25">
    <mergeCell ref="T13:T14"/>
    <mergeCell ref="V13:W13"/>
    <mergeCell ref="X13:X14"/>
    <mergeCell ref="N12:P12"/>
    <mergeCell ref="Q12:Q14"/>
    <mergeCell ref="R12:T12"/>
    <mergeCell ref="U12:U14"/>
    <mergeCell ref="V12:X12"/>
    <mergeCell ref="N13:O13"/>
    <mergeCell ref="C12:C14"/>
    <mergeCell ref="D12:D14"/>
    <mergeCell ref="E12:E14"/>
    <mergeCell ref="F12:H12"/>
    <mergeCell ref="I12:I14"/>
    <mergeCell ref="R13:S13"/>
    <mergeCell ref="J12:L12"/>
    <mergeCell ref="F13:G13"/>
    <mergeCell ref="H13:H14"/>
    <mergeCell ref="J13:K13"/>
    <mergeCell ref="L13:L14"/>
    <mergeCell ref="H2:L2"/>
    <mergeCell ref="D5:Q5"/>
    <mergeCell ref="E6:K6"/>
    <mergeCell ref="M12:M14"/>
    <mergeCell ref="P13:P14"/>
  </mergeCells>
  <printOptions/>
  <pageMargins left="0.25" right="0.25" top="0.75" bottom="0.75" header="0.3" footer="0.3"/>
  <pageSetup fitToHeight="0"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2:V214"/>
  <sheetViews>
    <sheetView zoomScalePageLayoutView="0" workbookViewId="0" topLeftCell="A16">
      <selection activeCell="M216" sqref="M216"/>
    </sheetView>
  </sheetViews>
  <sheetFormatPr defaultColWidth="9.140625" defaultRowHeight="12.75"/>
  <cols>
    <col min="1" max="1" width="4.57421875" style="0" customWidth="1"/>
    <col min="2" max="2" width="41.8515625" style="0" customWidth="1"/>
    <col min="3" max="3" width="10.421875" style="0" customWidth="1"/>
    <col min="4" max="4" width="10.57421875" style="0" customWidth="1"/>
    <col min="5" max="5" width="9.57421875" style="0" customWidth="1"/>
    <col min="6" max="6" width="8.28125" style="0" customWidth="1"/>
    <col min="7" max="8" width="9.57421875" style="0" customWidth="1"/>
    <col min="9" max="9" width="9.421875" style="0" customWidth="1"/>
    <col min="10" max="10" width="7.421875" style="0" customWidth="1"/>
    <col min="11" max="11" width="8.28125" style="0" customWidth="1"/>
    <col min="12" max="12" width="8.57421875" style="0" customWidth="1"/>
    <col min="13" max="13" width="9.421875" style="0" customWidth="1"/>
    <col min="14" max="14" width="8.57421875" style="0" customWidth="1"/>
    <col min="15" max="15" width="8.421875" style="0" customWidth="1"/>
    <col min="16" max="16" width="8.7109375" style="0" customWidth="1"/>
    <col min="17" max="17" width="8.57421875" style="0" customWidth="1"/>
    <col min="18" max="18" width="6.00390625" style="0" customWidth="1"/>
    <col min="19" max="19" width="8.28125" style="0" customWidth="1"/>
    <col min="20" max="20" width="8.00390625" style="0" customWidth="1"/>
    <col min="21" max="21" width="7.421875" style="0" customWidth="1"/>
    <col min="22" max="22" width="6.421875" style="0" customWidth="1"/>
  </cols>
  <sheetData>
    <row r="2" ht="12.75">
      <c r="R2" s="13" t="s">
        <v>22</v>
      </c>
    </row>
    <row r="3" spans="3:22" ht="12.75">
      <c r="C3" s="708" t="s">
        <v>171</v>
      </c>
      <c r="D3" s="708"/>
      <c r="E3" s="708"/>
      <c r="F3" s="708"/>
      <c r="G3" s="708"/>
      <c r="H3" s="708"/>
      <c r="I3" s="708"/>
      <c r="J3" s="708"/>
      <c r="P3" s="13"/>
      <c r="R3" s="10" t="s">
        <v>172</v>
      </c>
      <c r="S3" s="3"/>
      <c r="T3" s="3"/>
      <c r="U3" s="4"/>
      <c r="V3" s="4"/>
    </row>
    <row r="4" spans="2:18" ht="12.75">
      <c r="B4" s="67"/>
      <c r="C4" s="708" t="s">
        <v>70</v>
      </c>
      <c r="D4" s="708"/>
      <c r="E4" s="708"/>
      <c r="F4" s="708"/>
      <c r="G4" s="708"/>
      <c r="H4" s="708"/>
      <c r="I4" s="708"/>
      <c r="P4" s="10"/>
      <c r="Q4" s="3"/>
      <c r="R4" s="13" t="s">
        <v>71</v>
      </c>
    </row>
    <row r="5" spans="16:20" ht="13.5" thickBot="1">
      <c r="P5" s="13"/>
      <c r="T5" s="7" t="s">
        <v>72</v>
      </c>
    </row>
    <row r="6" spans="1:22" ht="12.75">
      <c r="A6" s="724"/>
      <c r="B6" s="726" t="s">
        <v>39</v>
      </c>
      <c r="C6" s="729" t="s">
        <v>40</v>
      </c>
      <c r="D6" s="732" t="s">
        <v>41</v>
      </c>
      <c r="E6" s="732"/>
      <c r="F6" s="733"/>
      <c r="G6" s="729" t="s">
        <v>42</v>
      </c>
      <c r="H6" s="732" t="s">
        <v>41</v>
      </c>
      <c r="I6" s="732"/>
      <c r="J6" s="715"/>
      <c r="K6" s="736" t="s">
        <v>173</v>
      </c>
      <c r="L6" s="732" t="s">
        <v>41</v>
      </c>
      <c r="M6" s="732"/>
      <c r="N6" s="733"/>
      <c r="O6" s="736" t="s">
        <v>43</v>
      </c>
      <c r="P6" s="732" t="s">
        <v>41</v>
      </c>
      <c r="Q6" s="732"/>
      <c r="R6" s="733"/>
      <c r="S6" s="736" t="s">
        <v>44</v>
      </c>
      <c r="T6" s="732" t="s">
        <v>41</v>
      </c>
      <c r="U6" s="732"/>
      <c r="V6" s="733"/>
    </row>
    <row r="7" spans="1:22" ht="12.75">
      <c r="A7" s="725"/>
      <c r="B7" s="727"/>
      <c r="C7" s="730"/>
      <c r="D7" s="734" t="s">
        <v>45</v>
      </c>
      <c r="E7" s="734"/>
      <c r="F7" s="735" t="s">
        <v>46</v>
      </c>
      <c r="G7" s="730"/>
      <c r="H7" s="734" t="s">
        <v>45</v>
      </c>
      <c r="I7" s="734"/>
      <c r="J7" s="720" t="s">
        <v>46</v>
      </c>
      <c r="K7" s="737"/>
      <c r="L7" s="734" t="s">
        <v>45</v>
      </c>
      <c r="M7" s="734"/>
      <c r="N7" s="735" t="s">
        <v>46</v>
      </c>
      <c r="O7" s="737"/>
      <c r="P7" s="734" t="s">
        <v>45</v>
      </c>
      <c r="Q7" s="734"/>
      <c r="R7" s="735" t="s">
        <v>46</v>
      </c>
      <c r="S7" s="737"/>
      <c r="T7" s="734" t="s">
        <v>45</v>
      </c>
      <c r="U7" s="734"/>
      <c r="V7" s="735" t="s">
        <v>46</v>
      </c>
    </row>
    <row r="8" spans="1:22" ht="48.75" thickBot="1">
      <c r="A8" s="725"/>
      <c r="B8" s="728"/>
      <c r="C8" s="731"/>
      <c r="D8" s="68" t="s">
        <v>40</v>
      </c>
      <c r="E8" s="69" t="s">
        <v>47</v>
      </c>
      <c r="F8" s="722"/>
      <c r="G8" s="731"/>
      <c r="H8" s="68" t="s">
        <v>40</v>
      </c>
      <c r="I8" s="69" t="s">
        <v>47</v>
      </c>
      <c r="J8" s="702"/>
      <c r="K8" s="738"/>
      <c r="L8" s="68" t="s">
        <v>40</v>
      </c>
      <c r="M8" s="69" t="s">
        <v>47</v>
      </c>
      <c r="N8" s="722"/>
      <c r="O8" s="738"/>
      <c r="P8" s="68" t="s">
        <v>40</v>
      </c>
      <c r="Q8" s="69" t="s">
        <v>47</v>
      </c>
      <c r="R8" s="722"/>
      <c r="S8" s="738"/>
      <c r="T8" s="68" t="s">
        <v>40</v>
      </c>
      <c r="U8" s="69" t="s">
        <v>47</v>
      </c>
      <c r="V8" s="722"/>
    </row>
    <row r="9" spans="1:22" ht="30.75" thickBot="1">
      <c r="A9" s="70">
        <v>1</v>
      </c>
      <c r="B9" s="71" t="s">
        <v>73</v>
      </c>
      <c r="C9" s="61">
        <f aca="true" t="shared" si="0" ref="C9:F25">G9+K9+O9+S9</f>
        <v>0</v>
      </c>
      <c r="D9" s="59">
        <f t="shared" si="0"/>
        <v>0</v>
      </c>
      <c r="E9" s="59">
        <f t="shared" si="0"/>
        <v>0</v>
      </c>
      <c r="F9" s="61">
        <f t="shared" si="0"/>
        <v>0</v>
      </c>
      <c r="G9" s="72">
        <f>G13+G17+G18+G20+G25+G28+G31+SUM(G33:G43)+G23+G10</f>
        <v>0</v>
      </c>
      <c r="H9" s="73">
        <f>H13+H17+H18+H20+H25+H28+H31+SUM(H33:H43)+H23+H10</f>
        <v>0</v>
      </c>
      <c r="I9" s="73">
        <f>I13+I17+I18+I20+I25+I28+I31+SUM(I33:I43)+I23+I10</f>
        <v>0</v>
      </c>
      <c r="J9" s="74">
        <f>J13+J17+J18+J20+J25+J28+J31+SUM(J33:J43)+J23+J10</f>
        <v>0</v>
      </c>
      <c r="K9" s="73">
        <f>K13+K17+K18+K20+K25+K28+K31+SUM(K33:K43)</f>
        <v>0</v>
      </c>
      <c r="L9" s="59">
        <f>L13+L18+SUM(L33:L43)</f>
        <v>0</v>
      </c>
      <c r="M9" s="59">
        <f>M13+M17+M18+M20+M25+M28+M31+SUM(M33:M43)</f>
        <v>0</v>
      </c>
      <c r="N9" s="62"/>
      <c r="O9" s="72"/>
      <c r="P9" s="59"/>
      <c r="Q9" s="59"/>
      <c r="R9" s="64"/>
      <c r="S9" s="72">
        <f>S13+S17+S18+S20+S25+S28+S31+SUM(S33:S43)</f>
        <v>0</v>
      </c>
      <c r="T9" s="59">
        <f>T20+SUM(T34:T43)</f>
        <v>0</v>
      </c>
      <c r="U9" s="59">
        <f>U20+SUM(U34:U43)</f>
        <v>0</v>
      </c>
      <c r="V9" s="64"/>
    </row>
    <row r="10" spans="1:22" ht="12.75">
      <c r="A10" s="75">
        <v>2</v>
      </c>
      <c r="B10" s="76" t="s">
        <v>48</v>
      </c>
      <c r="C10" s="77">
        <f t="shared" si="0"/>
        <v>0</v>
      </c>
      <c r="D10" s="77">
        <f>H10+L10+P10+T10</f>
        <v>0</v>
      </c>
      <c r="E10" s="77">
        <f>I10+M10+Q10+U10</f>
        <v>0</v>
      </c>
      <c r="F10" s="78"/>
      <c r="G10" s="79">
        <f>G11+G12</f>
        <v>0</v>
      </c>
      <c r="H10" s="80">
        <f>H11+H12</f>
        <v>0</v>
      </c>
      <c r="I10" s="80">
        <f>I11+I12</f>
        <v>0</v>
      </c>
      <c r="J10" s="81"/>
      <c r="K10" s="77"/>
      <c r="L10" s="82"/>
      <c r="M10" s="82"/>
      <c r="N10" s="83"/>
      <c r="O10" s="84"/>
      <c r="P10" s="82"/>
      <c r="Q10" s="82"/>
      <c r="R10" s="85"/>
      <c r="S10" s="84"/>
      <c r="T10" s="82"/>
      <c r="U10" s="82"/>
      <c r="V10" s="85"/>
    </row>
    <row r="11" spans="1:22" ht="12.75">
      <c r="A11" s="75">
        <v>3</v>
      </c>
      <c r="B11" s="15" t="s">
        <v>49</v>
      </c>
      <c r="C11" s="16">
        <f t="shared" si="0"/>
        <v>0</v>
      </c>
      <c r="D11" s="16">
        <f>H11+L11+P11+T11</f>
        <v>0</v>
      </c>
      <c r="E11" s="16">
        <f>I11+M11+Q11+U11</f>
        <v>0</v>
      </c>
      <c r="F11" s="17"/>
      <c r="G11" s="18">
        <f>H11+J11</f>
        <v>0</v>
      </c>
      <c r="H11" s="19"/>
      <c r="I11" s="19"/>
      <c r="J11" s="85"/>
      <c r="K11" s="86"/>
      <c r="L11" s="82"/>
      <c r="M11" s="82"/>
      <c r="N11" s="86"/>
      <c r="O11" s="87"/>
      <c r="P11" s="82"/>
      <c r="Q11" s="82"/>
      <c r="R11" s="88"/>
      <c r="S11" s="87"/>
      <c r="T11" s="82"/>
      <c r="U11" s="82"/>
      <c r="V11" s="88"/>
    </row>
    <row r="12" spans="1:22" ht="12.75">
      <c r="A12" s="75">
        <v>4</v>
      </c>
      <c r="B12" s="20" t="s">
        <v>50</v>
      </c>
      <c r="C12" s="16">
        <f t="shared" si="0"/>
        <v>0</v>
      </c>
      <c r="D12" s="16">
        <f t="shared" si="0"/>
        <v>0</v>
      </c>
      <c r="E12" s="21">
        <f t="shared" si="0"/>
        <v>0</v>
      </c>
      <c r="F12" s="17"/>
      <c r="G12" s="18">
        <f>H12+J12</f>
        <v>0</v>
      </c>
      <c r="H12" s="22"/>
      <c r="I12" s="19"/>
      <c r="J12" s="85"/>
      <c r="K12" s="86"/>
      <c r="L12" s="82"/>
      <c r="M12" s="82"/>
      <c r="N12" s="86"/>
      <c r="O12" s="87"/>
      <c r="P12" s="82"/>
      <c r="Q12" s="82"/>
      <c r="R12" s="88"/>
      <c r="S12" s="87"/>
      <c r="T12" s="82"/>
      <c r="U12" s="82"/>
      <c r="V12" s="88"/>
    </row>
    <row r="13" spans="1:22" ht="12.75">
      <c r="A13" s="75">
        <v>5</v>
      </c>
      <c r="B13" s="89" t="s">
        <v>74</v>
      </c>
      <c r="C13" s="77">
        <f t="shared" si="0"/>
        <v>0</v>
      </c>
      <c r="D13" s="82">
        <f aca="true" t="shared" si="1" ref="D13:J13">SUM(D14:D16)</f>
        <v>0</v>
      </c>
      <c r="E13" s="82">
        <f t="shared" si="1"/>
        <v>0</v>
      </c>
      <c r="F13" s="83">
        <f t="shared" si="1"/>
        <v>0</v>
      </c>
      <c r="G13" s="84">
        <f t="shared" si="1"/>
        <v>0</v>
      </c>
      <c r="H13" s="82">
        <f t="shared" si="1"/>
        <v>0</v>
      </c>
      <c r="I13" s="82">
        <f t="shared" si="1"/>
        <v>0</v>
      </c>
      <c r="J13" s="85">
        <f t="shared" si="1"/>
        <v>0</v>
      </c>
      <c r="K13" s="86">
        <f>K14+K15+K16</f>
        <v>0</v>
      </c>
      <c r="L13" s="25">
        <f>L14+L15+L16</f>
        <v>0</v>
      </c>
      <c r="M13" s="25">
        <f>M14+M15+M16</f>
        <v>0</v>
      </c>
      <c r="N13" s="86"/>
      <c r="O13" s="87"/>
      <c r="P13" s="82"/>
      <c r="Q13" s="82"/>
      <c r="R13" s="88"/>
      <c r="S13" s="87"/>
      <c r="T13" s="82"/>
      <c r="U13" s="82"/>
      <c r="V13" s="88"/>
    </row>
    <row r="14" spans="1:22" ht="12.75">
      <c r="A14" s="90">
        <f>+A13+1</f>
        <v>6</v>
      </c>
      <c r="B14" s="39" t="s">
        <v>75</v>
      </c>
      <c r="C14" s="16">
        <f t="shared" si="0"/>
        <v>0</v>
      </c>
      <c r="D14" s="21">
        <f t="shared" si="0"/>
        <v>0</v>
      </c>
      <c r="E14" s="21">
        <f t="shared" si="0"/>
        <v>0</v>
      </c>
      <c r="F14" s="21">
        <f t="shared" si="0"/>
        <v>0</v>
      </c>
      <c r="G14" s="18">
        <f aca="true" t="shared" si="2" ref="G14:G24">H14+J14</f>
        <v>0</v>
      </c>
      <c r="H14" s="21"/>
      <c r="I14" s="91"/>
      <c r="J14" s="92"/>
      <c r="K14" s="16">
        <f>L14+N14</f>
        <v>0</v>
      </c>
      <c r="L14" s="93"/>
      <c r="M14" s="91"/>
      <c r="N14" s="94"/>
      <c r="O14" s="95"/>
      <c r="P14" s="93"/>
      <c r="Q14" s="93"/>
      <c r="R14" s="92"/>
      <c r="S14" s="18"/>
      <c r="T14" s="93"/>
      <c r="U14" s="93"/>
      <c r="V14" s="92"/>
    </row>
    <row r="15" spans="1:22" ht="12.75">
      <c r="A15" s="90">
        <v>7</v>
      </c>
      <c r="B15" s="39" t="s">
        <v>76</v>
      </c>
      <c r="C15" s="16">
        <f t="shared" si="0"/>
        <v>0</v>
      </c>
      <c r="D15" s="93">
        <f t="shared" si="0"/>
        <v>0</v>
      </c>
      <c r="E15" s="93"/>
      <c r="F15" s="83"/>
      <c r="G15" s="18">
        <f t="shared" si="2"/>
        <v>0</v>
      </c>
      <c r="H15" s="93"/>
      <c r="I15" s="93"/>
      <c r="J15" s="92"/>
      <c r="K15" s="24"/>
      <c r="L15" s="93"/>
      <c r="M15" s="93"/>
      <c r="N15" s="94"/>
      <c r="O15" s="95"/>
      <c r="P15" s="93"/>
      <c r="Q15" s="93"/>
      <c r="R15" s="92"/>
      <c r="S15" s="95"/>
      <c r="T15" s="93"/>
      <c r="U15" s="93"/>
      <c r="V15" s="92"/>
    </row>
    <row r="16" spans="1:22" ht="12.75">
      <c r="A16" s="90">
        <f>+A15+1</f>
        <v>8</v>
      </c>
      <c r="B16" s="39" t="s">
        <v>77</v>
      </c>
      <c r="C16" s="16">
        <f t="shared" si="0"/>
        <v>0</v>
      </c>
      <c r="D16" s="93">
        <f t="shared" si="0"/>
        <v>0</v>
      </c>
      <c r="E16" s="93"/>
      <c r="F16" s="83"/>
      <c r="G16" s="18">
        <f t="shared" si="2"/>
        <v>0</v>
      </c>
      <c r="H16" s="93"/>
      <c r="I16" s="93"/>
      <c r="J16" s="92"/>
      <c r="K16" s="24"/>
      <c r="L16" s="93"/>
      <c r="M16" s="93"/>
      <c r="N16" s="94"/>
      <c r="O16" s="95"/>
      <c r="P16" s="93"/>
      <c r="Q16" s="93"/>
      <c r="R16" s="92"/>
      <c r="S16" s="95"/>
      <c r="T16" s="93"/>
      <c r="U16" s="93"/>
      <c r="V16" s="92"/>
    </row>
    <row r="17" spans="1:22" ht="12.75">
      <c r="A17" s="90">
        <v>9</v>
      </c>
      <c r="B17" s="23" t="s">
        <v>78</v>
      </c>
      <c r="C17" s="24">
        <f t="shared" si="0"/>
        <v>0</v>
      </c>
      <c r="D17" s="25">
        <f t="shared" si="0"/>
        <v>0</v>
      </c>
      <c r="E17" s="25">
        <f>I17+M17+Q17+U17</f>
        <v>0</v>
      </c>
      <c r="F17" s="94"/>
      <c r="G17" s="27">
        <f t="shared" si="2"/>
        <v>0</v>
      </c>
      <c r="H17" s="25"/>
      <c r="I17" s="25"/>
      <c r="J17" s="92"/>
      <c r="K17" s="24"/>
      <c r="L17" s="93"/>
      <c r="M17" s="93"/>
      <c r="N17" s="94"/>
      <c r="O17" s="95"/>
      <c r="P17" s="93"/>
      <c r="Q17" s="93"/>
      <c r="R17" s="92"/>
      <c r="S17" s="95"/>
      <c r="T17" s="93"/>
      <c r="U17" s="93"/>
      <c r="V17" s="92"/>
    </row>
    <row r="18" spans="1:22" ht="12.75">
      <c r="A18" s="90">
        <v>10</v>
      </c>
      <c r="B18" s="23" t="s">
        <v>79</v>
      </c>
      <c r="C18" s="24">
        <f t="shared" si="0"/>
        <v>0</v>
      </c>
      <c r="D18" s="25">
        <f t="shared" si="0"/>
        <v>0</v>
      </c>
      <c r="E18" s="25"/>
      <c r="F18" s="94"/>
      <c r="G18" s="27"/>
      <c r="H18" s="96"/>
      <c r="I18" s="25"/>
      <c r="J18" s="97"/>
      <c r="K18" s="96">
        <f>K19</f>
        <v>0</v>
      </c>
      <c r="L18" s="25">
        <f>L19</f>
        <v>0</v>
      </c>
      <c r="M18" s="93"/>
      <c r="N18" s="94"/>
      <c r="O18" s="95"/>
      <c r="P18" s="93"/>
      <c r="Q18" s="93"/>
      <c r="R18" s="92"/>
      <c r="S18" s="95"/>
      <c r="T18" s="93"/>
      <c r="U18" s="93"/>
      <c r="V18" s="92"/>
    </row>
    <row r="19" spans="1:22" ht="12.75">
      <c r="A19" s="90">
        <v>11</v>
      </c>
      <c r="B19" s="39" t="s">
        <v>80</v>
      </c>
      <c r="C19" s="16">
        <f t="shared" si="0"/>
        <v>0</v>
      </c>
      <c r="D19" s="21">
        <f t="shared" si="0"/>
        <v>0</v>
      </c>
      <c r="E19" s="25"/>
      <c r="F19" s="94"/>
      <c r="G19" s="18"/>
      <c r="H19" s="36"/>
      <c r="I19" s="25"/>
      <c r="J19" s="97"/>
      <c r="K19" s="36">
        <f>L19+M19+N19</f>
        <v>0</v>
      </c>
      <c r="L19" s="93"/>
      <c r="M19" s="93"/>
      <c r="N19" s="94"/>
      <c r="O19" s="95"/>
      <c r="P19" s="93"/>
      <c r="Q19" s="93"/>
      <c r="R19" s="92"/>
      <c r="S19" s="95"/>
      <c r="T19" s="93"/>
      <c r="U19" s="93"/>
      <c r="V19" s="92"/>
    </row>
    <row r="20" spans="1:22" ht="12.75">
      <c r="A20" s="90">
        <v>12</v>
      </c>
      <c r="B20" s="23" t="s">
        <v>32</v>
      </c>
      <c r="C20" s="24">
        <f t="shared" si="0"/>
        <v>0</v>
      </c>
      <c r="D20" s="25">
        <f t="shared" si="0"/>
        <v>0</v>
      </c>
      <c r="E20" s="25"/>
      <c r="F20" s="26"/>
      <c r="G20" s="34">
        <f t="shared" si="2"/>
        <v>0</v>
      </c>
      <c r="H20" s="25">
        <f>H21+H22</f>
        <v>0</v>
      </c>
      <c r="I20" s="25"/>
      <c r="J20" s="35"/>
      <c r="K20" s="96"/>
      <c r="L20" s="25"/>
      <c r="M20" s="25"/>
      <c r="N20" s="96"/>
      <c r="O20" s="34"/>
      <c r="P20" s="25"/>
      <c r="Q20" s="25"/>
      <c r="R20" s="35"/>
      <c r="S20" s="34">
        <f>S21+S22</f>
        <v>0</v>
      </c>
      <c r="T20" s="25">
        <f>T21+T22</f>
        <v>0</v>
      </c>
      <c r="U20" s="25"/>
      <c r="V20" s="28"/>
    </row>
    <row r="21" spans="1:22" ht="12.75">
      <c r="A21" s="90">
        <v>13</v>
      </c>
      <c r="B21" s="39" t="s">
        <v>81</v>
      </c>
      <c r="C21" s="16">
        <f t="shared" si="0"/>
        <v>0</v>
      </c>
      <c r="D21" s="93">
        <f t="shared" si="0"/>
        <v>0</v>
      </c>
      <c r="E21" s="93"/>
      <c r="F21" s="94"/>
      <c r="G21" s="18">
        <f t="shared" si="2"/>
        <v>0</v>
      </c>
      <c r="H21" s="93"/>
      <c r="I21" s="93"/>
      <c r="J21" s="92"/>
      <c r="K21" s="24"/>
      <c r="L21" s="94"/>
      <c r="M21" s="93"/>
      <c r="N21" s="94"/>
      <c r="O21" s="95"/>
      <c r="P21" s="93"/>
      <c r="Q21" s="93"/>
      <c r="R21" s="92"/>
      <c r="S21" s="95"/>
      <c r="T21" s="93"/>
      <c r="U21" s="93"/>
      <c r="V21" s="92"/>
    </row>
    <row r="22" spans="1:22" ht="15.75">
      <c r="A22" s="90">
        <v>14</v>
      </c>
      <c r="B22" s="39" t="s">
        <v>82</v>
      </c>
      <c r="C22" s="16">
        <f t="shared" si="0"/>
        <v>0</v>
      </c>
      <c r="D22" s="93">
        <f t="shared" si="0"/>
        <v>0</v>
      </c>
      <c r="E22" s="93"/>
      <c r="F22" s="94"/>
      <c r="G22" s="98"/>
      <c r="H22" s="93"/>
      <c r="I22" s="93"/>
      <c r="J22" s="92"/>
      <c r="K22" s="99"/>
      <c r="L22" s="94"/>
      <c r="M22" s="93"/>
      <c r="N22" s="94"/>
      <c r="O22" s="95"/>
      <c r="P22" s="93"/>
      <c r="Q22" s="93"/>
      <c r="R22" s="92"/>
      <c r="S22" s="18">
        <f>T22+V22</f>
        <v>0</v>
      </c>
      <c r="T22" s="93"/>
      <c r="U22" s="93"/>
      <c r="V22" s="92"/>
    </row>
    <row r="23" spans="1:22" ht="12.75">
      <c r="A23" s="90">
        <v>15</v>
      </c>
      <c r="B23" s="23" t="s">
        <v>83</v>
      </c>
      <c r="C23" s="24">
        <f t="shared" si="0"/>
        <v>0</v>
      </c>
      <c r="D23" s="25">
        <f t="shared" si="0"/>
        <v>0</v>
      </c>
      <c r="E23" s="25">
        <f t="shared" si="0"/>
        <v>0</v>
      </c>
      <c r="F23" s="26"/>
      <c r="G23" s="27">
        <f t="shared" si="2"/>
        <v>0</v>
      </c>
      <c r="H23" s="25">
        <f>H24</f>
        <v>0</v>
      </c>
      <c r="I23" s="25">
        <f>I24</f>
        <v>0</v>
      </c>
      <c r="J23" s="97"/>
      <c r="K23" s="100"/>
      <c r="L23" s="94"/>
      <c r="M23" s="93"/>
      <c r="N23" s="94"/>
      <c r="O23" s="95"/>
      <c r="P23" s="93"/>
      <c r="Q23" s="93"/>
      <c r="R23" s="92"/>
      <c r="S23" s="95"/>
      <c r="T23" s="93"/>
      <c r="U23" s="93"/>
      <c r="V23" s="92"/>
    </row>
    <row r="24" spans="1:22" ht="12.75">
      <c r="A24" s="90">
        <v>16</v>
      </c>
      <c r="B24" s="39" t="s">
        <v>84</v>
      </c>
      <c r="C24" s="16">
        <f t="shared" si="0"/>
        <v>0</v>
      </c>
      <c r="D24" s="93">
        <f t="shared" si="0"/>
        <v>0</v>
      </c>
      <c r="E24" s="93">
        <f t="shared" si="0"/>
        <v>0</v>
      </c>
      <c r="F24" s="94"/>
      <c r="G24" s="18">
        <f t="shared" si="2"/>
        <v>0</v>
      </c>
      <c r="H24" s="93"/>
      <c r="I24" s="93"/>
      <c r="J24" s="97"/>
      <c r="K24" s="100"/>
      <c r="L24" s="94"/>
      <c r="M24" s="93"/>
      <c r="N24" s="94"/>
      <c r="O24" s="95"/>
      <c r="P24" s="93"/>
      <c r="Q24" s="93"/>
      <c r="R24" s="92"/>
      <c r="S24" s="95"/>
      <c r="T24" s="93"/>
      <c r="U24" s="93"/>
      <c r="V24" s="92"/>
    </row>
    <row r="25" spans="1:22" ht="12.75">
      <c r="A25" s="90">
        <v>17</v>
      </c>
      <c r="B25" s="23" t="s">
        <v>85</v>
      </c>
      <c r="C25" s="24">
        <f t="shared" si="0"/>
        <v>0</v>
      </c>
      <c r="D25" s="25">
        <f t="shared" si="0"/>
        <v>0</v>
      </c>
      <c r="E25" s="25"/>
      <c r="F25" s="26"/>
      <c r="G25" s="34">
        <f>G26+G27</f>
        <v>0</v>
      </c>
      <c r="H25" s="25">
        <f>H26+H27</f>
        <v>0</v>
      </c>
      <c r="I25" s="25"/>
      <c r="J25" s="35"/>
      <c r="K25" s="100"/>
      <c r="L25" s="93"/>
      <c r="M25" s="93"/>
      <c r="N25" s="94"/>
      <c r="O25" s="95"/>
      <c r="P25" s="93"/>
      <c r="Q25" s="93"/>
      <c r="R25" s="92"/>
      <c r="S25" s="95"/>
      <c r="T25" s="93"/>
      <c r="U25" s="93"/>
      <c r="V25" s="92"/>
    </row>
    <row r="26" spans="1:22" ht="24">
      <c r="A26" s="90">
        <v>18</v>
      </c>
      <c r="B26" s="101" t="s">
        <v>86</v>
      </c>
      <c r="C26" s="16">
        <f aca="true" t="shared" si="3" ref="C26:E54">G26+K26+O26+S26</f>
        <v>0</v>
      </c>
      <c r="D26" s="93">
        <f t="shared" si="3"/>
        <v>0</v>
      </c>
      <c r="E26" s="93"/>
      <c r="F26" s="94"/>
      <c r="G26" s="102">
        <f>H26+J26</f>
        <v>0</v>
      </c>
      <c r="H26" s="93"/>
      <c r="I26" s="93"/>
      <c r="J26" s="97"/>
      <c r="K26" s="100"/>
      <c r="L26" s="93"/>
      <c r="M26" s="93"/>
      <c r="N26" s="94"/>
      <c r="O26" s="95"/>
      <c r="P26" s="93"/>
      <c r="Q26" s="93"/>
      <c r="R26" s="92"/>
      <c r="S26" s="95"/>
      <c r="T26" s="93"/>
      <c r="U26" s="93"/>
      <c r="V26" s="92"/>
    </row>
    <row r="27" spans="1:22" ht="25.5">
      <c r="A27" s="90">
        <v>19</v>
      </c>
      <c r="B27" s="103" t="s">
        <v>87</v>
      </c>
      <c r="C27" s="16">
        <f t="shared" si="3"/>
        <v>0</v>
      </c>
      <c r="D27" s="93">
        <f t="shared" si="3"/>
        <v>0</v>
      </c>
      <c r="E27" s="93"/>
      <c r="F27" s="94"/>
      <c r="G27" s="102">
        <f>H27+J27</f>
        <v>0</v>
      </c>
      <c r="H27" s="93"/>
      <c r="I27" s="93"/>
      <c r="J27" s="97"/>
      <c r="K27" s="100"/>
      <c r="L27" s="93"/>
      <c r="M27" s="93"/>
      <c r="N27" s="94"/>
      <c r="O27" s="95"/>
      <c r="P27" s="93"/>
      <c r="Q27" s="93"/>
      <c r="R27" s="92"/>
      <c r="S27" s="95"/>
      <c r="T27" s="93"/>
      <c r="U27" s="93"/>
      <c r="V27" s="92"/>
    </row>
    <row r="28" spans="1:22" ht="12.75">
      <c r="A28" s="90">
        <f>+A27+1</f>
        <v>20</v>
      </c>
      <c r="B28" s="23" t="s">
        <v>88</v>
      </c>
      <c r="C28" s="24">
        <f t="shared" si="3"/>
        <v>0</v>
      </c>
      <c r="D28" s="25">
        <f t="shared" si="3"/>
        <v>0</v>
      </c>
      <c r="E28" s="93"/>
      <c r="F28" s="94"/>
      <c r="G28" s="34">
        <f>G29+G30</f>
        <v>0</v>
      </c>
      <c r="H28" s="25">
        <f>H29+H30</f>
        <v>0</v>
      </c>
      <c r="I28" s="93"/>
      <c r="J28" s="97"/>
      <c r="K28" s="100"/>
      <c r="L28" s="93"/>
      <c r="M28" s="93"/>
      <c r="N28" s="94"/>
      <c r="O28" s="95"/>
      <c r="P28" s="93"/>
      <c r="Q28" s="93"/>
      <c r="R28" s="92"/>
      <c r="S28" s="95"/>
      <c r="T28" s="93"/>
      <c r="U28" s="93"/>
      <c r="V28" s="92"/>
    </row>
    <row r="29" spans="1:22" ht="12.75">
      <c r="A29" s="90">
        <f>+A28+1</f>
        <v>21</v>
      </c>
      <c r="B29" s="104" t="s">
        <v>89</v>
      </c>
      <c r="C29" s="16">
        <f t="shared" si="3"/>
        <v>0</v>
      </c>
      <c r="D29" s="93">
        <f t="shared" si="3"/>
        <v>0</v>
      </c>
      <c r="E29" s="93"/>
      <c r="F29" s="94"/>
      <c r="G29" s="102">
        <f>H29+J29</f>
        <v>0</v>
      </c>
      <c r="H29" s="93"/>
      <c r="I29" s="93"/>
      <c r="J29" s="97"/>
      <c r="K29" s="100"/>
      <c r="L29" s="93"/>
      <c r="M29" s="93"/>
      <c r="N29" s="94"/>
      <c r="O29" s="95"/>
      <c r="P29" s="93"/>
      <c r="Q29" s="93"/>
      <c r="R29" s="92"/>
      <c r="S29" s="95"/>
      <c r="T29" s="93"/>
      <c r="U29" s="93"/>
      <c r="V29" s="92"/>
    </row>
    <row r="30" spans="1:22" ht="12.75">
      <c r="A30" s="90">
        <f>+A29+1</f>
        <v>22</v>
      </c>
      <c r="B30" s="39" t="s">
        <v>90</v>
      </c>
      <c r="C30" s="16">
        <f t="shared" si="3"/>
        <v>0</v>
      </c>
      <c r="D30" s="93">
        <f t="shared" si="3"/>
        <v>0</v>
      </c>
      <c r="E30" s="93"/>
      <c r="F30" s="94"/>
      <c r="G30" s="102">
        <f>H30+J30</f>
        <v>0</v>
      </c>
      <c r="H30" s="93"/>
      <c r="I30" s="93"/>
      <c r="J30" s="97"/>
      <c r="K30" s="100"/>
      <c r="L30" s="93"/>
      <c r="M30" s="93"/>
      <c r="N30" s="94"/>
      <c r="O30" s="95"/>
      <c r="P30" s="93"/>
      <c r="Q30" s="93"/>
      <c r="R30" s="92"/>
      <c r="S30" s="95"/>
      <c r="T30" s="93"/>
      <c r="U30" s="93"/>
      <c r="V30" s="92"/>
    </row>
    <row r="31" spans="1:22" ht="12.75">
      <c r="A31" s="90">
        <f>+A30+1</f>
        <v>23</v>
      </c>
      <c r="B31" s="23" t="s">
        <v>91</v>
      </c>
      <c r="C31" s="24">
        <f t="shared" si="3"/>
        <v>0</v>
      </c>
      <c r="D31" s="25">
        <f t="shared" si="3"/>
        <v>0</v>
      </c>
      <c r="E31" s="93"/>
      <c r="F31" s="94"/>
      <c r="G31" s="34">
        <f>H31</f>
        <v>0</v>
      </c>
      <c r="H31" s="25">
        <f>H32</f>
        <v>0</v>
      </c>
      <c r="I31" s="93"/>
      <c r="J31" s="97"/>
      <c r="K31" s="100"/>
      <c r="L31" s="93"/>
      <c r="M31" s="93"/>
      <c r="N31" s="94"/>
      <c r="O31" s="95"/>
      <c r="P31" s="93"/>
      <c r="Q31" s="93"/>
      <c r="R31" s="92"/>
      <c r="S31" s="95"/>
      <c r="T31" s="93"/>
      <c r="U31" s="93"/>
      <c r="V31" s="92"/>
    </row>
    <row r="32" spans="1:22" ht="12.75">
      <c r="A32" s="90">
        <f>+A31+1</f>
        <v>24</v>
      </c>
      <c r="B32" s="39" t="s">
        <v>92</v>
      </c>
      <c r="C32" s="16">
        <f t="shared" si="3"/>
        <v>0</v>
      </c>
      <c r="D32" s="93">
        <f t="shared" si="3"/>
        <v>0</v>
      </c>
      <c r="E32" s="93"/>
      <c r="F32" s="94"/>
      <c r="G32" s="95">
        <f aca="true" t="shared" si="4" ref="G32:G43">H32+J32</f>
        <v>0</v>
      </c>
      <c r="H32" s="93"/>
      <c r="I32" s="93"/>
      <c r="J32" s="92"/>
      <c r="K32" s="99"/>
      <c r="L32" s="93"/>
      <c r="M32" s="93"/>
      <c r="N32" s="94"/>
      <c r="O32" s="95"/>
      <c r="P32" s="93"/>
      <c r="Q32" s="93"/>
      <c r="R32" s="92"/>
      <c r="S32" s="95"/>
      <c r="T32" s="93"/>
      <c r="U32" s="93"/>
      <c r="V32" s="92"/>
    </row>
    <row r="33" spans="1:22" ht="12.75">
      <c r="A33" s="90">
        <v>25</v>
      </c>
      <c r="B33" s="23" t="s">
        <v>1</v>
      </c>
      <c r="C33" s="24">
        <f t="shared" si="3"/>
        <v>0</v>
      </c>
      <c r="D33" s="25">
        <f t="shared" si="3"/>
        <v>0</v>
      </c>
      <c r="E33" s="25">
        <f t="shared" si="3"/>
        <v>0</v>
      </c>
      <c r="F33" s="26"/>
      <c r="G33" s="27">
        <f t="shared" si="4"/>
        <v>0</v>
      </c>
      <c r="H33" s="25"/>
      <c r="I33" s="25"/>
      <c r="J33" s="28"/>
      <c r="K33" s="24">
        <f>L33+N33</f>
        <v>0</v>
      </c>
      <c r="L33" s="25"/>
      <c r="M33" s="32"/>
      <c r="N33" s="26"/>
      <c r="O33" s="27"/>
      <c r="P33" s="25"/>
      <c r="Q33" s="25"/>
      <c r="R33" s="28"/>
      <c r="S33" s="27"/>
      <c r="T33" s="25"/>
      <c r="U33" s="25"/>
      <c r="V33" s="28"/>
    </row>
    <row r="34" spans="1:22" ht="12.75">
      <c r="A34" s="90">
        <v>26</v>
      </c>
      <c r="B34" s="23" t="s">
        <v>6</v>
      </c>
      <c r="C34" s="24">
        <f t="shared" si="3"/>
        <v>0</v>
      </c>
      <c r="D34" s="25">
        <f t="shared" si="3"/>
        <v>0</v>
      </c>
      <c r="E34" s="25">
        <f t="shared" si="3"/>
        <v>0</v>
      </c>
      <c r="F34" s="26"/>
      <c r="G34" s="27">
        <f t="shared" si="4"/>
        <v>0</v>
      </c>
      <c r="H34" s="25"/>
      <c r="I34" s="25"/>
      <c r="J34" s="28"/>
      <c r="K34" s="24">
        <f aca="true" t="shared" si="5" ref="K34:K43">L34+N34</f>
        <v>0</v>
      </c>
      <c r="L34" s="25"/>
      <c r="M34" s="25"/>
      <c r="N34" s="29"/>
      <c r="O34" s="27"/>
      <c r="P34" s="25"/>
      <c r="Q34" s="25"/>
      <c r="R34" s="28"/>
      <c r="S34" s="27">
        <f aca="true" t="shared" si="6" ref="S34:S43">T34+V34</f>
        <v>0</v>
      </c>
      <c r="T34" s="25"/>
      <c r="U34" s="25"/>
      <c r="V34" s="31"/>
    </row>
    <row r="35" spans="1:22" ht="12.75">
      <c r="A35" s="90">
        <f aca="true" t="shared" si="7" ref="A35:A43">+A34+1</f>
        <v>27</v>
      </c>
      <c r="B35" s="23" t="s">
        <v>7</v>
      </c>
      <c r="C35" s="24">
        <f t="shared" si="3"/>
        <v>0</v>
      </c>
      <c r="D35" s="25">
        <f t="shared" si="3"/>
        <v>0</v>
      </c>
      <c r="E35" s="25">
        <f t="shared" si="3"/>
        <v>0</v>
      </c>
      <c r="F35" s="26"/>
      <c r="G35" s="27">
        <f t="shared" si="4"/>
        <v>0</v>
      </c>
      <c r="H35" s="25"/>
      <c r="I35" s="25"/>
      <c r="J35" s="31"/>
      <c r="K35" s="24">
        <f t="shared" si="5"/>
        <v>0</v>
      </c>
      <c r="L35" s="25"/>
      <c r="M35" s="25"/>
      <c r="N35" s="29"/>
      <c r="O35" s="27"/>
      <c r="P35" s="25"/>
      <c r="Q35" s="25"/>
      <c r="R35" s="28"/>
      <c r="S35" s="27">
        <f t="shared" si="6"/>
        <v>0</v>
      </c>
      <c r="T35" s="25"/>
      <c r="U35" s="25"/>
      <c r="V35" s="28"/>
    </row>
    <row r="36" spans="1:22" ht="12.75">
      <c r="A36" s="90">
        <f t="shared" si="7"/>
        <v>28</v>
      </c>
      <c r="B36" s="23" t="s">
        <v>8</v>
      </c>
      <c r="C36" s="24">
        <f t="shared" si="3"/>
        <v>0</v>
      </c>
      <c r="D36" s="25">
        <f t="shared" si="3"/>
        <v>0</v>
      </c>
      <c r="E36" s="25">
        <f t="shared" si="3"/>
        <v>0</v>
      </c>
      <c r="F36" s="26"/>
      <c r="G36" s="27">
        <f t="shared" si="4"/>
        <v>0</v>
      </c>
      <c r="H36" s="25"/>
      <c r="I36" s="25"/>
      <c r="J36" s="31"/>
      <c r="K36" s="24">
        <f t="shared" si="5"/>
        <v>0</v>
      </c>
      <c r="L36" s="25"/>
      <c r="M36" s="25"/>
      <c r="N36" s="29"/>
      <c r="O36" s="27"/>
      <c r="P36" s="25"/>
      <c r="Q36" s="25"/>
      <c r="R36" s="28"/>
      <c r="S36" s="27">
        <f t="shared" si="6"/>
        <v>0</v>
      </c>
      <c r="T36" s="25"/>
      <c r="U36" s="25"/>
      <c r="V36" s="31"/>
    </row>
    <row r="37" spans="1:22" ht="12.75">
      <c r="A37" s="90">
        <f t="shared" si="7"/>
        <v>29</v>
      </c>
      <c r="B37" s="23" t="s">
        <v>9</v>
      </c>
      <c r="C37" s="24">
        <f t="shared" si="3"/>
        <v>0</v>
      </c>
      <c r="D37" s="25">
        <f t="shared" si="3"/>
        <v>0</v>
      </c>
      <c r="E37" s="25">
        <f t="shared" si="3"/>
        <v>0</v>
      </c>
      <c r="F37" s="26"/>
      <c r="G37" s="27">
        <f t="shared" si="4"/>
        <v>0</v>
      </c>
      <c r="H37" s="25"/>
      <c r="I37" s="25"/>
      <c r="J37" s="31"/>
      <c r="K37" s="24">
        <f t="shared" si="5"/>
        <v>0</v>
      </c>
      <c r="L37" s="25"/>
      <c r="M37" s="25"/>
      <c r="N37" s="29"/>
      <c r="O37" s="27"/>
      <c r="P37" s="25"/>
      <c r="Q37" s="25"/>
      <c r="R37" s="28"/>
      <c r="S37" s="27">
        <f t="shared" si="6"/>
        <v>0</v>
      </c>
      <c r="T37" s="25"/>
      <c r="U37" s="25"/>
      <c r="V37" s="31"/>
    </row>
    <row r="38" spans="1:22" ht="12.75">
      <c r="A38" s="90">
        <f t="shared" si="7"/>
        <v>30</v>
      </c>
      <c r="B38" s="23" t="s">
        <v>10</v>
      </c>
      <c r="C38" s="24">
        <f t="shared" si="3"/>
        <v>0</v>
      </c>
      <c r="D38" s="25">
        <f t="shared" si="3"/>
        <v>0</v>
      </c>
      <c r="E38" s="25">
        <f t="shared" si="3"/>
        <v>0</v>
      </c>
      <c r="F38" s="26"/>
      <c r="G38" s="27">
        <f t="shared" si="4"/>
        <v>0</v>
      </c>
      <c r="H38" s="25"/>
      <c r="I38" s="25"/>
      <c r="J38" s="31"/>
      <c r="K38" s="24">
        <f t="shared" si="5"/>
        <v>0</v>
      </c>
      <c r="L38" s="25"/>
      <c r="M38" s="25"/>
      <c r="N38" s="29"/>
      <c r="O38" s="27"/>
      <c r="P38" s="25"/>
      <c r="Q38" s="25"/>
      <c r="R38" s="28"/>
      <c r="S38" s="27">
        <f t="shared" si="6"/>
        <v>0</v>
      </c>
      <c r="T38" s="25"/>
      <c r="U38" s="25"/>
      <c r="V38" s="31"/>
    </row>
    <row r="39" spans="1:22" ht="12.75">
      <c r="A39" s="90">
        <f t="shared" si="7"/>
        <v>31</v>
      </c>
      <c r="B39" s="23" t="s">
        <v>11</v>
      </c>
      <c r="C39" s="24">
        <f t="shared" si="3"/>
        <v>0</v>
      </c>
      <c r="D39" s="25">
        <f t="shared" si="3"/>
        <v>0</v>
      </c>
      <c r="E39" s="25">
        <f t="shared" si="3"/>
        <v>0</v>
      </c>
      <c r="F39" s="26"/>
      <c r="G39" s="27">
        <f t="shared" si="4"/>
        <v>0</v>
      </c>
      <c r="H39" s="25"/>
      <c r="I39" s="25"/>
      <c r="J39" s="28"/>
      <c r="K39" s="24">
        <f t="shared" si="5"/>
        <v>0</v>
      </c>
      <c r="L39" s="25"/>
      <c r="M39" s="25"/>
      <c r="N39" s="29"/>
      <c r="O39" s="27"/>
      <c r="P39" s="25"/>
      <c r="Q39" s="25"/>
      <c r="R39" s="28"/>
      <c r="S39" s="27">
        <f t="shared" si="6"/>
        <v>0</v>
      </c>
      <c r="T39" s="25"/>
      <c r="U39" s="25"/>
      <c r="V39" s="31"/>
    </row>
    <row r="40" spans="1:22" ht="12.75">
      <c r="A40" s="90">
        <f t="shared" si="7"/>
        <v>32</v>
      </c>
      <c r="B40" s="23" t="s">
        <v>12</v>
      </c>
      <c r="C40" s="24">
        <f t="shared" si="3"/>
        <v>0</v>
      </c>
      <c r="D40" s="25">
        <f t="shared" si="3"/>
        <v>0</v>
      </c>
      <c r="E40" s="25">
        <f t="shared" si="3"/>
        <v>0</v>
      </c>
      <c r="F40" s="26"/>
      <c r="G40" s="27">
        <f t="shared" si="4"/>
        <v>0</v>
      </c>
      <c r="H40" s="25"/>
      <c r="I40" s="25"/>
      <c r="J40" s="31"/>
      <c r="K40" s="24">
        <f t="shared" si="5"/>
        <v>0</v>
      </c>
      <c r="L40" s="25"/>
      <c r="M40" s="25"/>
      <c r="N40" s="29"/>
      <c r="O40" s="27"/>
      <c r="P40" s="25"/>
      <c r="Q40" s="25"/>
      <c r="R40" s="28"/>
      <c r="S40" s="27">
        <f t="shared" si="6"/>
        <v>0</v>
      </c>
      <c r="T40" s="25"/>
      <c r="U40" s="25"/>
      <c r="V40" s="31"/>
    </row>
    <row r="41" spans="1:22" ht="12.75">
      <c r="A41" s="90">
        <f t="shared" si="7"/>
        <v>33</v>
      </c>
      <c r="B41" s="23" t="s">
        <v>13</v>
      </c>
      <c r="C41" s="24">
        <f t="shared" si="3"/>
        <v>0</v>
      </c>
      <c r="D41" s="25">
        <f t="shared" si="3"/>
        <v>0</v>
      </c>
      <c r="E41" s="25">
        <f t="shared" si="3"/>
        <v>0</v>
      </c>
      <c r="F41" s="26"/>
      <c r="G41" s="27">
        <f t="shared" si="4"/>
        <v>0</v>
      </c>
      <c r="H41" s="25"/>
      <c r="I41" s="25"/>
      <c r="J41" s="31"/>
      <c r="K41" s="24">
        <f t="shared" si="5"/>
        <v>0</v>
      </c>
      <c r="L41" s="25"/>
      <c r="M41" s="25"/>
      <c r="N41" s="29"/>
      <c r="O41" s="27"/>
      <c r="P41" s="25"/>
      <c r="Q41" s="25"/>
      <c r="R41" s="28"/>
      <c r="S41" s="27">
        <f t="shared" si="6"/>
        <v>0</v>
      </c>
      <c r="T41" s="25"/>
      <c r="U41" s="25"/>
      <c r="V41" s="31"/>
    </row>
    <row r="42" spans="1:22" ht="12.75">
      <c r="A42" s="90">
        <f t="shared" si="7"/>
        <v>34</v>
      </c>
      <c r="B42" s="23" t="s">
        <v>24</v>
      </c>
      <c r="C42" s="24">
        <f t="shared" si="3"/>
        <v>0</v>
      </c>
      <c r="D42" s="25">
        <f t="shared" si="3"/>
        <v>0</v>
      </c>
      <c r="E42" s="25">
        <f t="shared" si="3"/>
        <v>0</v>
      </c>
      <c r="F42" s="26"/>
      <c r="G42" s="27">
        <f t="shared" si="4"/>
        <v>0</v>
      </c>
      <c r="H42" s="25"/>
      <c r="I42" s="25"/>
      <c r="J42" s="28"/>
      <c r="K42" s="24">
        <f t="shared" si="5"/>
        <v>0</v>
      </c>
      <c r="L42" s="25"/>
      <c r="M42" s="25"/>
      <c r="N42" s="29"/>
      <c r="O42" s="27"/>
      <c r="P42" s="25"/>
      <c r="Q42" s="25"/>
      <c r="R42" s="28"/>
      <c r="S42" s="27">
        <f t="shared" si="6"/>
        <v>0</v>
      </c>
      <c r="T42" s="25"/>
      <c r="U42" s="25"/>
      <c r="V42" s="31"/>
    </row>
    <row r="43" spans="1:22" ht="13.5" thickBot="1">
      <c r="A43" s="105">
        <f t="shared" si="7"/>
        <v>35</v>
      </c>
      <c r="B43" s="54" t="s">
        <v>14</v>
      </c>
      <c r="C43" s="42">
        <f t="shared" si="3"/>
        <v>0</v>
      </c>
      <c r="D43" s="43">
        <f t="shared" si="3"/>
        <v>0</v>
      </c>
      <c r="E43" s="43">
        <f t="shared" si="3"/>
        <v>0</v>
      </c>
      <c r="F43" s="44"/>
      <c r="G43" s="56">
        <f t="shared" si="4"/>
        <v>0</v>
      </c>
      <c r="H43" s="55"/>
      <c r="I43" s="55"/>
      <c r="J43" s="57"/>
      <c r="K43" s="42">
        <f t="shared" si="5"/>
        <v>0</v>
      </c>
      <c r="L43" s="43"/>
      <c r="M43" s="43"/>
      <c r="N43" s="47"/>
      <c r="O43" s="56"/>
      <c r="P43" s="55"/>
      <c r="Q43" s="55"/>
      <c r="R43" s="58"/>
      <c r="S43" s="56">
        <f t="shared" si="6"/>
        <v>0</v>
      </c>
      <c r="T43" s="55"/>
      <c r="U43" s="55"/>
      <c r="V43" s="57"/>
    </row>
    <row r="44" spans="1:22" ht="30.75" thickBot="1">
      <c r="A44" s="70">
        <v>36</v>
      </c>
      <c r="B44" s="71" t="s">
        <v>93</v>
      </c>
      <c r="C44" s="72">
        <f t="shared" si="3"/>
        <v>12628.068999999998</v>
      </c>
      <c r="D44" s="59">
        <f t="shared" si="3"/>
        <v>12616.249999999998</v>
      </c>
      <c r="E44" s="59">
        <f t="shared" si="3"/>
        <v>8198.461999999998</v>
      </c>
      <c r="F44" s="64">
        <f>J44+N44+R44+V44</f>
        <v>11.819</v>
      </c>
      <c r="G44" s="73">
        <f>G45+SUM(G55:G85)+SUM(G86:G98)-G90</f>
        <v>5756.881</v>
      </c>
      <c r="H44" s="59">
        <f>H45+SUM(H55:H85)+SUM(H86:H98)-H90</f>
        <v>5747.062000000001</v>
      </c>
      <c r="I44" s="59">
        <f>I45+SUM(I55:I85)+SUM(I86:I98)-I90</f>
        <v>3573.1329999999994</v>
      </c>
      <c r="J44" s="59">
        <f>J45+SUM(J55:J85)+SUM(J86:J98)</f>
        <v>9.819</v>
      </c>
      <c r="K44" s="63">
        <f>K45+SUM(K55:K98)</f>
        <v>239.86199999999997</v>
      </c>
      <c r="L44" s="59">
        <f>L45+SUM(L55:L98)</f>
        <v>239.86199999999997</v>
      </c>
      <c r="M44" s="59">
        <f>M45+SUM(M55:M98)</f>
        <v>82.593</v>
      </c>
      <c r="N44" s="106"/>
      <c r="O44" s="107">
        <f>O45+SUM(O55:O98)</f>
        <v>6048.399999999998</v>
      </c>
      <c r="P44" s="51">
        <f>P45+SUM(P55:P98)</f>
        <v>6048.399999999998</v>
      </c>
      <c r="Q44" s="51">
        <f>Q45+SUM(Q55:Q98)</f>
        <v>4518.932999999998</v>
      </c>
      <c r="R44" s="64"/>
      <c r="S44" s="63">
        <f>S45+SUM(S55:S98)</f>
        <v>582.926</v>
      </c>
      <c r="T44" s="59">
        <f>SUM(T55:T98)</f>
        <v>580.926</v>
      </c>
      <c r="U44" s="59">
        <f>SUM(U55:U98)</f>
        <v>23.803000000000004</v>
      </c>
      <c r="V44" s="64">
        <f>SUM(V55:V98)</f>
        <v>2</v>
      </c>
    </row>
    <row r="45" spans="1:22" ht="12.75">
      <c r="A45" s="75">
        <f>+A44+1</f>
        <v>37</v>
      </c>
      <c r="B45" s="89" t="s">
        <v>94</v>
      </c>
      <c r="C45" s="84">
        <f t="shared" si="3"/>
        <v>287.67100000000005</v>
      </c>
      <c r="D45" s="82">
        <f t="shared" si="3"/>
        <v>287.67100000000005</v>
      </c>
      <c r="E45" s="82">
        <f t="shared" si="3"/>
        <v>134.84699999999998</v>
      </c>
      <c r="F45" s="108"/>
      <c r="G45" s="109">
        <f>H45+J45</f>
        <v>169.44400000000002</v>
      </c>
      <c r="H45" s="110">
        <f>SUM(H46:H54)</f>
        <v>169.44400000000002</v>
      </c>
      <c r="I45" s="110">
        <f>SUM(I46:I53)</f>
        <v>123.249</v>
      </c>
      <c r="J45" s="111"/>
      <c r="K45" s="84">
        <f>+L45</f>
        <v>103.062</v>
      </c>
      <c r="L45" s="82">
        <f>SUM(L46:L54)</f>
        <v>103.062</v>
      </c>
      <c r="M45" s="82"/>
      <c r="N45" s="112"/>
      <c r="O45" s="109">
        <f>P45+R45</f>
        <v>15.165</v>
      </c>
      <c r="P45" s="110">
        <f>SUM(P46:P53)</f>
        <v>15.165</v>
      </c>
      <c r="Q45" s="113">
        <f>SUM(Q46:Q53)</f>
        <v>11.597999999999999</v>
      </c>
      <c r="R45" s="114"/>
      <c r="S45" s="115"/>
      <c r="T45" s="116"/>
      <c r="U45" s="116"/>
      <c r="V45" s="112"/>
    </row>
    <row r="46" spans="1:22" ht="12.75">
      <c r="A46" s="90">
        <v>38</v>
      </c>
      <c r="B46" s="39" t="s">
        <v>95</v>
      </c>
      <c r="C46" s="18">
        <f>D46+F46</f>
        <v>9</v>
      </c>
      <c r="D46" s="93">
        <f>G46+K46+O46+S46</f>
        <v>9</v>
      </c>
      <c r="E46" s="93">
        <f>I46+M46+Q46+U46</f>
        <v>6.898</v>
      </c>
      <c r="F46" s="94"/>
      <c r="G46" s="95"/>
      <c r="H46" s="93"/>
      <c r="I46" s="93"/>
      <c r="J46" s="97"/>
      <c r="K46" s="95"/>
      <c r="L46" s="93"/>
      <c r="M46" s="93"/>
      <c r="N46" s="35"/>
      <c r="O46" s="18">
        <f>P46+R46</f>
        <v>9</v>
      </c>
      <c r="P46" s="93">
        <v>9</v>
      </c>
      <c r="Q46" s="93">
        <v>6.898</v>
      </c>
      <c r="R46" s="97"/>
      <c r="S46" s="99"/>
      <c r="T46" s="93"/>
      <c r="U46" s="93"/>
      <c r="V46" s="117"/>
    </row>
    <row r="47" spans="1:22" ht="12.75">
      <c r="A47" s="90">
        <v>39</v>
      </c>
      <c r="B47" s="39" t="s">
        <v>96</v>
      </c>
      <c r="C47" s="18">
        <f t="shared" si="3"/>
        <v>103.062</v>
      </c>
      <c r="D47" s="93">
        <f t="shared" si="3"/>
        <v>103.062</v>
      </c>
      <c r="E47" s="93"/>
      <c r="F47" s="94"/>
      <c r="G47" s="95"/>
      <c r="H47" s="93"/>
      <c r="I47" s="93"/>
      <c r="J47" s="92"/>
      <c r="K47" s="18">
        <f>+L47</f>
        <v>103.062</v>
      </c>
      <c r="L47" s="93">
        <v>103.062</v>
      </c>
      <c r="M47" s="93"/>
      <c r="N47" s="92"/>
      <c r="O47" s="18"/>
      <c r="P47" s="93"/>
      <c r="Q47" s="93"/>
      <c r="R47" s="92"/>
      <c r="S47" s="99"/>
      <c r="T47" s="93"/>
      <c r="U47" s="93"/>
      <c r="V47" s="92"/>
    </row>
    <row r="48" spans="1:22" ht="12.75">
      <c r="A48" s="90">
        <v>40</v>
      </c>
      <c r="B48" s="39" t="s">
        <v>97</v>
      </c>
      <c r="C48" s="18">
        <f t="shared" si="3"/>
        <v>0</v>
      </c>
      <c r="D48" s="93">
        <f t="shared" si="3"/>
        <v>0</v>
      </c>
      <c r="E48" s="93"/>
      <c r="F48" s="94"/>
      <c r="G48" s="95">
        <f aca="true" t="shared" si="8" ref="G48:G54">H48+J48</f>
        <v>0</v>
      </c>
      <c r="H48" s="93"/>
      <c r="I48" s="93"/>
      <c r="J48" s="92"/>
      <c r="K48" s="27"/>
      <c r="L48" s="93"/>
      <c r="M48" s="93"/>
      <c r="N48" s="92"/>
      <c r="O48" s="18"/>
      <c r="P48" s="93"/>
      <c r="Q48" s="93"/>
      <c r="R48" s="92"/>
      <c r="S48" s="99"/>
      <c r="T48" s="93"/>
      <c r="U48" s="93"/>
      <c r="V48" s="92"/>
    </row>
    <row r="49" spans="1:22" ht="12.75">
      <c r="A49" s="90">
        <v>41</v>
      </c>
      <c r="B49" s="38" t="s">
        <v>98</v>
      </c>
      <c r="C49" s="18">
        <f t="shared" si="3"/>
        <v>0</v>
      </c>
      <c r="D49" s="93">
        <f t="shared" si="3"/>
        <v>0</v>
      </c>
      <c r="E49" s="93"/>
      <c r="F49" s="94"/>
      <c r="G49" s="95">
        <f t="shared" si="8"/>
        <v>0</v>
      </c>
      <c r="H49" s="93"/>
      <c r="I49" s="93"/>
      <c r="J49" s="92"/>
      <c r="K49" s="95"/>
      <c r="L49" s="93"/>
      <c r="M49" s="93"/>
      <c r="N49" s="92"/>
      <c r="O49" s="18"/>
      <c r="P49" s="93"/>
      <c r="Q49" s="93"/>
      <c r="R49" s="92"/>
      <c r="S49" s="99"/>
      <c r="T49" s="93"/>
      <c r="U49" s="93"/>
      <c r="V49" s="92"/>
    </row>
    <row r="50" spans="1:22" ht="12.75">
      <c r="A50" s="90">
        <f>+A49+1</f>
        <v>42</v>
      </c>
      <c r="B50" s="118" t="s">
        <v>99</v>
      </c>
      <c r="C50" s="18">
        <f t="shared" si="3"/>
        <v>0</v>
      </c>
      <c r="D50" s="93">
        <f t="shared" si="3"/>
        <v>0</v>
      </c>
      <c r="E50" s="93"/>
      <c r="F50" s="94"/>
      <c r="G50" s="95">
        <f t="shared" si="8"/>
        <v>0</v>
      </c>
      <c r="H50" s="93"/>
      <c r="I50" s="93"/>
      <c r="J50" s="92"/>
      <c r="K50" s="95"/>
      <c r="L50" s="93"/>
      <c r="M50" s="93"/>
      <c r="N50" s="92"/>
      <c r="O50" s="27"/>
      <c r="P50" s="93"/>
      <c r="Q50" s="93"/>
      <c r="R50" s="92"/>
      <c r="S50" s="99"/>
      <c r="T50" s="93"/>
      <c r="U50" s="93"/>
      <c r="V50" s="92"/>
    </row>
    <row r="51" spans="1:22" ht="12.75">
      <c r="A51" s="90">
        <v>43</v>
      </c>
      <c r="B51" s="39" t="s">
        <v>100</v>
      </c>
      <c r="C51" s="18">
        <f t="shared" si="3"/>
        <v>0</v>
      </c>
      <c r="D51" s="93">
        <f t="shared" si="3"/>
        <v>0</v>
      </c>
      <c r="E51" s="93"/>
      <c r="F51" s="94"/>
      <c r="G51" s="95">
        <f t="shared" si="8"/>
        <v>0</v>
      </c>
      <c r="H51" s="93"/>
      <c r="I51" s="93"/>
      <c r="J51" s="92"/>
      <c r="K51" s="95"/>
      <c r="L51" s="93"/>
      <c r="M51" s="93"/>
      <c r="N51" s="92"/>
      <c r="O51" s="27"/>
      <c r="P51" s="93"/>
      <c r="Q51" s="93"/>
      <c r="R51" s="92"/>
      <c r="S51" s="99"/>
      <c r="T51" s="93"/>
      <c r="U51" s="93"/>
      <c r="V51" s="92"/>
    </row>
    <row r="52" spans="1:22" ht="12.75">
      <c r="A52" s="90">
        <v>44</v>
      </c>
      <c r="B52" s="39" t="s">
        <v>101</v>
      </c>
      <c r="C52" s="18">
        <f t="shared" si="3"/>
        <v>155.13</v>
      </c>
      <c r="D52" s="93">
        <f t="shared" si="3"/>
        <v>155.13</v>
      </c>
      <c r="E52" s="21">
        <f>I52+M52+Q52+U52</f>
        <v>114.852</v>
      </c>
      <c r="F52" s="26"/>
      <c r="G52" s="95">
        <f t="shared" si="8"/>
        <v>148.965</v>
      </c>
      <c r="H52" s="93">
        <v>148.965</v>
      </c>
      <c r="I52" s="93">
        <v>110.152</v>
      </c>
      <c r="J52" s="92"/>
      <c r="K52" s="95"/>
      <c r="L52" s="93"/>
      <c r="M52" s="93"/>
      <c r="N52" s="92"/>
      <c r="O52" s="18">
        <f>P52+R52</f>
        <v>6.165</v>
      </c>
      <c r="P52" s="93">
        <v>6.165</v>
      </c>
      <c r="Q52" s="93">
        <v>4.7</v>
      </c>
      <c r="R52" s="92"/>
      <c r="S52" s="99"/>
      <c r="T52" s="93"/>
      <c r="U52" s="93"/>
      <c r="V52" s="92"/>
    </row>
    <row r="53" spans="1:22" ht="12.75">
      <c r="A53" s="90">
        <v>45</v>
      </c>
      <c r="B53" s="39" t="s">
        <v>102</v>
      </c>
      <c r="C53" s="18">
        <f t="shared" si="3"/>
        <v>20.479</v>
      </c>
      <c r="D53" s="93">
        <f t="shared" si="3"/>
        <v>20.479</v>
      </c>
      <c r="E53" s="21">
        <f>I53+M53+Q53+U53</f>
        <v>13.097</v>
      </c>
      <c r="F53" s="26"/>
      <c r="G53" s="95">
        <f t="shared" si="8"/>
        <v>20.479</v>
      </c>
      <c r="H53" s="93">
        <v>20.479</v>
      </c>
      <c r="I53" s="93">
        <v>13.097</v>
      </c>
      <c r="J53" s="92"/>
      <c r="K53" s="95"/>
      <c r="L53" s="93"/>
      <c r="M53" s="93"/>
      <c r="N53" s="92"/>
      <c r="O53" s="27"/>
      <c r="P53" s="93"/>
      <c r="Q53" s="93"/>
      <c r="R53" s="92"/>
      <c r="S53" s="99"/>
      <c r="T53" s="93"/>
      <c r="U53" s="93"/>
      <c r="V53" s="92"/>
    </row>
    <row r="54" spans="1:22" ht="25.5">
      <c r="A54" s="90">
        <v>46</v>
      </c>
      <c r="B54" s="103" t="s">
        <v>103</v>
      </c>
      <c r="C54" s="18">
        <f t="shared" si="3"/>
        <v>0</v>
      </c>
      <c r="D54" s="93">
        <f t="shared" si="3"/>
        <v>0</v>
      </c>
      <c r="E54" s="25"/>
      <c r="F54" s="26"/>
      <c r="G54" s="95">
        <f t="shared" si="8"/>
        <v>0</v>
      </c>
      <c r="H54" s="93"/>
      <c r="I54" s="93"/>
      <c r="J54" s="92"/>
      <c r="K54" s="95"/>
      <c r="L54" s="93"/>
      <c r="M54" s="93"/>
      <c r="N54" s="92"/>
      <c r="O54" s="27"/>
      <c r="P54" s="93"/>
      <c r="Q54" s="93"/>
      <c r="R54" s="92"/>
      <c r="S54" s="99"/>
      <c r="T54" s="93"/>
      <c r="U54" s="93"/>
      <c r="V54" s="92"/>
    </row>
    <row r="55" spans="1:22" ht="12.75">
      <c r="A55" s="90">
        <v>47</v>
      </c>
      <c r="B55" s="23" t="s">
        <v>25</v>
      </c>
      <c r="C55" s="27">
        <f aca="true" t="shared" si="9" ref="C55:E60">+G55+K55+O55+S55</f>
        <v>365.226</v>
      </c>
      <c r="D55" s="25">
        <f t="shared" si="9"/>
        <v>365.226</v>
      </c>
      <c r="E55" s="25">
        <f t="shared" si="9"/>
        <v>238.83999999999997</v>
      </c>
      <c r="F55" s="26"/>
      <c r="G55" s="27">
        <f aca="true" t="shared" si="10" ref="G55:G60">+H55</f>
        <v>234.202</v>
      </c>
      <c r="H55" s="25">
        <v>234.202</v>
      </c>
      <c r="I55" s="32">
        <v>159.528</v>
      </c>
      <c r="J55" s="92"/>
      <c r="K55" s="95"/>
      <c r="L55" s="93"/>
      <c r="M55" s="93"/>
      <c r="N55" s="92"/>
      <c r="O55" s="27">
        <f aca="true" t="shared" si="11" ref="O55:O89">+P55</f>
        <v>107.324</v>
      </c>
      <c r="P55" s="25">
        <v>107.324</v>
      </c>
      <c r="Q55" s="25">
        <v>79.312</v>
      </c>
      <c r="R55" s="28"/>
      <c r="S55" s="24">
        <f aca="true" t="shared" si="12" ref="S55:S80">+T55</f>
        <v>23.7</v>
      </c>
      <c r="T55" s="25">
        <v>23.7</v>
      </c>
      <c r="U55" s="25"/>
      <c r="V55" s="28"/>
    </row>
    <row r="56" spans="1:22" ht="12.75">
      <c r="A56" s="90">
        <f aca="true" t="shared" si="13" ref="A56:A62">+A55+1</f>
        <v>48</v>
      </c>
      <c r="B56" s="23" t="s">
        <v>26</v>
      </c>
      <c r="C56" s="27">
        <f t="shared" si="9"/>
        <v>615.2350000000001</v>
      </c>
      <c r="D56" s="25">
        <f t="shared" si="9"/>
        <v>615.2350000000001</v>
      </c>
      <c r="E56" s="25">
        <f t="shared" si="9"/>
        <v>395.313</v>
      </c>
      <c r="F56" s="26"/>
      <c r="G56" s="27">
        <f t="shared" si="10"/>
        <v>410.771</v>
      </c>
      <c r="H56" s="25">
        <v>410.771</v>
      </c>
      <c r="I56" s="32">
        <v>281.18</v>
      </c>
      <c r="J56" s="92"/>
      <c r="K56" s="95"/>
      <c r="L56" s="93"/>
      <c r="M56" s="93"/>
      <c r="N56" s="92"/>
      <c r="O56" s="27">
        <f t="shared" si="11"/>
        <v>154.524</v>
      </c>
      <c r="P56" s="25">
        <v>154.524</v>
      </c>
      <c r="Q56" s="25">
        <v>114.133</v>
      </c>
      <c r="R56" s="28"/>
      <c r="S56" s="24">
        <f t="shared" si="12"/>
        <v>49.94</v>
      </c>
      <c r="T56" s="25">
        <v>49.94</v>
      </c>
      <c r="U56" s="25"/>
      <c r="V56" s="28"/>
    </row>
    <row r="57" spans="1:22" ht="12.75">
      <c r="A57" s="90">
        <f t="shared" si="13"/>
        <v>49</v>
      </c>
      <c r="B57" s="23" t="s">
        <v>15</v>
      </c>
      <c r="C57" s="27">
        <f t="shared" si="9"/>
        <v>250.35600000000002</v>
      </c>
      <c r="D57" s="25">
        <f t="shared" si="9"/>
        <v>250.35600000000002</v>
      </c>
      <c r="E57" s="25">
        <f t="shared" si="9"/>
        <v>149.865</v>
      </c>
      <c r="F57" s="26"/>
      <c r="G57" s="27">
        <f t="shared" si="10"/>
        <v>161.228</v>
      </c>
      <c r="H57" s="25">
        <v>161.228</v>
      </c>
      <c r="I57" s="32">
        <v>92.748</v>
      </c>
      <c r="J57" s="92"/>
      <c r="K57" s="95"/>
      <c r="L57" s="93"/>
      <c r="M57" s="93"/>
      <c r="N57" s="92"/>
      <c r="O57" s="27">
        <f t="shared" si="11"/>
        <v>77.254</v>
      </c>
      <c r="P57" s="25">
        <v>77.254</v>
      </c>
      <c r="Q57" s="25">
        <v>57.117</v>
      </c>
      <c r="R57" s="28"/>
      <c r="S57" s="24">
        <f t="shared" si="12"/>
        <v>11.874</v>
      </c>
      <c r="T57" s="25">
        <v>11.874</v>
      </c>
      <c r="U57" s="25"/>
      <c r="V57" s="28"/>
    </row>
    <row r="58" spans="1:22" ht="12.75">
      <c r="A58" s="90">
        <f t="shared" si="13"/>
        <v>50</v>
      </c>
      <c r="B58" s="23" t="s">
        <v>56</v>
      </c>
      <c r="C58" s="27">
        <f t="shared" si="9"/>
        <v>507.967</v>
      </c>
      <c r="D58" s="25">
        <f t="shared" si="9"/>
        <v>507.967</v>
      </c>
      <c r="E58" s="25">
        <f t="shared" si="9"/>
        <v>311.057</v>
      </c>
      <c r="F58" s="26"/>
      <c r="G58" s="27">
        <f t="shared" si="10"/>
        <v>251.682</v>
      </c>
      <c r="H58" s="25">
        <v>251.682</v>
      </c>
      <c r="I58" s="25">
        <v>160.037</v>
      </c>
      <c r="J58" s="92"/>
      <c r="K58" s="95"/>
      <c r="L58" s="93"/>
      <c r="M58" s="93"/>
      <c r="N58" s="92"/>
      <c r="O58" s="27">
        <f t="shared" si="11"/>
        <v>204.285</v>
      </c>
      <c r="P58" s="25">
        <v>204.285</v>
      </c>
      <c r="Q58" s="25">
        <v>151.02</v>
      </c>
      <c r="R58" s="28"/>
      <c r="S58" s="24">
        <f t="shared" si="12"/>
        <v>52</v>
      </c>
      <c r="T58" s="25">
        <v>52</v>
      </c>
      <c r="U58" s="25"/>
      <c r="V58" s="28"/>
    </row>
    <row r="59" spans="1:22" ht="12.75">
      <c r="A59" s="90">
        <f t="shared" si="13"/>
        <v>51</v>
      </c>
      <c r="B59" s="23" t="s">
        <v>57</v>
      </c>
      <c r="C59" s="27">
        <f t="shared" si="9"/>
        <v>187.174</v>
      </c>
      <c r="D59" s="25">
        <f t="shared" si="9"/>
        <v>187.174</v>
      </c>
      <c r="E59" s="25">
        <f t="shared" si="9"/>
        <v>118.002</v>
      </c>
      <c r="F59" s="26"/>
      <c r="G59" s="27">
        <f t="shared" si="10"/>
        <v>125.989</v>
      </c>
      <c r="H59" s="25">
        <v>125.989</v>
      </c>
      <c r="I59" s="25">
        <v>80.014</v>
      </c>
      <c r="J59" s="92"/>
      <c r="K59" s="95"/>
      <c r="L59" s="93"/>
      <c r="M59" s="93"/>
      <c r="N59" s="92"/>
      <c r="O59" s="27">
        <f t="shared" si="11"/>
        <v>51.385</v>
      </c>
      <c r="P59" s="25">
        <v>51.385</v>
      </c>
      <c r="Q59" s="25">
        <v>37.988</v>
      </c>
      <c r="R59" s="28"/>
      <c r="S59" s="24">
        <f t="shared" si="12"/>
        <v>9.8</v>
      </c>
      <c r="T59" s="25">
        <v>9.8</v>
      </c>
      <c r="U59" s="25"/>
      <c r="V59" s="28"/>
    </row>
    <row r="60" spans="1:22" ht="12.75">
      <c r="A60" s="90">
        <f t="shared" si="13"/>
        <v>52</v>
      </c>
      <c r="B60" s="23" t="s">
        <v>58</v>
      </c>
      <c r="C60" s="27">
        <f t="shared" si="9"/>
        <v>217.507</v>
      </c>
      <c r="D60" s="25">
        <f t="shared" si="9"/>
        <v>217.507</v>
      </c>
      <c r="E60" s="25">
        <f t="shared" si="9"/>
        <v>153.99099999999999</v>
      </c>
      <c r="F60" s="26"/>
      <c r="G60" s="27">
        <f t="shared" si="10"/>
        <v>105.001</v>
      </c>
      <c r="H60" s="25">
        <v>105.001</v>
      </c>
      <c r="I60" s="25">
        <v>76.889</v>
      </c>
      <c r="J60" s="92"/>
      <c r="K60" s="95"/>
      <c r="L60" s="93"/>
      <c r="M60" s="93"/>
      <c r="N60" s="92"/>
      <c r="O60" s="27">
        <f t="shared" si="11"/>
        <v>103.206</v>
      </c>
      <c r="P60" s="25">
        <v>103.206</v>
      </c>
      <c r="Q60" s="25">
        <v>77.102</v>
      </c>
      <c r="R60" s="28"/>
      <c r="S60" s="24">
        <f t="shared" si="12"/>
        <v>9.3</v>
      </c>
      <c r="T60" s="25">
        <v>9.3</v>
      </c>
      <c r="U60" s="25"/>
      <c r="V60" s="28"/>
    </row>
    <row r="61" spans="1:22" ht="12.75">
      <c r="A61" s="90">
        <f t="shared" si="13"/>
        <v>53</v>
      </c>
      <c r="B61" s="53" t="s">
        <v>59</v>
      </c>
      <c r="C61" s="27">
        <f aca="true" t="shared" si="14" ref="C61:E62">G61+K61+O61+S61</f>
        <v>99.958</v>
      </c>
      <c r="D61" s="25">
        <f t="shared" si="14"/>
        <v>99.958</v>
      </c>
      <c r="E61" s="25">
        <f t="shared" si="14"/>
        <v>73.23100000000001</v>
      </c>
      <c r="F61" s="26"/>
      <c r="G61" s="27">
        <f>H61+J61</f>
        <v>12.283</v>
      </c>
      <c r="H61" s="25">
        <v>12.283</v>
      </c>
      <c r="I61" s="25">
        <v>8.307</v>
      </c>
      <c r="J61" s="92"/>
      <c r="K61" s="95"/>
      <c r="L61" s="93"/>
      <c r="M61" s="93"/>
      <c r="N61" s="92"/>
      <c r="O61" s="27">
        <f t="shared" si="11"/>
        <v>87.675</v>
      </c>
      <c r="P61" s="25">
        <v>87.675</v>
      </c>
      <c r="Q61" s="25">
        <v>64.924</v>
      </c>
      <c r="R61" s="28"/>
      <c r="S61" s="24"/>
      <c r="T61" s="25"/>
      <c r="U61" s="25"/>
      <c r="V61" s="28"/>
    </row>
    <row r="62" spans="1:22" ht="12.75">
      <c r="A62" s="90">
        <f t="shared" si="13"/>
        <v>54</v>
      </c>
      <c r="B62" s="52" t="s">
        <v>104</v>
      </c>
      <c r="C62" s="27">
        <f t="shared" si="14"/>
        <v>77.878</v>
      </c>
      <c r="D62" s="25">
        <f t="shared" si="14"/>
        <v>77.878</v>
      </c>
      <c r="E62" s="25">
        <f t="shared" si="14"/>
        <v>56.347</v>
      </c>
      <c r="F62" s="26"/>
      <c r="G62" s="27">
        <f>H62+J62</f>
        <v>38.541</v>
      </c>
      <c r="H62" s="25">
        <v>38.541</v>
      </c>
      <c r="I62" s="25">
        <v>26.817</v>
      </c>
      <c r="J62" s="28"/>
      <c r="K62" s="27"/>
      <c r="L62" s="25"/>
      <c r="M62" s="25"/>
      <c r="N62" s="28"/>
      <c r="O62" s="27">
        <f t="shared" si="11"/>
        <v>39.337</v>
      </c>
      <c r="P62" s="25">
        <v>39.337</v>
      </c>
      <c r="Q62" s="25">
        <v>29.53</v>
      </c>
      <c r="R62" s="28"/>
      <c r="S62" s="24"/>
      <c r="T62" s="25"/>
      <c r="U62" s="25"/>
      <c r="V62" s="28"/>
    </row>
    <row r="63" spans="1:22" ht="12.75">
      <c r="A63" s="90">
        <v>55</v>
      </c>
      <c r="B63" s="23" t="s">
        <v>33</v>
      </c>
      <c r="C63" s="27">
        <f aca="true" t="shared" si="15" ref="C63:F73">+G63+K63+O63+S63</f>
        <v>624.677</v>
      </c>
      <c r="D63" s="25">
        <f t="shared" si="15"/>
        <v>624.677</v>
      </c>
      <c r="E63" s="25">
        <f t="shared" si="15"/>
        <v>400.182</v>
      </c>
      <c r="F63" s="26"/>
      <c r="G63" s="27">
        <f>+H63+J63</f>
        <v>389.046</v>
      </c>
      <c r="H63" s="25">
        <v>389.046</v>
      </c>
      <c r="I63" s="25">
        <v>262.059</v>
      </c>
      <c r="J63" s="28"/>
      <c r="K63" s="95"/>
      <c r="L63" s="93"/>
      <c r="M63" s="93"/>
      <c r="N63" s="92"/>
      <c r="O63" s="27">
        <f t="shared" si="11"/>
        <v>186.531</v>
      </c>
      <c r="P63" s="25">
        <v>186.531</v>
      </c>
      <c r="Q63" s="25">
        <v>138.123</v>
      </c>
      <c r="R63" s="28"/>
      <c r="S63" s="24">
        <f t="shared" si="12"/>
        <v>49.1</v>
      </c>
      <c r="T63" s="25">
        <v>49.1</v>
      </c>
      <c r="U63" s="25"/>
      <c r="V63" s="28"/>
    </row>
    <row r="64" spans="1:22" ht="12.75">
      <c r="A64" s="90">
        <f>+A63+1</f>
        <v>56</v>
      </c>
      <c r="B64" s="23" t="s">
        <v>16</v>
      </c>
      <c r="C64" s="27">
        <f t="shared" si="15"/>
        <v>603.212</v>
      </c>
      <c r="D64" s="25">
        <f t="shared" si="15"/>
        <v>603.212</v>
      </c>
      <c r="E64" s="25">
        <f t="shared" si="15"/>
        <v>415.829</v>
      </c>
      <c r="F64" s="26"/>
      <c r="G64" s="27">
        <f aca="true" t="shared" si="16" ref="G64:G71">+H64</f>
        <v>157.303</v>
      </c>
      <c r="H64" s="25">
        <v>157.303</v>
      </c>
      <c r="I64" s="25">
        <v>96.394</v>
      </c>
      <c r="J64" s="28"/>
      <c r="K64" s="27"/>
      <c r="L64" s="25"/>
      <c r="M64" s="25"/>
      <c r="N64" s="28"/>
      <c r="O64" s="27">
        <f t="shared" si="11"/>
        <v>429.409</v>
      </c>
      <c r="P64" s="25">
        <v>429.409</v>
      </c>
      <c r="Q64" s="25">
        <v>319.435</v>
      </c>
      <c r="R64" s="28"/>
      <c r="S64" s="24">
        <f>+T64+V64</f>
        <v>16.5</v>
      </c>
      <c r="T64" s="25">
        <v>16.5</v>
      </c>
      <c r="U64" s="25"/>
      <c r="V64" s="28"/>
    </row>
    <row r="65" spans="1:22" ht="12.75">
      <c r="A65" s="90">
        <f>+A64+1</f>
        <v>57</v>
      </c>
      <c r="B65" s="23" t="s">
        <v>60</v>
      </c>
      <c r="C65" s="27">
        <f t="shared" si="15"/>
        <v>111.27</v>
      </c>
      <c r="D65" s="25">
        <f t="shared" si="15"/>
        <v>111.27</v>
      </c>
      <c r="E65" s="25">
        <f t="shared" si="15"/>
        <v>76.389</v>
      </c>
      <c r="F65" s="26"/>
      <c r="G65" s="27">
        <f t="shared" si="16"/>
        <v>44.99</v>
      </c>
      <c r="H65" s="25">
        <v>44.99</v>
      </c>
      <c r="I65" s="25">
        <v>32.422</v>
      </c>
      <c r="J65" s="92"/>
      <c r="K65" s="27"/>
      <c r="L65" s="93"/>
      <c r="M65" s="93"/>
      <c r="N65" s="92"/>
      <c r="O65" s="27">
        <f t="shared" si="11"/>
        <v>58.98</v>
      </c>
      <c r="P65" s="25">
        <v>58.98</v>
      </c>
      <c r="Q65" s="25">
        <v>43.967</v>
      </c>
      <c r="R65" s="28"/>
      <c r="S65" s="24">
        <f t="shared" si="12"/>
        <v>7.3</v>
      </c>
      <c r="T65" s="25">
        <v>7.3</v>
      </c>
      <c r="U65" s="25"/>
      <c r="V65" s="28"/>
    </row>
    <row r="66" spans="1:22" ht="12.75">
      <c r="A66" s="90">
        <v>58</v>
      </c>
      <c r="B66" s="23" t="s">
        <v>27</v>
      </c>
      <c r="C66" s="27">
        <f t="shared" si="15"/>
        <v>269.076</v>
      </c>
      <c r="D66" s="25">
        <f t="shared" si="15"/>
        <v>269.076</v>
      </c>
      <c r="E66" s="25">
        <f t="shared" si="15"/>
        <v>176.867</v>
      </c>
      <c r="F66" s="26"/>
      <c r="G66" s="27">
        <f t="shared" si="16"/>
        <v>150.792</v>
      </c>
      <c r="H66" s="25">
        <v>150.792</v>
      </c>
      <c r="I66" s="25">
        <v>95.169</v>
      </c>
      <c r="J66" s="92"/>
      <c r="K66" s="95"/>
      <c r="L66" s="93"/>
      <c r="M66" s="93"/>
      <c r="N66" s="92"/>
      <c r="O66" s="27">
        <f t="shared" si="11"/>
        <v>108.284</v>
      </c>
      <c r="P66" s="25">
        <v>108.284</v>
      </c>
      <c r="Q66" s="25">
        <v>81.698</v>
      </c>
      <c r="R66" s="28"/>
      <c r="S66" s="24">
        <f t="shared" si="12"/>
        <v>10</v>
      </c>
      <c r="T66" s="25">
        <v>10</v>
      </c>
      <c r="U66" s="25"/>
      <c r="V66" s="28"/>
    </row>
    <row r="67" spans="1:22" ht="12.75">
      <c r="A67" s="90">
        <f>+A66+1</f>
        <v>59</v>
      </c>
      <c r="B67" s="23" t="s">
        <v>34</v>
      </c>
      <c r="C67" s="27">
        <f t="shared" si="15"/>
        <v>225.737</v>
      </c>
      <c r="D67" s="25">
        <f t="shared" si="15"/>
        <v>222.737</v>
      </c>
      <c r="E67" s="25">
        <f t="shared" si="15"/>
        <v>164.205</v>
      </c>
      <c r="F67" s="26">
        <f t="shared" si="15"/>
        <v>3</v>
      </c>
      <c r="G67" s="27">
        <f>+H67+J67</f>
        <v>32.887</v>
      </c>
      <c r="H67" s="25">
        <v>29.887</v>
      </c>
      <c r="I67" s="25">
        <v>21.203</v>
      </c>
      <c r="J67" s="28">
        <v>3</v>
      </c>
      <c r="K67" s="95"/>
      <c r="L67" s="93"/>
      <c r="M67" s="93"/>
      <c r="N67" s="92"/>
      <c r="O67" s="27">
        <f t="shared" si="11"/>
        <v>188.85</v>
      </c>
      <c r="P67" s="25">
        <v>188.85</v>
      </c>
      <c r="Q67" s="25">
        <v>141.002</v>
      </c>
      <c r="R67" s="28"/>
      <c r="S67" s="24">
        <f t="shared" si="12"/>
        <v>4</v>
      </c>
      <c r="T67" s="25">
        <v>4</v>
      </c>
      <c r="U67" s="25">
        <v>2</v>
      </c>
      <c r="V67" s="28"/>
    </row>
    <row r="68" spans="1:22" ht="12.75">
      <c r="A68" s="90">
        <v>60</v>
      </c>
      <c r="B68" s="23" t="s">
        <v>61</v>
      </c>
      <c r="C68" s="27">
        <f t="shared" si="15"/>
        <v>10.870999999999999</v>
      </c>
      <c r="D68" s="25">
        <f t="shared" si="15"/>
        <v>10.870999999999999</v>
      </c>
      <c r="E68" s="25">
        <f t="shared" si="15"/>
        <v>7.424</v>
      </c>
      <c r="F68" s="26"/>
      <c r="G68" s="27"/>
      <c r="H68" s="25"/>
      <c r="I68" s="25"/>
      <c r="J68" s="92"/>
      <c r="K68" s="27">
        <f>+L68</f>
        <v>0.7</v>
      </c>
      <c r="L68" s="25">
        <v>0.7</v>
      </c>
      <c r="M68" s="93"/>
      <c r="N68" s="92"/>
      <c r="O68" s="27">
        <f t="shared" si="11"/>
        <v>10.171</v>
      </c>
      <c r="P68" s="25">
        <v>10.171</v>
      </c>
      <c r="Q68" s="25">
        <v>7.424</v>
      </c>
      <c r="R68" s="28"/>
      <c r="S68" s="24"/>
      <c r="T68" s="25"/>
      <c r="U68" s="25"/>
      <c r="V68" s="28"/>
    </row>
    <row r="69" spans="1:22" ht="12.75">
      <c r="A69" s="90">
        <v>61</v>
      </c>
      <c r="B69" s="23" t="s">
        <v>62</v>
      </c>
      <c r="C69" s="27">
        <f t="shared" si="15"/>
        <v>330.241</v>
      </c>
      <c r="D69" s="25">
        <f t="shared" si="15"/>
        <v>330.241</v>
      </c>
      <c r="E69" s="25">
        <f t="shared" si="15"/>
        <v>215.035</v>
      </c>
      <c r="F69" s="26"/>
      <c r="G69" s="27">
        <f t="shared" si="16"/>
        <v>179.853</v>
      </c>
      <c r="H69" s="25">
        <v>179.853</v>
      </c>
      <c r="I69" s="25">
        <v>112.714</v>
      </c>
      <c r="J69" s="92"/>
      <c r="K69" s="95"/>
      <c r="L69" s="93"/>
      <c r="M69" s="93"/>
      <c r="N69" s="92"/>
      <c r="O69" s="27">
        <f t="shared" si="11"/>
        <v>135.888</v>
      </c>
      <c r="P69" s="25">
        <v>135.888</v>
      </c>
      <c r="Q69" s="25">
        <v>102.321</v>
      </c>
      <c r="R69" s="28"/>
      <c r="S69" s="24">
        <f t="shared" si="12"/>
        <v>14.5</v>
      </c>
      <c r="T69" s="25">
        <v>14.5</v>
      </c>
      <c r="U69" s="25"/>
      <c r="V69" s="28"/>
    </row>
    <row r="70" spans="1:22" ht="12.75">
      <c r="A70" s="90">
        <v>62</v>
      </c>
      <c r="B70" s="23" t="s">
        <v>17</v>
      </c>
      <c r="C70" s="27">
        <f t="shared" si="15"/>
        <v>1724.7089999999998</v>
      </c>
      <c r="D70" s="25">
        <f t="shared" si="15"/>
        <v>1723.7089999999998</v>
      </c>
      <c r="E70" s="25">
        <f t="shared" si="15"/>
        <v>1117.961</v>
      </c>
      <c r="F70" s="26">
        <f t="shared" si="15"/>
        <v>1</v>
      </c>
      <c r="G70" s="27">
        <f t="shared" si="16"/>
        <v>657.934</v>
      </c>
      <c r="H70" s="25">
        <v>657.934</v>
      </c>
      <c r="I70" s="25">
        <v>375.584</v>
      </c>
      <c r="J70" s="92"/>
      <c r="K70" s="95"/>
      <c r="L70" s="93"/>
      <c r="M70" s="93"/>
      <c r="N70" s="92"/>
      <c r="O70" s="27">
        <f>P70+R70</f>
        <v>991.775</v>
      </c>
      <c r="P70" s="25">
        <v>991.775</v>
      </c>
      <c r="Q70" s="25">
        <v>742.377</v>
      </c>
      <c r="R70" s="28"/>
      <c r="S70" s="24">
        <f>+T70+V70</f>
        <v>75</v>
      </c>
      <c r="T70" s="25">
        <v>74</v>
      </c>
      <c r="U70" s="25"/>
      <c r="V70" s="28">
        <v>1</v>
      </c>
    </row>
    <row r="71" spans="1:22" ht="12.75">
      <c r="A71" s="90">
        <v>63</v>
      </c>
      <c r="B71" s="23" t="s">
        <v>105</v>
      </c>
      <c r="C71" s="27">
        <f t="shared" si="15"/>
        <v>100.686</v>
      </c>
      <c r="D71" s="25">
        <f t="shared" si="15"/>
        <v>99.686</v>
      </c>
      <c r="E71" s="25">
        <f t="shared" si="15"/>
        <v>55.722</v>
      </c>
      <c r="F71" s="26">
        <f t="shared" si="15"/>
        <v>1</v>
      </c>
      <c r="G71" s="27">
        <f t="shared" si="16"/>
        <v>90.686</v>
      </c>
      <c r="H71" s="25">
        <v>90.686</v>
      </c>
      <c r="I71" s="25">
        <v>55.722</v>
      </c>
      <c r="J71" s="28"/>
      <c r="K71" s="27"/>
      <c r="L71" s="25"/>
      <c r="M71" s="25"/>
      <c r="N71" s="28"/>
      <c r="O71" s="27"/>
      <c r="P71" s="25"/>
      <c r="Q71" s="25"/>
      <c r="R71" s="28"/>
      <c r="S71" s="24">
        <f>+T71+V71</f>
        <v>10</v>
      </c>
      <c r="T71" s="25">
        <v>9</v>
      </c>
      <c r="U71" s="25"/>
      <c r="V71" s="28">
        <v>1</v>
      </c>
    </row>
    <row r="72" spans="1:22" ht="12.75">
      <c r="A72" s="90">
        <v>64</v>
      </c>
      <c r="B72" s="23" t="s">
        <v>63</v>
      </c>
      <c r="C72" s="27">
        <f t="shared" si="15"/>
        <v>1181.079</v>
      </c>
      <c r="D72" s="25">
        <f t="shared" si="15"/>
        <v>1175.3890000000001</v>
      </c>
      <c r="E72" s="25">
        <f t="shared" si="15"/>
        <v>807.976</v>
      </c>
      <c r="F72" s="25">
        <f t="shared" si="15"/>
        <v>5.69</v>
      </c>
      <c r="G72" s="27">
        <f>+H72+J72</f>
        <v>302.455</v>
      </c>
      <c r="H72" s="25">
        <v>296.765</v>
      </c>
      <c r="I72" s="25">
        <v>183.374</v>
      </c>
      <c r="J72" s="28">
        <v>5.69</v>
      </c>
      <c r="K72" s="95"/>
      <c r="L72" s="93"/>
      <c r="M72" s="93"/>
      <c r="N72" s="92"/>
      <c r="O72" s="27">
        <f>P72+R72</f>
        <v>839.624</v>
      </c>
      <c r="P72" s="25">
        <v>839.624</v>
      </c>
      <c r="Q72" s="25">
        <v>624.602</v>
      </c>
      <c r="R72" s="28"/>
      <c r="S72" s="24">
        <f t="shared" si="12"/>
        <v>39</v>
      </c>
      <c r="T72" s="25">
        <v>39</v>
      </c>
      <c r="U72" s="25"/>
      <c r="V72" s="28"/>
    </row>
    <row r="73" spans="1:22" ht="12.75">
      <c r="A73" s="90">
        <f>+A72+1</f>
        <v>65</v>
      </c>
      <c r="B73" s="23" t="s">
        <v>18</v>
      </c>
      <c r="C73" s="27">
        <f t="shared" si="15"/>
        <v>744.85</v>
      </c>
      <c r="D73" s="25">
        <f t="shared" si="15"/>
        <v>744.85</v>
      </c>
      <c r="E73" s="25">
        <f t="shared" si="15"/>
        <v>480.98</v>
      </c>
      <c r="F73" s="25"/>
      <c r="G73" s="27">
        <f>+H73+J73</f>
        <v>276.029</v>
      </c>
      <c r="H73" s="25">
        <v>276.029</v>
      </c>
      <c r="I73" s="25">
        <v>141.018</v>
      </c>
      <c r="J73" s="28"/>
      <c r="K73" s="95"/>
      <c r="L73" s="93"/>
      <c r="M73" s="93"/>
      <c r="N73" s="92"/>
      <c r="O73" s="27">
        <f t="shared" si="11"/>
        <v>453.821</v>
      </c>
      <c r="P73" s="25">
        <v>453.821</v>
      </c>
      <c r="Q73" s="25">
        <v>339.962</v>
      </c>
      <c r="R73" s="28"/>
      <c r="S73" s="24">
        <f t="shared" si="12"/>
        <v>15</v>
      </c>
      <c r="T73" s="25">
        <v>15</v>
      </c>
      <c r="U73" s="25"/>
      <c r="V73" s="28"/>
    </row>
    <row r="74" spans="1:22" ht="12.75">
      <c r="A74" s="90">
        <f>+A73+1</f>
        <v>66</v>
      </c>
      <c r="B74" s="53" t="s">
        <v>106</v>
      </c>
      <c r="C74" s="27">
        <f aca="true" t="shared" si="17" ref="C74:E75">G74+K74+O74+S74</f>
        <v>37.66</v>
      </c>
      <c r="D74" s="25">
        <f t="shared" si="17"/>
        <v>37.66</v>
      </c>
      <c r="E74" s="25">
        <f t="shared" si="17"/>
        <v>26.903</v>
      </c>
      <c r="F74" s="26"/>
      <c r="G74" s="27">
        <f>H74+J74</f>
        <v>33.16</v>
      </c>
      <c r="H74" s="25">
        <v>33.16</v>
      </c>
      <c r="I74" s="25">
        <v>24.834</v>
      </c>
      <c r="J74" s="28"/>
      <c r="K74" s="27"/>
      <c r="L74" s="25"/>
      <c r="M74" s="25"/>
      <c r="N74" s="28"/>
      <c r="O74" s="27"/>
      <c r="P74" s="25"/>
      <c r="Q74" s="25"/>
      <c r="R74" s="28"/>
      <c r="S74" s="24">
        <f t="shared" si="12"/>
        <v>4.5</v>
      </c>
      <c r="T74" s="25">
        <v>4.5</v>
      </c>
      <c r="U74" s="25">
        <v>2.069</v>
      </c>
      <c r="V74" s="28"/>
    </row>
    <row r="75" spans="1:22" ht="12.75">
      <c r="A75" s="90">
        <f>+A74+1</f>
        <v>67</v>
      </c>
      <c r="B75" s="23" t="s">
        <v>64</v>
      </c>
      <c r="C75" s="27">
        <f t="shared" si="17"/>
        <v>400.329</v>
      </c>
      <c r="D75" s="25">
        <f t="shared" si="17"/>
        <v>400.329</v>
      </c>
      <c r="E75" s="25">
        <f t="shared" si="17"/>
        <v>259.841</v>
      </c>
      <c r="F75" s="26"/>
      <c r="G75" s="27">
        <f>H75+J75</f>
        <v>194.916</v>
      </c>
      <c r="H75" s="25">
        <v>194.916</v>
      </c>
      <c r="I75" s="25">
        <v>119.081</v>
      </c>
      <c r="J75" s="28"/>
      <c r="K75" s="95"/>
      <c r="L75" s="93"/>
      <c r="M75" s="93"/>
      <c r="N75" s="92"/>
      <c r="O75" s="27">
        <f t="shared" si="11"/>
        <v>187.413</v>
      </c>
      <c r="P75" s="25">
        <v>187.413</v>
      </c>
      <c r="Q75" s="25">
        <v>140.76</v>
      </c>
      <c r="R75" s="28"/>
      <c r="S75" s="24">
        <f t="shared" si="12"/>
        <v>18</v>
      </c>
      <c r="T75" s="25">
        <v>18</v>
      </c>
      <c r="U75" s="25"/>
      <c r="V75" s="28"/>
    </row>
    <row r="76" spans="1:22" ht="12.75">
      <c r="A76" s="90">
        <f>+A75+1</f>
        <v>68</v>
      </c>
      <c r="B76" s="23" t="s">
        <v>19</v>
      </c>
      <c r="C76" s="27">
        <f aca="true" t="shared" si="18" ref="C76:E78">+G76+K76+O76+S76</f>
        <v>646.213</v>
      </c>
      <c r="D76" s="25">
        <f t="shared" si="18"/>
        <v>646.213</v>
      </c>
      <c r="E76" s="25">
        <f t="shared" si="18"/>
        <v>410.47200000000004</v>
      </c>
      <c r="F76" s="26"/>
      <c r="G76" s="27">
        <f>+H76</f>
        <v>251.799</v>
      </c>
      <c r="H76" s="25">
        <v>251.799</v>
      </c>
      <c r="I76" s="25">
        <v>125.615</v>
      </c>
      <c r="J76" s="92"/>
      <c r="K76" s="95"/>
      <c r="L76" s="93"/>
      <c r="M76" s="93"/>
      <c r="N76" s="92"/>
      <c r="O76" s="27">
        <f t="shared" si="11"/>
        <v>379.914</v>
      </c>
      <c r="P76" s="25">
        <v>379.914</v>
      </c>
      <c r="Q76" s="25">
        <v>284.857</v>
      </c>
      <c r="R76" s="28"/>
      <c r="S76" s="24">
        <f t="shared" si="12"/>
        <v>14.5</v>
      </c>
      <c r="T76" s="25">
        <v>14.5</v>
      </c>
      <c r="U76" s="25"/>
      <c r="V76" s="28"/>
    </row>
    <row r="77" spans="1:22" ht="12.75">
      <c r="A77" s="90">
        <f>+A76+1</f>
        <v>69</v>
      </c>
      <c r="B77" s="23" t="s">
        <v>107</v>
      </c>
      <c r="C77" s="27">
        <f t="shared" si="18"/>
        <v>154.251</v>
      </c>
      <c r="D77" s="25">
        <f t="shared" si="18"/>
        <v>154.251</v>
      </c>
      <c r="E77" s="25">
        <f t="shared" si="18"/>
        <v>87.856</v>
      </c>
      <c r="F77" s="26"/>
      <c r="G77" s="27">
        <f>+H77</f>
        <v>102.159</v>
      </c>
      <c r="H77" s="25">
        <v>102.159</v>
      </c>
      <c r="I77" s="25">
        <v>54.658</v>
      </c>
      <c r="J77" s="28"/>
      <c r="K77" s="27"/>
      <c r="L77" s="25"/>
      <c r="M77" s="25"/>
      <c r="N77" s="28"/>
      <c r="O77" s="27">
        <f t="shared" si="11"/>
        <v>44.892</v>
      </c>
      <c r="P77" s="25">
        <v>44.892</v>
      </c>
      <c r="Q77" s="25">
        <v>33.198</v>
      </c>
      <c r="R77" s="28"/>
      <c r="S77" s="24">
        <f t="shared" si="12"/>
        <v>7.2</v>
      </c>
      <c r="T77" s="25">
        <v>7.2</v>
      </c>
      <c r="U77" s="25"/>
      <c r="V77" s="28"/>
    </row>
    <row r="78" spans="1:22" ht="12.75">
      <c r="A78" s="90">
        <v>70</v>
      </c>
      <c r="B78" s="53" t="s">
        <v>108</v>
      </c>
      <c r="C78" s="27">
        <f>+G78+K78+O78+S78</f>
        <v>41.171</v>
      </c>
      <c r="D78" s="25">
        <f t="shared" si="18"/>
        <v>41.171</v>
      </c>
      <c r="E78" s="25">
        <f t="shared" si="18"/>
        <v>28.078000000000003</v>
      </c>
      <c r="F78" s="26"/>
      <c r="G78" s="27">
        <f>+H78</f>
        <v>39.659</v>
      </c>
      <c r="H78" s="25">
        <v>39.659</v>
      </c>
      <c r="I78" s="25">
        <v>27.382</v>
      </c>
      <c r="J78" s="28"/>
      <c r="K78" s="27"/>
      <c r="L78" s="25"/>
      <c r="M78" s="25"/>
      <c r="N78" s="28"/>
      <c r="O78" s="27"/>
      <c r="P78" s="25"/>
      <c r="Q78" s="25"/>
      <c r="R78" s="28"/>
      <c r="S78" s="24">
        <f t="shared" si="12"/>
        <v>1.512</v>
      </c>
      <c r="T78" s="25">
        <v>1.512</v>
      </c>
      <c r="U78" s="25">
        <v>0.696</v>
      </c>
      <c r="V78" s="28"/>
    </row>
    <row r="79" spans="1:22" ht="12.75">
      <c r="A79" s="90">
        <f aca="true" t="shared" si="19" ref="A79:A142">+A78+1</f>
        <v>71</v>
      </c>
      <c r="B79" s="23" t="s">
        <v>20</v>
      </c>
      <c r="C79" s="27">
        <f aca="true" t="shared" si="20" ref="C79:F164">G79+K79+O79+S79</f>
        <v>660.677</v>
      </c>
      <c r="D79" s="25">
        <f>H79+L79+P79+T79</f>
        <v>659.548</v>
      </c>
      <c r="E79" s="25">
        <f>I79+M79+Q79+U79</f>
        <v>439.84999999999997</v>
      </c>
      <c r="F79" s="25">
        <f>+J79+N79+R79+V79</f>
        <v>1.129</v>
      </c>
      <c r="G79" s="27">
        <f>H79+J79</f>
        <v>208.932</v>
      </c>
      <c r="H79" s="25">
        <v>207.803</v>
      </c>
      <c r="I79" s="25">
        <v>118.344</v>
      </c>
      <c r="J79" s="28">
        <v>1.129</v>
      </c>
      <c r="K79" s="95"/>
      <c r="L79" s="93"/>
      <c r="M79" s="93"/>
      <c r="N79" s="92"/>
      <c r="O79" s="27">
        <f t="shared" si="11"/>
        <v>428.745</v>
      </c>
      <c r="P79" s="25">
        <v>428.745</v>
      </c>
      <c r="Q79" s="25">
        <v>321.506</v>
      </c>
      <c r="R79" s="28"/>
      <c r="S79" s="24">
        <f t="shared" si="12"/>
        <v>23</v>
      </c>
      <c r="T79" s="25">
        <v>23</v>
      </c>
      <c r="U79" s="25"/>
      <c r="V79" s="28"/>
    </row>
    <row r="80" spans="1:22" ht="12.75">
      <c r="A80" s="90">
        <f t="shared" si="19"/>
        <v>72</v>
      </c>
      <c r="B80" s="53" t="s">
        <v>109</v>
      </c>
      <c r="C80" s="27">
        <f t="shared" si="20"/>
        <v>34.462</v>
      </c>
      <c r="D80" s="25">
        <f>H80+L80+P80+T80</f>
        <v>34.462</v>
      </c>
      <c r="E80" s="25">
        <f>I80+M80+Q80+U80</f>
        <v>25.736</v>
      </c>
      <c r="F80" s="26"/>
      <c r="G80" s="27">
        <f>H80+J80</f>
        <v>32.862</v>
      </c>
      <c r="H80" s="25">
        <v>32.862</v>
      </c>
      <c r="I80" s="25">
        <v>25</v>
      </c>
      <c r="J80" s="28"/>
      <c r="K80" s="27"/>
      <c r="L80" s="25"/>
      <c r="M80" s="25"/>
      <c r="N80" s="28"/>
      <c r="O80" s="27"/>
      <c r="P80" s="25"/>
      <c r="Q80" s="25"/>
      <c r="R80" s="28"/>
      <c r="S80" s="24">
        <f t="shared" si="12"/>
        <v>1.6</v>
      </c>
      <c r="T80" s="25">
        <v>1.6</v>
      </c>
      <c r="U80" s="25">
        <v>0.736</v>
      </c>
      <c r="V80" s="28"/>
    </row>
    <row r="81" spans="1:22" ht="12.75">
      <c r="A81" s="90">
        <f t="shared" si="19"/>
        <v>73</v>
      </c>
      <c r="B81" s="23" t="s">
        <v>65</v>
      </c>
      <c r="C81" s="27">
        <f aca="true" t="shared" si="21" ref="C81:E88">+G81+K81+O81+S81</f>
        <v>778.9019999999999</v>
      </c>
      <c r="D81" s="25">
        <f t="shared" si="21"/>
        <v>778.9019999999999</v>
      </c>
      <c r="E81" s="25">
        <f t="shared" si="21"/>
        <v>465.164</v>
      </c>
      <c r="F81" s="26"/>
      <c r="G81" s="27">
        <f aca="true" t="shared" si="22" ref="G81:G88">+H81</f>
        <v>341.571</v>
      </c>
      <c r="H81" s="25">
        <v>341.571</v>
      </c>
      <c r="I81" s="25">
        <v>160.738</v>
      </c>
      <c r="J81" s="92"/>
      <c r="K81" s="95"/>
      <c r="L81" s="93"/>
      <c r="M81" s="93"/>
      <c r="N81" s="92"/>
      <c r="O81" s="27">
        <f t="shared" si="11"/>
        <v>405.931</v>
      </c>
      <c r="P81" s="25">
        <v>405.931</v>
      </c>
      <c r="Q81" s="25">
        <v>304.426</v>
      </c>
      <c r="R81" s="92"/>
      <c r="S81" s="24">
        <f>+T81</f>
        <v>31.4</v>
      </c>
      <c r="T81" s="25">
        <v>31.4</v>
      </c>
      <c r="U81" s="25"/>
      <c r="V81" s="28"/>
    </row>
    <row r="82" spans="1:22" ht="12.75">
      <c r="A82" s="90">
        <f t="shared" si="19"/>
        <v>74</v>
      </c>
      <c r="B82" s="23" t="s">
        <v>30</v>
      </c>
      <c r="C82" s="27">
        <f t="shared" si="21"/>
        <v>325.79599999999994</v>
      </c>
      <c r="D82" s="25">
        <f t="shared" si="21"/>
        <v>325.79599999999994</v>
      </c>
      <c r="E82" s="25">
        <f t="shared" si="21"/>
        <v>207.632</v>
      </c>
      <c r="F82" s="26"/>
      <c r="G82" s="27">
        <f>+H82+J82</f>
        <v>16.977</v>
      </c>
      <c r="H82" s="25">
        <v>16.977</v>
      </c>
      <c r="I82" s="25"/>
      <c r="J82" s="28"/>
      <c r="K82" s="27">
        <f>L82+N82</f>
        <v>136.1</v>
      </c>
      <c r="L82" s="25">
        <v>136.1</v>
      </c>
      <c r="M82" s="25">
        <v>82.593</v>
      </c>
      <c r="N82" s="28"/>
      <c r="O82" s="27">
        <f t="shared" si="11"/>
        <v>165.319</v>
      </c>
      <c r="P82" s="25">
        <v>165.319</v>
      </c>
      <c r="Q82" s="25">
        <v>125.039</v>
      </c>
      <c r="R82" s="28"/>
      <c r="S82" s="24">
        <f>+T82</f>
        <v>7.4</v>
      </c>
      <c r="T82" s="25">
        <v>7.4</v>
      </c>
      <c r="U82" s="25"/>
      <c r="V82" s="28"/>
    </row>
    <row r="83" spans="1:22" ht="12.75">
      <c r="A83" s="90">
        <v>75</v>
      </c>
      <c r="B83" s="23" t="s">
        <v>66</v>
      </c>
      <c r="C83" s="27">
        <f t="shared" si="21"/>
        <v>406.804</v>
      </c>
      <c r="D83" s="25">
        <f t="shared" si="21"/>
        <v>406.804</v>
      </c>
      <c r="E83" s="25">
        <f t="shared" si="21"/>
        <v>294.001</v>
      </c>
      <c r="F83" s="26"/>
      <c r="G83" s="27">
        <f t="shared" si="22"/>
        <v>352.599</v>
      </c>
      <c r="H83" s="25">
        <v>352.599</v>
      </c>
      <c r="I83" s="25">
        <v>261.885</v>
      </c>
      <c r="J83" s="92"/>
      <c r="K83" s="95"/>
      <c r="L83" s="93"/>
      <c r="M83" s="93"/>
      <c r="N83" s="92"/>
      <c r="O83" s="27">
        <f t="shared" si="11"/>
        <v>25.705</v>
      </c>
      <c r="P83" s="25">
        <v>25.705</v>
      </c>
      <c r="Q83" s="25">
        <v>19.7</v>
      </c>
      <c r="R83" s="28"/>
      <c r="S83" s="24">
        <f>+T83+V83</f>
        <v>28.5</v>
      </c>
      <c r="T83" s="25">
        <v>28.5</v>
      </c>
      <c r="U83" s="25">
        <v>12.416</v>
      </c>
      <c r="V83" s="28"/>
    </row>
    <row r="84" spans="1:22" ht="12.75">
      <c r="A84" s="90">
        <f t="shared" si="19"/>
        <v>76</v>
      </c>
      <c r="B84" s="23" t="s">
        <v>28</v>
      </c>
      <c r="C84" s="27">
        <f t="shared" si="21"/>
        <v>119.569</v>
      </c>
      <c r="D84" s="25">
        <f t="shared" si="21"/>
        <v>119.569</v>
      </c>
      <c r="E84" s="25">
        <f t="shared" si="21"/>
        <v>86.772</v>
      </c>
      <c r="F84" s="26"/>
      <c r="G84" s="27">
        <f t="shared" si="22"/>
        <v>94.294</v>
      </c>
      <c r="H84" s="25">
        <v>94.294</v>
      </c>
      <c r="I84" s="25">
        <v>71.525</v>
      </c>
      <c r="J84" s="92"/>
      <c r="K84" s="95"/>
      <c r="L84" s="93"/>
      <c r="M84" s="93"/>
      <c r="N84" s="92"/>
      <c r="O84" s="27">
        <f t="shared" si="11"/>
        <v>13.775</v>
      </c>
      <c r="P84" s="25">
        <v>13.775</v>
      </c>
      <c r="Q84" s="25">
        <v>10.557</v>
      </c>
      <c r="R84" s="28"/>
      <c r="S84" s="24">
        <f aca="true" t="shared" si="23" ref="S84:S89">T84+V84</f>
        <v>11.5</v>
      </c>
      <c r="T84" s="25">
        <v>11.5</v>
      </c>
      <c r="U84" s="25">
        <v>4.69</v>
      </c>
      <c r="V84" s="28"/>
    </row>
    <row r="85" spans="1:22" ht="12.75">
      <c r="A85" s="90">
        <f t="shared" si="19"/>
        <v>77</v>
      </c>
      <c r="B85" s="53" t="s">
        <v>21</v>
      </c>
      <c r="C85" s="27">
        <f t="shared" si="21"/>
        <v>86.653</v>
      </c>
      <c r="D85" s="25">
        <f t="shared" si="21"/>
        <v>86.653</v>
      </c>
      <c r="E85" s="25">
        <f t="shared" si="21"/>
        <v>47.442</v>
      </c>
      <c r="F85" s="26"/>
      <c r="G85" s="27">
        <f t="shared" si="22"/>
        <v>65.653</v>
      </c>
      <c r="H85" s="25">
        <v>65.653</v>
      </c>
      <c r="I85" s="25">
        <v>47.442</v>
      </c>
      <c r="J85" s="92"/>
      <c r="K85" s="95"/>
      <c r="L85" s="93"/>
      <c r="M85" s="93"/>
      <c r="N85" s="92"/>
      <c r="O85" s="27"/>
      <c r="P85" s="25"/>
      <c r="Q85" s="25"/>
      <c r="R85" s="28"/>
      <c r="S85" s="24">
        <f t="shared" si="23"/>
        <v>21</v>
      </c>
      <c r="T85" s="25">
        <v>21</v>
      </c>
      <c r="U85" s="25"/>
      <c r="V85" s="28"/>
    </row>
    <row r="86" spans="1:22" ht="12.75">
      <c r="A86" s="90">
        <v>78</v>
      </c>
      <c r="B86" s="53" t="s">
        <v>110</v>
      </c>
      <c r="C86" s="27">
        <f t="shared" si="21"/>
        <v>90.529</v>
      </c>
      <c r="D86" s="25">
        <f t="shared" si="21"/>
        <v>90.529</v>
      </c>
      <c r="E86" s="25">
        <f t="shared" si="21"/>
        <v>67.105</v>
      </c>
      <c r="F86" s="26"/>
      <c r="G86" s="27">
        <f t="shared" si="22"/>
        <v>31.66</v>
      </c>
      <c r="H86" s="25">
        <v>31.66</v>
      </c>
      <c r="I86" s="25">
        <v>22.754</v>
      </c>
      <c r="J86" s="92"/>
      <c r="K86" s="95"/>
      <c r="L86" s="93"/>
      <c r="M86" s="93"/>
      <c r="N86" s="92"/>
      <c r="O86" s="27">
        <f t="shared" si="11"/>
        <v>57.869</v>
      </c>
      <c r="P86" s="25">
        <v>57.869</v>
      </c>
      <c r="Q86" s="25">
        <v>44.351</v>
      </c>
      <c r="R86" s="28"/>
      <c r="S86" s="24">
        <f t="shared" si="23"/>
        <v>1</v>
      </c>
      <c r="T86" s="25">
        <v>1</v>
      </c>
      <c r="U86" s="25"/>
      <c r="V86" s="28"/>
    </row>
    <row r="87" spans="1:22" ht="12.75">
      <c r="A87" s="90">
        <f t="shared" si="19"/>
        <v>79</v>
      </c>
      <c r="B87" s="23" t="s">
        <v>67</v>
      </c>
      <c r="C87" s="27">
        <f t="shared" si="21"/>
        <v>227.31699999999998</v>
      </c>
      <c r="D87" s="25">
        <f t="shared" si="21"/>
        <v>227.31699999999998</v>
      </c>
      <c r="E87" s="25">
        <f t="shared" si="21"/>
        <v>146.53799999999998</v>
      </c>
      <c r="F87" s="26"/>
      <c r="G87" s="27">
        <f t="shared" si="22"/>
        <v>159.314</v>
      </c>
      <c r="H87" s="25">
        <v>159.314</v>
      </c>
      <c r="I87" s="25">
        <v>103.696</v>
      </c>
      <c r="J87" s="92"/>
      <c r="K87" s="95"/>
      <c r="L87" s="93"/>
      <c r="M87" s="93"/>
      <c r="N87" s="92"/>
      <c r="O87" s="27">
        <f t="shared" si="11"/>
        <v>56.303</v>
      </c>
      <c r="P87" s="25">
        <v>56.303</v>
      </c>
      <c r="Q87" s="25">
        <v>41.646</v>
      </c>
      <c r="R87" s="28"/>
      <c r="S87" s="24">
        <f t="shared" si="23"/>
        <v>11.7</v>
      </c>
      <c r="T87" s="25">
        <v>11.7</v>
      </c>
      <c r="U87" s="25">
        <v>1.196</v>
      </c>
      <c r="V87" s="28"/>
    </row>
    <row r="88" spans="1:22" ht="12.75">
      <c r="A88" s="90">
        <v>80</v>
      </c>
      <c r="B88" s="23" t="s">
        <v>111</v>
      </c>
      <c r="C88" s="34">
        <f t="shared" si="21"/>
        <v>67.899</v>
      </c>
      <c r="D88" s="25">
        <f t="shared" si="21"/>
        <v>67.899</v>
      </c>
      <c r="E88" s="24">
        <f t="shared" si="21"/>
        <v>43.929</v>
      </c>
      <c r="F88" s="26"/>
      <c r="G88" s="27">
        <f t="shared" si="22"/>
        <v>40.21</v>
      </c>
      <c r="H88" s="25">
        <v>40.21</v>
      </c>
      <c r="I88" s="25">
        <v>25.751</v>
      </c>
      <c r="J88" s="92"/>
      <c r="K88" s="95"/>
      <c r="L88" s="93"/>
      <c r="M88" s="93"/>
      <c r="N88" s="92"/>
      <c r="O88" s="27">
        <f t="shared" si="11"/>
        <v>24.589</v>
      </c>
      <c r="P88" s="25">
        <v>24.589</v>
      </c>
      <c r="Q88" s="25">
        <v>18.178</v>
      </c>
      <c r="R88" s="28"/>
      <c r="S88" s="24">
        <f t="shared" si="23"/>
        <v>3.1</v>
      </c>
      <c r="T88" s="25">
        <v>3.1</v>
      </c>
      <c r="U88" s="25"/>
      <c r="V88" s="28"/>
    </row>
    <row r="89" spans="1:22" ht="12.75">
      <c r="A89" s="90">
        <v>81</v>
      </c>
      <c r="B89" s="53" t="s">
        <v>4</v>
      </c>
      <c r="C89" s="27">
        <f t="shared" si="20"/>
        <v>14.457</v>
      </c>
      <c r="D89" s="25">
        <f t="shared" si="20"/>
        <v>14.457</v>
      </c>
      <c r="E89" s="25">
        <f t="shared" si="20"/>
        <v>11.08</v>
      </c>
      <c r="F89" s="26">
        <f>+J89+N89+R89+V89</f>
        <v>0</v>
      </c>
      <c r="G89" s="27">
        <f aca="true" t="shared" si="24" ref="G89:G171">H89+J89</f>
        <v>0</v>
      </c>
      <c r="H89" s="25"/>
      <c r="I89" s="25"/>
      <c r="J89" s="28"/>
      <c r="K89" s="95"/>
      <c r="L89" s="93"/>
      <c r="M89" s="93"/>
      <c r="N89" s="92"/>
      <c r="O89" s="27">
        <f t="shared" si="11"/>
        <v>14.457</v>
      </c>
      <c r="P89" s="25">
        <v>14.457</v>
      </c>
      <c r="Q89" s="25">
        <v>11.08</v>
      </c>
      <c r="R89" s="28"/>
      <c r="S89" s="24">
        <f t="shared" si="23"/>
        <v>0</v>
      </c>
      <c r="T89" s="25"/>
      <c r="U89" s="25"/>
      <c r="V89" s="28"/>
    </row>
    <row r="90" spans="1:22" ht="12.75">
      <c r="A90" s="90">
        <v>82</v>
      </c>
      <c r="B90" s="38" t="s">
        <v>112</v>
      </c>
      <c r="C90" s="18">
        <f t="shared" si="20"/>
        <v>0</v>
      </c>
      <c r="D90" s="21">
        <f t="shared" si="20"/>
        <v>0</v>
      </c>
      <c r="E90" s="21"/>
      <c r="F90" s="26"/>
      <c r="G90" s="18">
        <f t="shared" si="24"/>
        <v>0</v>
      </c>
      <c r="H90" s="21"/>
      <c r="I90" s="25"/>
      <c r="J90" s="28"/>
      <c r="K90" s="95"/>
      <c r="L90" s="93"/>
      <c r="M90" s="93"/>
      <c r="N90" s="92"/>
      <c r="O90" s="27"/>
      <c r="P90" s="25"/>
      <c r="Q90" s="25"/>
      <c r="R90" s="28"/>
      <c r="S90" s="24"/>
      <c r="T90" s="25"/>
      <c r="U90" s="25"/>
      <c r="V90" s="28"/>
    </row>
    <row r="91" spans="1:22" ht="12.75">
      <c r="A91" s="90">
        <v>83</v>
      </c>
      <c r="B91" s="23" t="s">
        <v>6</v>
      </c>
      <c r="C91" s="27">
        <f t="shared" si="20"/>
        <v>0</v>
      </c>
      <c r="D91" s="25">
        <f t="shared" si="20"/>
        <v>0</v>
      </c>
      <c r="E91" s="25">
        <f t="shared" si="20"/>
        <v>0</v>
      </c>
      <c r="F91" s="26"/>
      <c r="G91" s="27">
        <f t="shared" si="24"/>
        <v>0</v>
      </c>
      <c r="H91" s="25"/>
      <c r="I91" s="25"/>
      <c r="J91" s="31"/>
      <c r="K91" s="95"/>
      <c r="L91" s="93"/>
      <c r="M91" s="93"/>
      <c r="N91" s="92"/>
      <c r="O91" s="27"/>
      <c r="P91" s="25"/>
      <c r="Q91" s="25"/>
      <c r="R91" s="28"/>
      <c r="S91" s="24"/>
      <c r="T91" s="25"/>
      <c r="U91" s="25"/>
      <c r="V91" s="28"/>
    </row>
    <row r="92" spans="1:22" ht="12.75">
      <c r="A92" s="90">
        <v>84</v>
      </c>
      <c r="B92" s="23" t="s">
        <v>7</v>
      </c>
      <c r="C92" s="27">
        <f t="shared" si="20"/>
        <v>0</v>
      </c>
      <c r="D92" s="25">
        <f t="shared" si="20"/>
        <v>0</v>
      </c>
      <c r="E92" s="25">
        <f t="shared" si="20"/>
        <v>0</v>
      </c>
      <c r="F92" s="26"/>
      <c r="G92" s="27">
        <f t="shared" si="24"/>
        <v>0</v>
      </c>
      <c r="H92" s="25"/>
      <c r="I92" s="25"/>
      <c r="J92" s="31"/>
      <c r="K92" s="95"/>
      <c r="L92" s="93"/>
      <c r="M92" s="93"/>
      <c r="N92" s="92"/>
      <c r="O92" s="27"/>
      <c r="P92" s="25"/>
      <c r="Q92" s="25"/>
      <c r="R92" s="28"/>
      <c r="S92" s="24"/>
      <c r="T92" s="25"/>
      <c r="U92" s="25"/>
      <c r="V92" s="28"/>
    </row>
    <row r="93" spans="1:22" ht="12.75">
      <c r="A93" s="90">
        <v>85</v>
      </c>
      <c r="B93" s="23" t="s">
        <v>8</v>
      </c>
      <c r="C93" s="27">
        <f t="shared" si="20"/>
        <v>0</v>
      </c>
      <c r="D93" s="25">
        <f t="shared" si="20"/>
        <v>0</v>
      </c>
      <c r="E93" s="25">
        <f t="shared" si="20"/>
        <v>0</v>
      </c>
      <c r="F93" s="26"/>
      <c r="G93" s="27">
        <f t="shared" si="24"/>
        <v>0</v>
      </c>
      <c r="H93" s="25"/>
      <c r="I93" s="25"/>
      <c r="J93" s="28"/>
      <c r="K93" s="95"/>
      <c r="L93" s="93"/>
      <c r="M93" s="93"/>
      <c r="N93" s="92"/>
      <c r="O93" s="27"/>
      <c r="P93" s="25"/>
      <c r="Q93" s="25"/>
      <c r="R93" s="28"/>
      <c r="S93" s="99"/>
      <c r="T93" s="21"/>
      <c r="U93" s="21"/>
      <c r="V93" s="31"/>
    </row>
    <row r="94" spans="1:22" ht="12.75">
      <c r="A94" s="90">
        <f t="shared" si="19"/>
        <v>86</v>
      </c>
      <c r="B94" s="23" t="s">
        <v>9</v>
      </c>
      <c r="C94" s="27">
        <f t="shared" si="20"/>
        <v>0</v>
      </c>
      <c r="D94" s="25">
        <f t="shared" si="20"/>
        <v>0</v>
      </c>
      <c r="E94" s="25">
        <f t="shared" si="20"/>
        <v>0</v>
      </c>
      <c r="F94" s="26"/>
      <c r="G94" s="27">
        <f t="shared" si="24"/>
        <v>0</v>
      </c>
      <c r="H94" s="25"/>
      <c r="I94" s="25"/>
      <c r="J94" s="31"/>
      <c r="K94" s="95"/>
      <c r="L94" s="93"/>
      <c r="M94" s="93"/>
      <c r="N94" s="92"/>
      <c r="O94" s="27"/>
      <c r="P94" s="25"/>
      <c r="Q94" s="25"/>
      <c r="R94" s="28"/>
      <c r="S94" s="99"/>
      <c r="T94" s="21"/>
      <c r="U94" s="21"/>
      <c r="V94" s="31"/>
    </row>
    <row r="95" spans="1:22" ht="12.75">
      <c r="A95" s="90">
        <f t="shared" si="19"/>
        <v>87</v>
      </c>
      <c r="B95" s="23" t="s">
        <v>10</v>
      </c>
      <c r="C95" s="27">
        <f t="shared" si="20"/>
        <v>0</v>
      </c>
      <c r="D95" s="25">
        <f t="shared" si="20"/>
        <v>0</v>
      </c>
      <c r="E95" s="25">
        <f t="shared" si="20"/>
        <v>0</v>
      </c>
      <c r="F95" s="26"/>
      <c r="G95" s="27">
        <f t="shared" si="24"/>
        <v>0</v>
      </c>
      <c r="H95" s="25"/>
      <c r="I95" s="25"/>
      <c r="J95" s="31"/>
      <c r="K95" s="95"/>
      <c r="L95" s="93"/>
      <c r="M95" s="93"/>
      <c r="N95" s="92"/>
      <c r="O95" s="27"/>
      <c r="P95" s="25"/>
      <c r="Q95" s="25"/>
      <c r="R95" s="28"/>
      <c r="S95" s="99"/>
      <c r="T95" s="21"/>
      <c r="U95" s="21"/>
      <c r="V95" s="31"/>
    </row>
    <row r="96" spans="1:22" ht="12.75">
      <c r="A96" s="90">
        <f t="shared" si="19"/>
        <v>88</v>
      </c>
      <c r="B96" s="23" t="s">
        <v>11</v>
      </c>
      <c r="C96" s="27">
        <f t="shared" si="20"/>
        <v>0</v>
      </c>
      <c r="D96" s="25">
        <f t="shared" si="20"/>
        <v>0</v>
      </c>
      <c r="E96" s="25">
        <f t="shared" si="20"/>
        <v>0</v>
      </c>
      <c r="F96" s="26"/>
      <c r="G96" s="27">
        <f t="shared" si="24"/>
        <v>0</v>
      </c>
      <c r="H96" s="25"/>
      <c r="I96" s="25"/>
      <c r="J96" s="31"/>
      <c r="K96" s="95"/>
      <c r="L96" s="93"/>
      <c r="M96" s="93"/>
      <c r="N96" s="92"/>
      <c r="O96" s="27"/>
      <c r="P96" s="25"/>
      <c r="Q96" s="25"/>
      <c r="R96" s="28"/>
      <c r="S96" s="99"/>
      <c r="T96" s="21"/>
      <c r="U96" s="21"/>
      <c r="V96" s="31"/>
    </row>
    <row r="97" spans="1:22" ht="12.75">
      <c r="A97" s="90">
        <v>89</v>
      </c>
      <c r="B97" s="23" t="s">
        <v>13</v>
      </c>
      <c r="C97" s="27">
        <f>G97+K97+O97+S97</f>
        <v>0</v>
      </c>
      <c r="D97" s="25">
        <f t="shared" si="20"/>
        <v>0</v>
      </c>
      <c r="E97" s="25"/>
      <c r="F97" s="26"/>
      <c r="G97" s="27">
        <f>H97+J97</f>
        <v>0</v>
      </c>
      <c r="H97" s="25"/>
      <c r="I97" s="25"/>
      <c r="J97" s="31"/>
      <c r="K97" s="95"/>
      <c r="L97" s="93"/>
      <c r="M97" s="93"/>
      <c r="N97" s="92"/>
      <c r="O97" s="27"/>
      <c r="P97" s="25"/>
      <c r="Q97" s="25"/>
      <c r="R97" s="28"/>
      <c r="S97" s="99"/>
      <c r="T97" s="21"/>
      <c r="U97" s="21"/>
      <c r="V97" s="31"/>
    </row>
    <row r="98" spans="1:22" ht="13.5" thickBot="1">
      <c r="A98" s="119">
        <f t="shared" si="19"/>
        <v>90</v>
      </c>
      <c r="B98" s="41" t="s">
        <v>24</v>
      </c>
      <c r="C98" s="45">
        <f>G98+K98+O98+S98</f>
        <v>0</v>
      </c>
      <c r="D98" s="43">
        <f t="shared" si="20"/>
        <v>0</v>
      </c>
      <c r="E98" s="43"/>
      <c r="F98" s="44"/>
      <c r="G98" s="45">
        <f>H98+J98</f>
        <v>0</v>
      </c>
      <c r="H98" s="43"/>
      <c r="I98" s="43"/>
      <c r="J98" s="50"/>
      <c r="K98" s="120"/>
      <c r="L98" s="121"/>
      <c r="M98" s="121"/>
      <c r="N98" s="122"/>
      <c r="O98" s="56"/>
      <c r="P98" s="55"/>
      <c r="Q98" s="55"/>
      <c r="R98" s="58"/>
      <c r="S98" s="123"/>
      <c r="T98" s="124"/>
      <c r="U98" s="124"/>
      <c r="V98" s="57"/>
    </row>
    <row r="99" spans="1:22" ht="45.75" thickBot="1">
      <c r="A99" s="70">
        <f t="shared" si="19"/>
        <v>91</v>
      </c>
      <c r="B99" s="71" t="s">
        <v>113</v>
      </c>
      <c r="C99" s="125">
        <f>G99+K99+O99+S99</f>
        <v>65.315</v>
      </c>
      <c r="D99" s="126">
        <f t="shared" si="20"/>
        <v>65.315</v>
      </c>
      <c r="E99" s="59">
        <f t="shared" si="20"/>
        <v>37.926</v>
      </c>
      <c r="F99" s="64">
        <f t="shared" si="20"/>
        <v>0</v>
      </c>
      <c r="G99" s="59">
        <f>G100+G111+G114+G117+G118+SUM(G122:G133)+G135+G138+G139</f>
        <v>60.915</v>
      </c>
      <c r="H99" s="59">
        <f>H100+H111+H114+H117+H118+SUM(H122:H133)+H135+H138+H139</f>
        <v>60.915</v>
      </c>
      <c r="I99" s="59">
        <f>I100+I111+I114+SUM(I117:I133)+I135+I138+I139</f>
        <v>37.926</v>
      </c>
      <c r="J99" s="59"/>
      <c r="K99" s="127"/>
      <c r="L99" s="128"/>
      <c r="M99" s="128"/>
      <c r="N99" s="106"/>
      <c r="O99" s="127"/>
      <c r="P99" s="128"/>
      <c r="Q99" s="128"/>
      <c r="R99" s="106"/>
      <c r="S99" s="65">
        <f>S100+SUM(S111:S133)+S135+S138+S139</f>
        <v>4.4</v>
      </c>
      <c r="T99" s="126">
        <f>SUM(T111:T139)</f>
        <v>4.4</v>
      </c>
      <c r="U99" s="59">
        <f>SUM(U111:U138)</f>
        <v>0</v>
      </c>
      <c r="V99" s="64">
        <f>SUM(V111:V138)</f>
        <v>0</v>
      </c>
    </row>
    <row r="100" spans="1:22" ht="25.5">
      <c r="A100" s="75">
        <f t="shared" si="19"/>
        <v>92</v>
      </c>
      <c r="B100" s="129" t="s">
        <v>114</v>
      </c>
      <c r="C100" s="87">
        <f t="shared" si="20"/>
        <v>0</v>
      </c>
      <c r="D100" s="82">
        <f t="shared" si="20"/>
        <v>0</v>
      </c>
      <c r="E100" s="82"/>
      <c r="F100" s="86"/>
      <c r="G100" s="130">
        <f>SUM(G101:G110)-G104-G105</f>
        <v>0</v>
      </c>
      <c r="H100" s="110">
        <f>SUM(H101:H110)-H104-H105</f>
        <v>0</v>
      </c>
      <c r="I100" s="110"/>
      <c r="J100" s="111"/>
      <c r="K100" s="131"/>
      <c r="L100" s="116"/>
      <c r="M100" s="116"/>
      <c r="N100" s="112"/>
      <c r="O100" s="131"/>
      <c r="P100" s="116"/>
      <c r="Q100" s="116"/>
      <c r="R100" s="112"/>
      <c r="S100" s="131"/>
      <c r="T100" s="116"/>
      <c r="U100" s="116"/>
      <c r="V100" s="112"/>
    </row>
    <row r="101" spans="1:22" ht="12.75">
      <c r="A101" s="90">
        <f t="shared" si="19"/>
        <v>93</v>
      </c>
      <c r="B101" s="39" t="s">
        <v>115</v>
      </c>
      <c r="C101" s="18">
        <f t="shared" si="20"/>
        <v>0</v>
      </c>
      <c r="D101" s="93">
        <f t="shared" si="20"/>
        <v>0</v>
      </c>
      <c r="E101" s="93"/>
      <c r="F101" s="94"/>
      <c r="G101" s="95">
        <f t="shared" si="24"/>
        <v>0</v>
      </c>
      <c r="H101" s="93"/>
      <c r="I101" s="93"/>
      <c r="J101" s="92"/>
      <c r="K101" s="95"/>
      <c r="L101" s="93"/>
      <c r="M101" s="93"/>
      <c r="N101" s="92"/>
      <c r="O101" s="95"/>
      <c r="P101" s="93"/>
      <c r="Q101" s="93"/>
      <c r="R101" s="92"/>
      <c r="S101" s="95"/>
      <c r="T101" s="93"/>
      <c r="U101" s="93"/>
      <c r="V101" s="92"/>
    </row>
    <row r="102" spans="1:22" ht="12.75">
      <c r="A102" s="90">
        <f t="shared" si="19"/>
        <v>94</v>
      </c>
      <c r="B102" s="39" t="s">
        <v>116</v>
      </c>
      <c r="C102" s="18">
        <f t="shared" si="20"/>
        <v>0</v>
      </c>
      <c r="D102" s="93">
        <f t="shared" si="20"/>
        <v>0</v>
      </c>
      <c r="E102" s="93"/>
      <c r="F102" s="94"/>
      <c r="G102" s="95">
        <f t="shared" si="24"/>
        <v>0</v>
      </c>
      <c r="H102" s="93"/>
      <c r="I102" s="93"/>
      <c r="J102" s="92"/>
      <c r="K102" s="95"/>
      <c r="L102" s="93"/>
      <c r="M102" s="93"/>
      <c r="N102" s="92"/>
      <c r="O102" s="95"/>
      <c r="P102" s="93"/>
      <c r="Q102" s="93"/>
      <c r="R102" s="92"/>
      <c r="S102" s="95"/>
      <c r="T102" s="93"/>
      <c r="U102" s="93"/>
      <c r="V102" s="92"/>
    </row>
    <row r="103" spans="1:22" ht="12.75">
      <c r="A103" s="90">
        <v>95</v>
      </c>
      <c r="B103" s="118" t="s">
        <v>117</v>
      </c>
      <c r="C103" s="18">
        <f t="shared" si="20"/>
        <v>0</v>
      </c>
      <c r="D103" s="93">
        <f t="shared" si="20"/>
        <v>0</v>
      </c>
      <c r="E103" s="93"/>
      <c r="F103" s="94"/>
      <c r="G103" s="95">
        <f t="shared" si="24"/>
        <v>0</v>
      </c>
      <c r="H103" s="93"/>
      <c r="I103" s="93"/>
      <c r="J103" s="92"/>
      <c r="K103" s="95"/>
      <c r="L103" s="93"/>
      <c r="M103" s="93"/>
      <c r="N103" s="92"/>
      <c r="O103" s="95"/>
      <c r="P103" s="93"/>
      <c r="Q103" s="93"/>
      <c r="R103" s="92"/>
      <c r="S103" s="95"/>
      <c r="T103" s="93"/>
      <c r="U103" s="93"/>
      <c r="V103" s="92"/>
    </row>
    <row r="104" spans="1:22" ht="12.75">
      <c r="A104" s="90">
        <f t="shared" si="19"/>
        <v>96</v>
      </c>
      <c r="B104" s="118" t="s">
        <v>118</v>
      </c>
      <c r="C104" s="18">
        <f t="shared" si="20"/>
        <v>0</v>
      </c>
      <c r="D104" s="93">
        <f t="shared" si="20"/>
        <v>0</v>
      </c>
      <c r="E104" s="93"/>
      <c r="F104" s="94"/>
      <c r="G104" s="95">
        <f t="shared" si="24"/>
        <v>0</v>
      </c>
      <c r="H104" s="93"/>
      <c r="I104" s="93"/>
      <c r="J104" s="92"/>
      <c r="K104" s="95"/>
      <c r="L104" s="93"/>
      <c r="M104" s="93"/>
      <c r="N104" s="92"/>
      <c r="O104" s="95"/>
      <c r="P104" s="93"/>
      <c r="Q104" s="93"/>
      <c r="R104" s="92"/>
      <c r="S104" s="95"/>
      <c r="T104" s="93"/>
      <c r="U104" s="93"/>
      <c r="V104" s="92"/>
    </row>
    <row r="105" spans="1:22" ht="12.75">
      <c r="A105" s="90">
        <v>97</v>
      </c>
      <c r="B105" s="118" t="s">
        <v>119</v>
      </c>
      <c r="C105" s="18">
        <f t="shared" si="20"/>
        <v>0</v>
      </c>
      <c r="D105" s="93">
        <f t="shared" si="20"/>
        <v>0</v>
      </c>
      <c r="E105" s="93"/>
      <c r="F105" s="94"/>
      <c r="G105" s="95">
        <f t="shared" si="24"/>
        <v>0</v>
      </c>
      <c r="H105" s="93"/>
      <c r="I105" s="93"/>
      <c r="J105" s="92"/>
      <c r="K105" s="95"/>
      <c r="L105" s="93"/>
      <c r="M105" s="93"/>
      <c r="N105" s="92"/>
      <c r="O105" s="95"/>
      <c r="P105" s="93"/>
      <c r="Q105" s="93"/>
      <c r="R105" s="92"/>
      <c r="S105" s="95"/>
      <c r="T105" s="93"/>
      <c r="U105" s="93"/>
      <c r="V105" s="92"/>
    </row>
    <row r="106" spans="1:22" ht="12.75">
      <c r="A106" s="90">
        <v>98</v>
      </c>
      <c r="B106" s="39" t="s">
        <v>120</v>
      </c>
      <c r="C106" s="18">
        <f t="shared" si="20"/>
        <v>0</v>
      </c>
      <c r="D106" s="93">
        <f t="shared" si="20"/>
        <v>0</v>
      </c>
      <c r="E106" s="93"/>
      <c r="F106" s="94"/>
      <c r="G106" s="95">
        <f t="shared" si="24"/>
        <v>0</v>
      </c>
      <c r="H106" s="93"/>
      <c r="I106" s="93"/>
      <c r="J106" s="92"/>
      <c r="K106" s="95"/>
      <c r="L106" s="93"/>
      <c r="M106" s="93"/>
      <c r="N106" s="92"/>
      <c r="O106" s="95"/>
      <c r="P106" s="93"/>
      <c r="Q106" s="93"/>
      <c r="R106" s="92"/>
      <c r="S106" s="95"/>
      <c r="T106" s="93"/>
      <c r="U106" s="93"/>
      <c r="V106" s="92"/>
    </row>
    <row r="107" spans="1:22" ht="12.75">
      <c r="A107" s="90">
        <v>99</v>
      </c>
      <c r="B107" s="39" t="s">
        <v>121</v>
      </c>
      <c r="C107" s="18">
        <f t="shared" si="20"/>
        <v>0</v>
      </c>
      <c r="D107" s="93">
        <f t="shared" si="20"/>
        <v>0</v>
      </c>
      <c r="E107" s="93"/>
      <c r="F107" s="94"/>
      <c r="G107" s="95">
        <f t="shared" si="24"/>
        <v>0</v>
      </c>
      <c r="H107" s="93"/>
      <c r="I107" s="93"/>
      <c r="J107" s="92"/>
      <c r="K107" s="95"/>
      <c r="L107" s="93"/>
      <c r="M107" s="93"/>
      <c r="N107" s="92"/>
      <c r="O107" s="95"/>
      <c r="P107" s="93"/>
      <c r="Q107" s="93"/>
      <c r="R107" s="92"/>
      <c r="S107" s="95"/>
      <c r="T107" s="93"/>
      <c r="U107" s="93"/>
      <c r="V107" s="92"/>
    </row>
    <row r="108" spans="1:22" ht="12.75">
      <c r="A108" s="90">
        <v>100</v>
      </c>
      <c r="B108" s="39" t="s">
        <v>122</v>
      </c>
      <c r="C108" s="18">
        <f t="shared" si="20"/>
        <v>0</v>
      </c>
      <c r="D108" s="93">
        <f t="shared" si="20"/>
        <v>0</v>
      </c>
      <c r="E108" s="93"/>
      <c r="F108" s="94"/>
      <c r="G108" s="95">
        <f t="shared" si="24"/>
        <v>0</v>
      </c>
      <c r="H108" s="93"/>
      <c r="I108" s="93"/>
      <c r="J108" s="92"/>
      <c r="K108" s="95"/>
      <c r="L108" s="93"/>
      <c r="M108" s="93"/>
      <c r="N108" s="92"/>
      <c r="O108" s="95"/>
      <c r="P108" s="93"/>
      <c r="Q108" s="93"/>
      <c r="R108" s="92"/>
      <c r="S108" s="95"/>
      <c r="T108" s="93"/>
      <c r="U108" s="93"/>
      <c r="V108" s="92"/>
    </row>
    <row r="109" spans="1:22" ht="12.75">
      <c r="A109" s="90">
        <v>101</v>
      </c>
      <c r="B109" s="39" t="s">
        <v>123</v>
      </c>
      <c r="C109" s="18">
        <f t="shared" si="20"/>
        <v>0</v>
      </c>
      <c r="D109" s="93">
        <f t="shared" si="20"/>
        <v>0</v>
      </c>
      <c r="E109" s="93"/>
      <c r="F109" s="94"/>
      <c r="G109" s="95">
        <f t="shared" si="24"/>
        <v>0</v>
      </c>
      <c r="H109" s="93"/>
      <c r="I109" s="93"/>
      <c r="J109" s="92"/>
      <c r="K109" s="95"/>
      <c r="L109" s="93"/>
      <c r="M109" s="93"/>
      <c r="N109" s="92"/>
      <c r="O109" s="95"/>
      <c r="P109" s="93"/>
      <c r="Q109" s="93"/>
      <c r="R109" s="92"/>
      <c r="S109" s="95"/>
      <c r="T109" s="93"/>
      <c r="U109" s="93"/>
      <c r="V109" s="92"/>
    </row>
    <row r="110" spans="1:22" ht="12.75">
      <c r="A110" s="90">
        <v>102</v>
      </c>
      <c r="B110" s="39" t="s">
        <v>124</v>
      </c>
      <c r="C110" s="18">
        <f t="shared" si="20"/>
        <v>0</v>
      </c>
      <c r="D110" s="93">
        <f t="shared" si="20"/>
        <v>0</v>
      </c>
      <c r="E110" s="93"/>
      <c r="F110" s="94"/>
      <c r="G110" s="95">
        <f t="shared" si="24"/>
        <v>0</v>
      </c>
      <c r="H110" s="93"/>
      <c r="I110" s="93"/>
      <c r="J110" s="92"/>
      <c r="K110" s="95"/>
      <c r="L110" s="93"/>
      <c r="M110" s="93"/>
      <c r="N110" s="92"/>
      <c r="O110" s="95"/>
      <c r="P110" s="93"/>
      <c r="Q110" s="93"/>
      <c r="R110" s="92"/>
      <c r="S110" s="95"/>
      <c r="T110" s="93"/>
      <c r="U110" s="93"/>
      <c r="V110" s="92"/>
    </row>
    <row r="111" spans="1:22" ht="12.75">
      <c r="A111" s="90">
        <v>103</v>
      </c>
      <c r="B111" s="23" t="s">
        <v>2</v>
      </c>
      <c r="C111" s="37">
        <f t="shared" si="20"/>
        <v>0</v>
      </c>
      <c r="D111" s="132">
        <f t="shared" si="20"/>
        <v>0</v>
      </c>
      <c r="E111" s="25">
        <f t="shared" si="20"/>
        <v>0</v>
      </c>
      <c r="F111" s="26">
        <f t="shared" si="20"/>
        <v>0</v>
      </c>
      <c r="G111" s="27">
        <f t="shared" si="24"/>
        <v>0</v>
      </c>
      <c r="H111" s="25"/>
      <c r="I111" s="25"/>
      <c r="J111" s="28"/>
      <c r="K111" s="95"/>
      <c r="L111" s="93"/>
      <c r="M111" s="93"/>
      <c r="N111" s="92"/>
      <c r="O111" s="95"/>
      <c r="P111" s="93"/>
      <c r="Q111" s="93"/>
      <c r="R111" s="92"/>
      <c r="S111" s="37">
        <f>T111+V111</f>
        <v>0</v>
      </c>
      <c r="T111" s="132"/>
      <c r="U111" s="25"/>
      <c r="V111" s="28"/>
    </row>
    <row r="112" spans="1:22" ht="12.75">
      <c r="A112" s="90">
        <v>104</v>
      </c>
      <c r="B112" s="39" t="s">
        <v>125</v>
      </c>
      <c r="C112" s="133">
        <f t="shared" si="20"/>
        <v>0</v>
      </c>
      <c r="D112" s="134">
        <f t="shared" si="20"/>
        <v>0</v>
      </c>
      <c r="E112" s="21"/>
      <c r="F112" s="29"/>
      <c r="G112" s="18">
        <f t="shared" si="24"/>
        <v>0</v>
      </c>
      <c r="H112" s="21"/>
      <c r="I112" s="25"/>
      <c r="J112" s="28"/>
      <c r="K112" s="95"/>
      <c r="L112" s="93"/>
      <c r="M112" s="93"/>
      <c r="N112" s="92"/>
      <c r="O112" s="95"/>
      <c r="P112" s="93"/>
      <c r="Q112" s="93"/>
      <c r="R112" s="92"/>
      <c r="S112" s="37"/>
      <c r="T112" s="132"/>
      <c r="U112" s="25"/>
      <c r="V112" s="28"/>
    </row>
    <row r="113" spans="1:22" ht="12.75">
      <c r="A113" s="90">
        <v>105</v>
      </c>
      <c r="B113" s="39" t="s">
        <v>126</v>
      </c>
      <c r="C113" s="133">
        <f t="shared" si="20"/>
        <v>0</v>
      </c>
      <c r="D113" s="134">
        <f t="shared" si="20"/>
        <v>0</v>
      </c>
      <c r="E113" s="21"/>
      <c r="F113" s="29"/>
      <c r="G113" s="18">
        <f t="shared" si="24"/>
        <v>0</v>
      </c>
      <c r="H113" s="21"/>
      <c r="I113" s="25"/>
      <c r="J113" s="28"/>
      <c r="K113" s="95"/>
      <c r="L113" s="93"/>
      <c r="M113" s="93"/>
      <c r="N113" s="92"/>
      <c r="O113" s="95"/>
      <c r="P113" s="93"/>
      <c r="Q113" s="93"/>
      <c r="R113" s="92"/>
      <c r="S113" s="37"/>
      <c r="T113" s="132"/>
      <c r="U113" s="25"/>
      <c r="V113" s="28"/>
    </row>
    <row r="114" spans="1:22" ht="12.75">
      <c r="A114" s="90">
        <v>106</v>
      </c>
      <c r="B114" s="23" t="s">
        <v>3</v>
      </c>
      <c r="C114" s="37">
        <f t="shared" si="20"/>
        <v>0</v>
      </c>
      <c r="D114" s="132">
        <f t="shared" si="20"/>
        <v>0</v>
      </c>
      <c r="E114" s="25">
        <f t="shared" si="20"/>
        <v>0</v>
      </c>
      <c r="F114" s="26">
        <f t="shared" si="20"/>
        <v>0</v>
      </c>
      <c r="G114" s="27">
        <f t="shared" si="24"/>
        <v>0</v>
      </c>
      <c r="H114" s="25"/>
      <c r="I114" s="25"/>
      <c r="J114" s="92"/>
      <c r="K114" s="95"/>
      <c r="L114" s="93"/>
      <c r="M114" s="93"/>
      <c r="N114" s="92"/>
      <c r="O114" s="95"/>
      <c r="P114" s="93"/>
      <c r="Q114" s="93"/>
      <c r="R114" s="92"/>
      <c r="S114" s="37">
        <f>T114+V114</f>
        <v>0</v>
      </c>
      <c r="T114" s="132"/>
      <c r="U114" s="25"/>
      <c r="V114" s="28"/>
    </row>
    <row r="115" spans="1:22" ht="12.75">
      <c r="A115" s="90">
        <v>107</v>
      </c>
      <c r="B115" s="135" t="s">
        <v>52</v>
      </c>
      <c r="C115" s="18">
        <f t="shared" si="20"/>
        <v>0</v>
      </c>
      <c r="D115" s="21">
        <f t="shared" si="20"/>
        <v>0</v>
      </c>
      <c r="E115" s="21"/>
      <c r="F115" s="29"/>
      <c r="G115" s="18">
        <f t="shared" si="24"/>
        <v>0</v>
      </c>
      <c r="H115" s="21"/>
      <c r="I115" s="25"/>
      <c r="J115" s="92"/>
      <c r="K115" s="95"/>
      <c r="L115" s="93"/>
      <c r="M115" s="93"/>
      <c r="N115" s="92"/>
      <c r="O115" s="95"/>
      <c r="P115" s="93"/>
      <c r="Q115" s="93"/>
      <c r="R115" s="92"/>
      <c r="S115" s="27"/>
      <c r="T115" s="25"/>
      <c r="U115" s="25"/>
      <c r="V115" s="28"/>
    </row>
    <row r="116" spans="1:22" ht="12.75">
      <c r="A116" s="90">
        <v>108</v>
      </c>
      <c r="B116" s="135" t="s">
        <v>53</v>
      </c>
      <c r="C116" s="18">
        <f t="shared" si="20"/>
        <v>0</v>
      </c>
      <c r="D116" s="21">
        <f t="shared" si="20"/>
        <v>0</v>
      </c>
      <c r="E116" s="21"/>
      <c r="F116" s="29"/>
      <c r="G116" s="18">
        <f t="shared" si="24"/>
        <v>0</v>
      </c>
      <c r="H116" s="21"/>
      <c r="I116" s="25"/>
      <c r="J116" s="92"/>
      <c r="K116" s="95"/>
      <c r="L116" s="93"/>
      <c r="M116" s="93"/>
      <c r="N116" s="92"/>
      <c r="O116" s="95"/>
      <c r="P116" s="93"/>
      <c r="Q116" s="93"/>
      <c r="R116" s="92"/>
      <c r="S116" s="27"/>
      <c r="T116" s="25"/>
      <c r="U116" s="25"/>
      <c r="V116" s="28"/>
    </row>
    <row r="117" spans="1:22" ht="12.75">
      <c r="A117" s="90">
        <v>109</v>
      </c>
      <c r="B117" s="23" t="s">
        <v>127</v>
      </c>
      <c r="C117" s="27">
        <f t="shared" si="20"/>
        <v>0</v>
      </c>
      <c r="D117" s="25">
        <f t="shared" si="20"/>
        <v>0</v>
      </c>
      <c r="E117" s="25">
        <f t="shared" si="20"/>
        <v>0</v>
      </c>
      <c r="F117" s="26"/>
      <c r="G117" s="27">
        <f t="shared" si="24"/>
        <v>0</v>
      </c>
      <c r="H117" s="25"/>
      <c r="I117" s="25"/>
      <c r="J117" s="28"/>
      <c r="K117" s="95"/>
      <c r="L117" s="93"/>
      <c r="M117" s="93"/>
      <c r="N117" s="92"/>
      <c r="O117" s="95"/>
      <c r="P117" s="93"/>
      <c r="Q117" s="93"/>
      <c r="R117" s="92"/>
      <c r="S117" s="27">
        <f>T117+V117</f>
        <v>0</v>
      </c>
      <c r="T117" s="25"/>
      <c r="U117" s="25"/>
      <c r="V117" s="28"/>
    </row>
    <row r="118" spans="1:22" ht="12.75">
      <c r="A118" s="90">
        <v>110</v>
      </c>
      <c r="B118" s="53" t="s">
        <v>4</v>
      </c>
      <c r="C118" s="27">
        <f t="shared" si="20"/>
        <v>0</v>
      </c>
      <c r="D118" s="25">
        <f t="shared" si="20"/>
        <v>0</v>
      </c>
      <c r="E118" s="25"/>
      <c r="F118" s="26"/>
      <c r="G118" s="27">
        <f t="shared" si="24"/>
        <v>0</v>
      </c>
      <c r="H118" s="25"/>
      <c r="I118" s="25"/>
      <c r="J118" s="28"/>
      <c r="K118" s="95"/>
      <c r="L118" s="93"/>
      <c r="M118" s="93"/>
      <c r="N118" s="92"/>
      <c r="O118" s="95"/>
      <c r="P118" s="93"/>
      <c r="Q118" s="93"/>
      <c r="R118" s="92"/>
      <c r="S118" s="27"/>
      <c r="T118" s="25"/>
      <c r="U118" s="25"/>
      <c r="V118" s="28"/>
    </row>
    <row r="119" spans="1:22" ht="12.75">
      <c r="A119" s="90">
        <v>111</v>
      </c>
      <c r="B119" s="136" t="s">
        <v>128</v>
      </c>
      <c r="C119" s="18">
        <f t="shared" si="20"/>
        <v>0</v>
      </c>
      <c r="D119" s="21">
        <f t="shared" si="20"/>
        <v>0</v>
      </c>
      <c r="E119" s="21"/>
      <c r="F119" s="29"/>
      <c r="G119" s="18">
        <f t="shared" si="24"/>
        <v>0</v>
      </c>
      <c r="H119" s="21"/>
      <c r="I119" s="25"/>
      <c r="J119" s="28"/>
      <c r="K119" s="95"/>
      <c r="L119" s="93"/>
      <c r="M119" s="93"/>
      <c r="N119" s="92"/>
      <c r="O119" s="95"/>
      <c r="P119" s="93"/>
      <c r="Q119" s="93"/>
      <c r="R119" s="92"/>
      <c r="S119" s="27"/>
      <c r="T119" s="25"/>
      <c r="U119" s="25"/>
      <c r="V119" s="28"/>
    </row>
    <row r="120" spans="1:22" ht="12.75">
      <c r="A120" s="90">
        <v>112</v>
      </c>
      <c r="B120" s="136" t="s">
        <v>54</v>
      </c>
      <c r="C120" s="18">
        <f t="shared" si="20"/>
        <v>0</v>
      </c>
      <c r="D120" s="21">
        <f t="shared" si="20"/>
        <v>0</v>
      </c>
      <c r="E120" s="21"/>
      <c r="F120" s="29"/>
      <c r="G120" s="18">
        <f t="shared" si="24"/>
        <v>0</v>
      </c>
      <c r="H120" s="21"/>
      <c r="I120" s="25"/>
      <c r="J120" s="28"/>
      <c r="K120" s="95"/>
      <c r="L120" s="93"/>
      <c r="M120" s="93"/>
      <c r="N120" s="92"/>
      <c r="O120" s="95"/>
      <c r="P120" s="93"/>
      <c r="Q120" s="93"/>
      <c r="R120" s="92"/>
      <c r="S120" s="27"/>
      <c r="T120" s="25"/>
      <c r="U120" s="25"/>
      <c r="V120" s="28"/>
    </row>
    <row r="121" spans="1:22" ht="25.5">
      <c r="A121" s="90">
        <v>113</v>
      </c>
      <c r="B121" s="137" t="s">
        <v>55</v>
      </c>
      <c r="C121" s="18">
        <f t="shared" si="20"/>
        <v>0</v>
      </c>
      <c r="D121" s="21">
        <f t="shared" si="20"/>
        <v>0</v>
      </c>
      <c r="E121" s="21"/>
      <c r="F121" s="29"/>
      <c r="G121" s="18">
        <f t="shared" si="24"/>
        <v>0</v>
      </c>
      <c r="H121" s="21"/>
      <c r="I121" s="25"/>
      <c r="J121" s="28"/>
      <c r="K121" s="95"/>
      <c r="L121" s="93"/>
      <c r="M121" s="93"/>
      <c r="N121" s="92"/>
      <c r="O121" s="95"/>
      <c r="P121" s="93"/>
      <c r="Q121" s="93"/>
      <c r="R121" s="92"/>
      <c r="S121" s="27"/>
      <c r="T121" s="25"/>
      <c r="U121" s="25"/>
      <c r="V121" s="28"/>
    </row>
    <row r="122" spans="1:22" ht="25.5">
      <c r="A122" s="90">
        <v>114</v>
      </c>
      <c r="B122" s="33" t="s">
        <v>29</v>
      </c>
      <c r="C122" s="27">
        <f t="shared" si="20"/>
        <v>0</v>
      </c>
      <c r="D122" s="25">
        <f t="shared" si="20"/>
        <v>0</v>
      </c>
      <c r="E122" s="25">
        <f t="shared" si="20"/>
        <v>0</v>
      </c>
      <c r="F122" s="26"/>
      <c r="G122" s="27">
        <f t="shared" si="24"/>
        <v>0</v>
      </c>
      <c r="H122" s="25"/>
      <c r="I122" s="25"/>
      <c r="J122" s="28"/>
      <c r="K122" s="95"/>
      <c r="L122" s="93"/>
      <c r="M122" s="93"/>
      <c r="N122" s="92"/>
      <c r="O122" s="95"/>
      <c r="P122" s="93"/>
      <c r="Q122" s="93"/>
      <c r="R122" s="92"/>
      <c r="S122" s="27">
        <f>T122+V122</f>
        <v>0</v>
      </c>
      <c r="T122" s="25"/>
      <c r="U122" s="25"/>
      <c r="V122" s="28"/>
    </row>
    <row r="123" spans="1:22" ht="12.75">
      <c r="A123" s="90">
        <v>115</v>
      </c>
      <c r="B123" s="23" t="s">
        <v>6</v>
      </c>
      <c r="C123" s="27">
        <f t="shared" si="20"/>
        <v>0</v>
      </c>
      <c r="D123" s="25">
        <f t="shared" si="20"/>
        <v>0</v>
      </c>
      <c r="E123" s="25">
        <f t="shared" si="20"/>
        <v>0</v>
      </c>
      <c r="F123" s="26"/>
      <c r="G123" s="27">
        <f t="shared" si="24"/>
        <v>0</v>
      </c>
      <c r="H123" s="25"/>
      <c r="I123" s="25"/>
      <c r="J123" s="31"/>
      <c r="K123" s="95"/>
      <c r="L123" s="93"/>
      <c r="M123" s="93"/>
      <c r="N123" s="92"/>
      <c r="O123" s="95"/>
      <c r="P123" s="93"/>
      <c r="Q123" s="93"/>
      <c r="R123" s="92"/>
      <c r="S123" s="27">
        <f aca="true" t="shared" si="25" ref="S123:S131">T123+V123</f>
        <v>0</v>
      </c>
      <c r="T123" s="25"/>
      <c r="U123" s="21"/>
      <c r="V123" s="31"/>
    </row>
    <row r="124" spans="1:22" ht="12.75">
      <c r="A124" s="90">
        <f t="shared" si="19"/>
        <v>116</v>
      </c>
      <c r="B124" s="23" t="s">
        <v>7</v>
      </c>
      <c r="C124" s="27">
        <f t="shared" si="20"/>
        <v>0</v>
      </c>
      <c r="D124" s="25">
        <f t="shared" si="20"/>
        <v>0</v>
      </c>
      <c r="E124" s="25">
        <f t="shared" si="20"/>
        <v>0</v>
      </c>
      <c r="F124" s="26"/>
      <c r="G124" s="27">
        <f t="shared" si="24"/>
        <v>0</v>
      </c>
      <c r="H124" s="25"/>
      <c r="I124" s="25"/>
      <c r="J124" s="31"/>
      <c r="K124" s="95"/>
      <c r="L124" s="93"/>
      <c r="M124" s="93"/>
      <c r="N124" s="92"/>
      <c r="O124" s="95"/>
      <c r="P124" s="93"/>
      <c r="Q124" s="93"/>
      <c r="R124" s="92"/>
      <c r="S124" s="27">
        <f t="shared" si="25"/>
        <v>0</v>
      </c>
      <c r="T124" s="25"/>
      <c r="U124" s="21"/>
      <c r="V124" s="31"/>
    </row>
    <row r="125" spans="1:22" ht="12.75">
      <c r="A125" s="90">
        <f t="shared" si="19"/>
        <v>117</v>
      </c>
      <c r="B125" s="23" t="s">
        <v>8</v>
      </c>
      <c r="C125" s="27">
        <f t="shared" si="20"/>
        <v>0</v>
      </c>
      <c r="D125" s="25">
        <f t="shared" si="20"/>
        <v>0</v>
      </c>
      <c r="E125" s="25">
        <f t="shared" si="20"/>
        <v>0</v>
      </c>
      <c r="F125" s="26"/>
      <c r="G125" s="27">
        <f t="shared" si="24"/>
        <v>0</v>
      </c>
      <c r="H125" s="25"/>
      <c r="I125" s="25"/>
      <c r="J125" s="28"/>
      <c r="K125" s="95"/>
      <c r="L125" s="93"/>
      <c r="M125" s="93"/>
      <c r="N125" s="92"/>
      <c r="O125" s="95"/>
      <c r="P125" s="93"/>
      <c r="Q125" s="93"/>
      <c r="R125" s="92"/>
      <c r="S125" s="27">
        <f t="shared" si="25"/>
        <v>0</v>
      </c>
      <c r="T125" s="25"/>
      <c r="U125" s="21"/>
      <c r="V125" s="31"/>
    </row>
    <row r="126" spans="1:22" ht="12.75">
      <c r="A126" s="90">
        <f t="shared" si="19"/>
        <v>118</v>
      </c>
      <c r="B126" s="23" t="s">
        <v>9</v>
      </c>
      <c r="C126" s="27">
        <f t="shared" si="20"/>
        <v>0</v>
      </c>
      <c r="D126" s="25">
        <f t="shared" si="20"/>
        <v>0</v>
      </c>
      <c r="E126" s="25">
        <f t="shared" si="20"/>
        <v>0</v>
      </c>
      <c r="F126" s="26"/>
      <c r="G126" s="27">
        <f t="shared" si="24"/>
        <v>0</v>
      </c>
      <c r="H126" s="25"/>
      <c r="I126" s="25"/>
      <c r="J126" s="31"/>
      <c r="K126" s="95"/>
      <c r="L126" s="93"/>
      <c r="M126" s="93"/>
      <c r="N126" s="92"/>
      <c r="O126" s="95"/>
      <c r="P126" s="93"/>
      <c r="Q126" s="93"/>
      <c r="R126" s="92"/>
      <c r="S126" s="27"/>
      <c r="T126" s="25"/>
      <c r="U126" s="21"/>
      <c r="V126" s="31"/>
    </row>
    <row r="127" spans="1:22" ht="12.75">
      <c r="A127" s="90">
        <f t="shared" si="19"/>
        <v>119</v>
      </c>
      <c r="B127" s="23" t="s">
        <v>10</v>
      </c>
      <c r="C127" s="27">
        <f t="shared" si="20"/>
        <v>0</v>
      </c>
      <c r="D127" s="25">
        <f t="shared" si="20"/>
        <v>0</v>
      </c>
      <c r="E127" s="25">
        <f t="shared" si="20"/>
        <v>0</v>
      </c>
      <c r="F127" s="26"/>
      <c r="G127" s="27">
        <f t="shared" si="24"/>
        <v>0</v>
      </c>
      <c r="H127" s="25"/>
      <c r="I127" s="25"/>
      <c r="J127" s="31"/>
      <c r="K127" s="95"/>
      <c r="L127" s="93"/>
      <c r="M127" s="93"/>
      <c r="N127" s="92"/>
      <c r="O127" s="95"/>
      <c r="P127" s="93"/>
      <c r="Q127" s="93"/>
      <c r="R127" s="92"/>
      <c r="S127" s="27">
        <f t="shared" si="25"/>
        <v>0</v>
      </c>
      <c r="T127" s="25"/>
      <c r="U127" s="25"/>
      <c r="V127" s="31"/>
    </row>
    <row r="128" spans="1:22" ht="12.75">
      <c r="A128" s="90">
        <f t="shared" si="19"/>
        <v>120</v>
      </c>
      <c r="B128" s="23" t="s">
        <v>11</v>
      </c>
      <c r="C128" s="27">
        <f t="shared" si="20"/>
        <v>0</v>
      </c>
      <c r="D128" s="25">
        <f t="shared" si="20"/>
        <v>0</v>
      </c>
      <c r="E128" s="25">
        <f t="shared" si="20"/>
        <v>0</v>
      </c>
      <c r="F128" s="26"/>
      <c r="G128" s="27">
        <f t="shared" si="24"/>
        <v>0</v>
      </c>
      <c r="H128" s="25"/>
      <c r="I128" s="25"/>
      <c r="J128" s="31"/>
      <c r="K128" s="95"/>
      <c r="L128" s="93"/>
      <c r="M128" s="93"/>
      <c r="N128" s="92"/>
      <c r="O128" s="95"/>
      <c r="P128" s="93"/>
      <c r="Q128" s="93"/>
      <c r="R128" s="92"/>
      <c r="S128" s="27">
        <f t="shared" si="25"/>
        <v>0</v>
      </c>
      <c r="T128" s="25"/>
      <c r="U128" s="21"/>
      <c r="V128" s="31"/>
    </row>
    <row r="129" spans="1:22" ht="12.75">
      <c r="A129" s="90">
        <f t="shared" si="19"/>
        <v>121</v>
      </c>
      <c r="B129" s="23" t="s">
        <v>12</v>
      </c>
      <c r="C129" s="27">
        <f t="shared" si="20"/>
        <v>0</v>
      </c>
      <c r="D129" s="25">
        <f t="shared" si="20"/>
        <v>0</v>
      </c>
      <c r="E129" s="25">
        <f t="shared" si="20"/>
        <v>0</v>
      </c>
      <c r="F129" s="26"/>
      <c r="G129" s="27">
        <f t="shared" si="24"/>
        <v>0</v>
      </c>
      <c r="H129" s="25"/>
      <c r="I129" s="25"/>
      <c r="J129" s="31"/>
      <c r="K129" s="95"/>
      <c r="L129" s="93"/>
      <c r="M129" s="93"/>
      <c r="N129" s="92"/>
      <c r="O129" s="95"/>
      <c r="P129" s="93"/>
      <c r="Q129" s="93"/>
      <c r="R129" s="92"/>
      <c r="S129" s="27"/>
      <c r="T129" s="25"/>
      <c r="U129" s="21"/>
      <c r="V129" s="31"/>
    </row>
    <row r="130" spans="1:22" ht="12.75">
      <c r="A130" s="90">
        <f t="shared" si="19"/>
        <v>122</v>
      </c>
      <c r="B130" s="23" t="s">
        <v>13</v>
      </c>
      <c r="C130" s="27">
        <f t="shared" si="20"/>
        <v>0</v>
      </c>
      <c r="D130" s="25">
        <f t="shared" si="20"/>
        <v>0</v>
      </c>
      <c r="E130" s="25"/>
      <c r="F130" s="26"/>
      <c r="G130" s="27">
        <f t="shared" si="24"/>
        <v>0</v>
      </c>
      <c r="H130" s="25"/>
      <c r="I130" s="25"/>
      <c r="J130" s="31"/>
      <c r="K130" s="95"/>
      <c r="L130" s="93"/>
      <c r="M130" s="93"/>
      <c r="N130" s="92"/>
      <c r="O130" s="95"/>
      <c r="P130" s="93"/>
      <c r="Q130" s="93"/>
      <c r="R130" s="92"/>
      <c r="S130" s="27"/>
      <c r="T130" s="25"/>
      <c r="U130" s="21"/>
      <c r="V130" s="31"/>
    </row>
    <row r="131" spans="1:22" ht="12.75">
      <c r="A131" s="90">
        <f t="shared" si="19"/>
        <v>123</v>
      </c>
      <c r="B131" s="23" t="s">
        <v>24</v>
      </c>
      <c r="C131" s="27">
        <f t="shared" si="20"/>
        <v>0</v>
      </c>
      <c r="D131" s="25">
        <f t="shared" si="20"/>
        <v>0</v>
      </c>
      <c r="E131" s="25">
        <f t="shared" si="20"/>
        <v>0</v>
      </c>
      <c r="F131" s="26"/>
      <c r="G131" s="27">
        <f t="shared" si="24"/>
        <v>0</v>
      </c>
      <c r="H131" s="25"/>
      <c r="I131" s="25"/>
      <c r="J131" s="31"/>
      <c r="K131" s="95"/>
      <c r="L131" s="93"/>
      <c r="M131" s="93"/>
      <c r="N131" s="92"/>
      <c r="O131" s="95"/>
      <c r="P131" s="93"/>
      <c r="Q131" s="93"/>
      <c r="R131" s="92"/>
      <c r="S131" s="27">
        <f t="shared" si="25"/>
        <v>0</v>
      </c>
      <c r="T131" s="25"/>
      <c r="U131" s="21"/>
      <c r="V131" s="31"/>
    </row>
    <row r="132" spans="1:22" ht="12.75">
      <c r="A132" s="90">
        <f t="shared" si="19"/>
        <v>124</v>
      </c>
      <c r="B132" s="23" t="s">
        <v>14</v>
      </c>
      <c r="C132" s="27">
        <f t="shared" si="20"/>
        <v>0</v>
      </c>
      <c r="D132" s="25">
        <f t="shared" si="20"/>
        <v>0</v>
      </c>
      <c r="E132" s="25"/>
      <c r="F132" s="26"/>
      <c r="G132" s="34">
        <f t="shared" si="24"/>
        <v>0</v>
      </c>
      <c r="H132" s="25"/>
      <c r="I132" s="25"/>
      <c r="J132" s="31"/>
      <c r="K132" s="95"/>
      <c r="L132" s="93"/>
      <c r="M132" s="93"/>
      <c r="N132" s="92"/>
      <c r="O132" s="95"/>
      <c r="P132" s="93"/>
      <c r="Q132" s="93"/>
      <c r="R132" s="92"/>
      <c r="S132" s="27"/>
      <c r="T132" s="21"/>
      <c r="U132" s="21"/>
      <c r="V132" s="31"/>
    </row>
    <row r="133" spans="1:22" ht="12.75">
      <c r="A133" s="90">
        <f t="shared" si="19"/>
        <v>125</v>
      </c>
      <c r="B133" s="23" t="s">
        <v>129</v>
      </c>
      <c r="C133" s="27">
        <f t="shared" si="20"/>
        <v>0</v>
      </c>
      <c r="D133" s="25">
        <f t="shared" si="20"/>
        <v>0</v>
      </c>
      <c r="E133" s="25"/>
      <c r="F133" s="26"/>
      <c r="G133" s="34">
        <f>G134</f>
        <v>0</v>
      </c>
      <c r="H133" s="25"/>
      <c r="I133" s="25"/>
      <c r="J133" s="97"/>
      <c r="K133" s="102"/>
      <c r="L133" s="93"/>
      <c r="M133" s="93"/>
      <c r="N133" s="97"/>
      <c r="O133" s="102"/>
      <c r="P133" s="93"/>
      <c r="Q133" s="93"/>
      <c r="R133" s="97"/>
      <c r="S133" s="102"/>
      <c r="T133" s="93"/>
      <c r="U133" s="93"/>
      <c r="V133" s="97"/>
    </row>
    <row r="134" spans="1:22" ht="12.75">
      <c r="A134" s="90">
        <f t="shared" si="19"/>
        <v>126</v>
      </c>
      <c r="B134" s="23" t="s">
        <v>130</v>
      </c>
      <c r="C134" s="18">
        <f t="shared" si="20"/>
        <v>0</v>
      </c>
      <c r="D134" s="21">
        <f t="shared" si="20"/>
        <v>0</v>
      </c>
      <c r="E134" s="25"/>
      <c r="F134" s="26"/>
      <c r="G134" s="102">
        <f t="shared" si="24"/>
        <v>0</v>
      </c>
      <c r="H134" s="21"/>
      <c r="I134" s="25"/>
      <c r="J134" s="97"/>
      <c r="K134" s="102"/>
      <c r="L134" s="93"/>
      <c r="M134" s="93"/>
      <c r="N134" s="97"/>
      <c r="O134" s="102"/>
      <c r="P134" s="93"/>
      <c r="Q134" s="93"/>
      <c r="R134" s="97"/>
      <c r="S134" s="34"/>
      <c r="T134" s="25"/>
      <c r="U134" s="25"/>
      <c r="V134" s="35"/>
    </row>
    <row r="135" spans="1:22" ht="12.75">
      <c r="A135" s="90">
        <f t="shared" si="19"/>
        <v>127</v>
      </c>
      <c r="B135" s="23" t="s">
        <v>94</v>
      </c>
      <c r="C135" s="27">
        <f t="shared" si="20"/>
        <v>0</v>
      </c>
      <c r="D135" s="25">
        <f t="shared" si="20"/>
        <v>0</v>
      </c>
      <c r="E135" s="25"/>
      <c r="F135" s="26"/>
      <c r="G135" s="34">
        <f>G136+G137</f>
        <v>0</v>
      </c>
      <c r="H135" s="25"/>
      <c r="I135" s="93"/>
      <c r="J135" s="97"/>
      <c r="K135" s="102"/>
      <c r="L135" s="93"/>
      <c r="M135" s="93"/>
      <c r="N135" s="97"/>
      <c r="O135" s="102"/>
      <c r="P135" s="93"/>
      <c r="Q135" s="93"/>
      <c r="R135" s="97"/>
      <c r="S135" s="102"/>
      <c r="T135" s="93"/>
      <c r="U135" s="93"/>
      <c r="V135" s="97"/>
    </row>
    <row r="136" spans="1:22" ht="12.75">
      <c r="A136" s="90">
        <f t="shared" si="19"/>
        <v>128</v>
      </c>
      <c r="B136" s="39" t="s">
        <v>131</v>
      </c>
      <c r="C136" s="18">
        <f t="shared" si="20"/>
        <v>0</v>
      </c>
      <c r="D136" s="21">
        <f t="shared" si="20"/>
        <v>0</v>
      </c>
      <c r="E136" s="25"/>
      <c r="F136" s="26"/>
      <c r="G136" s="95">
        <f t="shared" si="24"/>
        <v>0</v>
      </c>
      <c r="H136" s="21"/>
      <c r="I136" s="25"/>
      <c r="J136" s="92"/>
      <c r="K136" s="95"/>
      <c r="L136" s="93"/>
      <c r="M136" s="93"/>
      <c r="N136" s="92"/>
      <c r="O136" s="95"/>
      <c r="P136" s="93"/>
      <c r="Q136" s="93"/>
      <c r="R136" s="92"/>
      <c r="S136" s="27"/>
      <c r="T136" s="25"/>
      <c r="U136" s="25"/>
      <c r="V136" s="28"/>
    </row>
    <row r="137" spans="1:22" ht="12.75">
      <c r="A137" s="90">
        <f t="shared" si="19"/>
        <v>129</v>
      </c>
      <c r="B137" s="138" t="s">
        <v>132</v>
      </c>
      <c r="C137" s="18">
        <f t="shared" si="20"/>
        <v>0</v>
      </c>
      <c r="D137" s="21">
        <f t="shared" si="20"/>
        <v>0</v>
      </c>
      <c r="E137" s="25"/>
      <c r="F137" s="26"/>
      <c r="G137" s="95">
        <f t="shared" si="24"/>
        <v>0</v>
      </c>
      <c r="H137" s="21"/>
      <c r="I137" s="25"/>
      <c r="J137" s="92"/>
      <c r="K137" s="95"/>
      <c r="L137" s="93"/>
      <c r="M137" s="93"/>
      <c r="N137" s="92"/>
      <c r="O137" s="95"/>
      <c r="P137" s="93"/>
      <c r="Q137" s="93"/>
      <c r="R137" s="92"/>
      <c r="S137" s="27"/>
      <c r="T137" s="25"/>
      <c r="U137" s="25"/>
      <c r="V137" s="28"/>
    </row>
    <row r="138" spans="1:22" ht="12.75">
      <c r="A138" s="90">
        <v>130</v>
      </c>
      <c r="B138" s="23" t="s">
        <v>67</v>
      </c>
      <c r="C138" s="27">
        <f>G138+K138+O138+S138</f>
        <v>37.467</v>
      </c>
      <c r="D138" s="25">
        <f>H138+L138+P138+T138</f>
        <v>37.467</v>
      </c>
      <c r="E138" s="25">
        <f t="shared" si="20"/>
        <v>18.872</v>
      </c>
      <c r="F138" s="26"/>
      <c r="G138" s="27">
        <f>+H138</f>
        <v>33.467</v>
      </c>
      <c r="H138" s="25">
        <v>33.467</v>
      </c>
      <c r="I138" s="25">
        <v>18.872</v>
      </c>
      <c r="J138" s="92"/>
      <c r="K138" s="95"/>
      <c r="L138" s="93"/>
      <c r="M138" s="93"/>
      <c r="N138" s="92"/>
      <c r="O138" s="95"/>
      <c r="P138" s="93"/>
      <c r="Q138" s="93"/>
      <c r="R138" s="92"/>
      <c r="S138" s="27">
        <f>T138+V138</f>
        <v>4</v>
      </c>
      <c r="T138" s="25">
        <v>4</v>
      </c>
      <c r="U138" s="25"/>
      <c r="V138" s="28"/>
    </row>
    <row r="139" spans="1:22" ht="13.5" thickBot="1">
      <c r="A139" s="119">
        <v>131</v>
      </c>
      <c r="B139" s="41" t="s">
        <v>111</v>
      </c>
      <c r="C139" s="45">
        <f>G139+K139+O139+S139</f>
        <v>27.848</v>
      </c>
      <c r="D139" s="43">
        <f>H139+L139+P139+T139</f>
        <v>27.848</v>
      </c>
      <c r="E139" s="43">
        <f>I139+M139+Q139+U139</f>
        <v>19.054</v>
      </c>
      <c r="F139" s="44"/>
      <c r="G139" s="56">
        <f>+H139</f>
        <v>27.448</v>
      </c>
      <c r="H139" s="55">
        <v>27.448</v>
      </c>
      <c r="I139" s="55">
        <v>19.054</v>
      </c>
      <c r="J139" s="122"/>
      <c r="K139" s="139"/>
      <c r="L139" s="140"/>
      <c r="M139" s="140"/>
      <c r="N139" s="141"/>
      <c r="O139" s="139"/>
      <c r="P139" s="140"/>
      <c r="Q139" s="140"/>
      <c r="R139" s="141"/>
      <c r="S139" s="27">
        <f>T139+V139</f>
        <v>0.4</v>
      </c>
      <c r="T139" s="43">
        <v>0.4</v>
      </c>
      <c r="U139" s="43"/>
      <c r="V139" s="46"/>
    </row>
    <row r="140" spans="1:22" ht="45.75" thickBot="1">
      <c r="A140" s="70">
        <v>132</v>
      </c>
      <c r="B140" s="142" t="s">
        <v>133</v>
      </c>
      <c r="C140" s="72">
        <f t="shared" si="20"/>
        <v>0</v>
      </c>
      <c r="D140" s="59">
        <f t="shared" si="20"/>
        <v>0</v>
      </c>
      <c r="E140" s="59">
        <f t="shared" si="20"/>
        <v>0</v>
      </c>
      <c r="F140" s="62">
        <f t="shared" si="20"/>
        <v>0</v>
      </c>
      <c r="G140" s="72">
        <f>G141+SUM(G157:G168)+G170+G173</f>
        <v>0</v>
      </c>
      <c r="H140" s="61">
        <f>H141+SUM(H157:H168)+H170+H173</f>
        <v>0</v>
      </c>
      <c r="I140" s="59">
        <f>I141+SUM(I157:I168)+I170+I173</f>
        <v>0</v>
      </c>
      <c r="J140" s="64">
        <f>J141+SUM(J157:J168)+J170+J173</f>
        <v>0</v>
      </c>
      <c r="K140" s="73">
        <f>K141+SUM(K158:K168)+K173</f>
        <v>0</v>
      </c>
      <c r="L140" s="59">
        <f>L141+SUM(L158:L168)+L173</f>
        <v>0</v>
      </c>
      <c r="M140" s="59">
        <f>M141+SUM(M157:M168)+M170+M173</f>
        <v>0</v>
      </c>
      <c r="N140" s="64"/>
      <c r="O140" s="72"/>
      <c r="P140" s="59"/>
      <c r="Q140" s="59"/>
      <c r="R140" s="64"/>
      <c r="S140" s="72">
        <f>S141+SUM(S157:S168)+S170+S173</f>
        <v>0</v>
      </c>
      <c r="T140" s="59">
        <f>T157+T173</f>
        <v>0</v>
      </c>
      <c r="U140" s="59">
        <f>U157+U173</f>
        <v>0</v>
      </c>
      <c r="V140" s="64"/>
    </row>
    <row r="141" spans="1:22" ht="12.75">
      <c r="A141" s="75">
        <f t="shared" si="19"/>
        <v>133</v>
      </c>
      <c r="B141" s="89" t="s">
        <v>79</v>
      </c>
      <c r="C141" s="84">
        <f t="shared" si="20"/>
        <v>0</v>
      </c>
      <c r="D141" s="82">
        <f t="shared" si="20"/>
        <v>0</v>
      </c>
      <c r="E141" s="82"/>
      <c r="F141" s="85">
        <f t="shared" si="20"/>
        <v>0</v>
      </c>
      <c r="G141" s="82">
        <f>SUM(G142:G156)</f>
        <v>0</v>
      </c>
      <c r="H141" s="82">
        <f>SUM(H142:H156)</f>
        <v>0</v>
      </c>
      <c r="I141" s="82"/>
      <c r="J141" s="86">
        <f>SUM(J142:J156)</f>
        <v>0</v>
      </c>
      <c r="K141" s="87">
        <f>SUM(K142:K153)+K154</f>
        <v>0</v>
      </c>
      <c r="L141" s="82">
        <f>SUM(L142:L153)</f>
        <v>0</v>
      </c>
      <c r="M141" s="82">
        <f>SUM(M142:M153)</f>
        <v>0</v>
      </c>
      <c r="N141" s="112"/>
      <c r="O141" s="131"/>
      <c r="P141" s="116"/>
      <c r="Q141" s="116"/>
      <c r="R141" s="112"/>
      <c r="S141" s="131"/>
      <c r="T141" s="116"/>
      <c r="U141" s="116"/>
      <c r="V141" s="112"/>
    </row>
    <row r="142" spans="1:22" ht="12.75">
      <c r="A142" s="90">
        <f t="shared" si="19"/>
        <v>134</v>
      </c>
      <c r="B142" s="39" t="s">
        <v>134</v>
      </c>
      <c r="C142" s="18">
        <f t="shared" si="20"/>
        <v>0</v>
      </c>
      <c r="D142" s="93">
        <f t="shared" si="20"/>
        <v>0</v>
      </c>
      <c r="E142" s="25"/>
      <c r="F142" s="28"/>
      <c r="G142" s="99">
        <f t="shared" si="24"/>
        <v>0</v>
      </c>
      <c r="H142" s="93"/>
      <c r="I142" s="93"/>
      <c r="J142" s="94"/>
      <c r="K142" s="95"/>
      <c r="L142" s="93"/>
      <c r="M142" s="93"/>
      <c r="N142" s="92"/>
      <c r="O142" s="95"/>
      <c r="P142" s="93"/>
      <c r="Q142" s="93"/>
      <c r="R142" s="92"/>
      <c r="S142" s="95"/>
      <c r="T142" s="93"/>
      <c r="U142" s="93"/>
      <c r="V142" s="92"/>
    </row>
    <row r="143" spans="1:22" ht="12.75">
      <c r="A143" s="90">
        <f>+A142+1</f>
        <v>135</v>
      </c>
      <c r="B143" s="39" t="s">
        <v>135</v>
      </c>
      <c r="C143" s="18">
        <f t="shared" si="20"/>
        <v>0</v>
      </c>
      <c r="D143" s="93">
        <f t="shared" si="20"/>
        <v>0</v>
      </c>
      <c r="E143" s="25"/>
      <c r="F143" s="28"/>
      <c r="G143" s="99">
        <f t="shared" si="24"/>
        <v>0</v>
      </c>
      <c r="H143" s="93"/>
      <c r="I143" s="93"/>
      <c r="J143" s="94"/>
      <c r="K143" s="95"/>
      <c r="L143" s="93"/>
      <c r="M143" s="93"/>
      <c r="N143" s="92"/>
      <c r="O143" s="95"/>
      <c r="P143" s="93"/>
      <c r="Q143" s="93"/>
      <c r="R143" s="92"/>
      <c r="S143" s="95"/>
      <c r="T143" s="93"/>
      <c r="U143" s="93"/>
      <c r="V143" s="92"/>
    </row>
    <row r="144" spans="1:22" ht="12.75">
      <c r="A144" s="90">
        <f>+A143+1</f>
        <v>136</v>
      </c>
      <c r="B144" s="39" t="s">
        <v>136</v>
      </c>
      <c r="C144" s="18">
        <f t="shared" si="20"/>
        <v>0</v>
      </c>
      <c r="D144" s="93">
        <f t="shared" si="20"/>
        <v>0</v>
      </c>
      <c r="E144" s="25"/>
      <c r="F144" s="28"/>
      <c r="G144" s="99">
        <f t="shared" si="24"/>
        <v>0</v>
      </c>
      <c r="H144" s="93"/>
      <c r="I144" s="93"/>
      <c r="J144" s="94"/>
      <c r="K144" s="95"/>
      <c r="L144" s="93"/>
      <c r="M144" s="93"/>
      <c r="N144" s="92"/>
      <c r="O144" s="95"/>
      <c r="P144" s="93"/>
      <c r="Q144" s="93"/>
      <c r="R144" s="92"/>
      <c r="S144" s="95"/>
      <c r="T144" s="93"/>
      <c r="U144" s="93"/>
      <c r="V144" s="92"/>
    </row>
    <row r="145" spans="1:22" ht="12.75">
      <c r="A145" s="90">
        <v>137</v>
      </c>
      <c r="B145" s="39" t="s">
        <v>137</v>
      </c>
      <c r="C145" s="18">
        <f t="shared" si="20"/>
        <v>0</v>
      </c>
      <c r="D145" s="93">
        <f t="shared" si="20"/>
        <v>0</v>
      </c>
      <c r="E145" s="25"/>
      <c r="F145" s="28"/>
      <c r="G145" s="99">
        <f t="shared" si="24"/>
        <v>0</v>
      </c>
      <c r="H145" s="91"/>
      <c r="I145" s="93"/>
      <c r="J145" s="94"/>
      <c r="K145" s="95"/>
      <c r="L145" s="93"/>
      <c r="M145" s="93"/>
      <c r="N145" s="92"/>
      <c r="O145" s="95"/>
      <c r="P145" s="93"/>
      <c r="Q145" s="93"/>
      <c r="R145" s="92"/>
      <c r="S145" s="95"/>
      <c r="T145" s="93"/>
      <c r="U145" s="93"/>
      <c r="V145" s="92"/>
    </row>
    <row r="146" spans="1:22" ht="12.75">
      <c r="A146" s="90">
        <v>138</v>
      </c>
      <c r="B146" s="118" t="s">
        <v>138</v>
      </c>
      <c r="C146" s="18">
        <f t="shared" si="20"/>
        <v>0</v>
      </c>
      <c r="D146" s="93">
        <f t="shared" si="20"/>
        <v>0</v>
      </c>
      <c r="E146" s="25"/>
      <c r="F146" s="28"/>
      <c r="G146" s="99">
        <f t="shared" si="24"/>
        <v>0</v>
      </c>
      <c r="H146" s="93"/>
      <c r="I146" s="93"/>
      <c r="J146" s="94"/>
      <c r="K146" s="95"/>
      <c r="L146" s="93"/>
      <c r="M146" s="93"/>
      <c r="N146" s="92"/>
      <c r="O146" s="95"/>
      <c r="P146" s="93"/>
      <c r="Q146" s="93"/>
      <c r="R146" s="92"/>
      <c r="S146" s="95"/>
      <c r="T146" s="93"/>
      <c r="U146" s="93"/>
      <c r="V146" s="92"/>
    </row>
    <row r="147" spans="1:22" ht="12.75">
      <c r="A147" s="90">
        <f>+A146+1</f>
        <v>139</v>
      </c>
      <c r="B147" s="39" t="s">
        <v>139</v>
      </c>
      <c r="C147" s="18">
        <f t="shared" si="20"/>
        <v>0</v>
      </c>
      <c r="D147" s="93">
        <f t="shared" si="20"/>
        <v>0</v>
      </c>
      <c r="E147" s="25"/>
      <c r="F147" s="28"/>
      <c r="G147" s="99"/>
      <c r="H147" s="93"/>
      <c r="I147" s="93"/>
      <c r="J147" s="94"/>
      <c r="K147" s="95">
        <f>L147+N147</f>
        <v>0</v>
      </c>
      <c r="L147" s="93"/>
      <c r="M147" s="93"/>
      <c r="N147" s="92"/>
      <c r="O147" s="95"/>
      <c r="P147" s="93"/>
      <c r="Q147" s="93"/>
      <c r="R147" s="92"/>
      <c r="S147" s="95"/>
      <c r="T147" s="93"/>
      <c r="U147" s="93"/>
      <c r="V147" s="92"/>
    </row>
    <row r="148" spans="1:22" ht="12.75">
      <c r="A148" s="90">
        <f>+A147+1</f>
        <v>140</v>
      </c>
      <c r="B148" s="39" t="s">
        <v>140</v>
      </c>
      <c r="C148" s="18">
        <f t="shared" si="20"/>
        <v>0</v>
      </c>
      <c r="D148" s="93">
        <f t="shared" si="20"/>
        <v>0</v>
      </c>
      <c r="E148" s="25"/>
      <c r="F148" s="28"/>
      <c r="G148" s="99"/>
      <c r="H148" s="93"/>
      <c r="I148" s="93"/>
      <c r="J148" s="94"/>
      <c r="K148" s="95">
        <f>L148+N148</f>
        <v>0</v>
      </c>
      <c r="L148" s="93"/>
      <c r="M148" s="93"/>
      <c r="N148" s="92"/>
      <c r="O148" s="95"/>
      <c r="P148" s="93"/>
      <c r="Q148" s="93"/>
      <c r="R148" s="92"/>
      <c r="S148" s="95"/>
      <c r="T148" s="93"/>
      <c r="U148" s="93"/>
      <c r="V148" s="92"/>
    </row>
    <row r="149" spans="1:22" ht="12.75">
      <c r="A149" s="90">
        <v>141</v>
      </c>
      <c r="B149" s="39" t="s">
        <v>141</v>
      </c>
      <c r="C149" s="18"/>
      <c r="D149" s="93"/>
      <c r="E149" s="25"/>
      <c r="F149" s="28"/>
      <c r="G149" s="99"/>
      <c r="H149" s="93"/>
      <c r="I149" s="93"/>
      <c r="J149" s="94"/>
      <c r="K149" s="95">
        <f>L149+N149</f>
        <v>0</v>
      </c>
      <c r="L149" s="93"/>
      <c r="M149" s="93"/>
      <c r="N149" s="92"/>
      <c r="O149" s="95"/>
      <c r="P149" s="93"/>
      <c r="Q149" s="93"/>
      <c r="R149" s="92"/>
      <c r="S149" s="95"/>
      <c r="T149" s="93"/>
      <c r="U149" s="93"/>
      <c r="V149" s="92"/>
    </row>
    <row r="150" spans="1:22" ht="12.75">
      <c r="A150" s="90">
        <v>142</v>
      </c>
      <c r="B150" s="39" t="s">
        <v>142</v>
      </c>
      <c r="C150" s="18">
        <f t="shared" si="20"/>
        <v>0</v>
      </c>
      <c r="D150" s="93">
        <f t="shared" si="20"/>
        <v>0</v>
      </c>
      <c r="E150" s="25"/>
      <c r="F150" s="28"/>
      <c r="G150" s="99">
        <f t="shared" si="24"/>
        <v>0</v>
      </c>
      <c r="H150" s="93"/>
      <c r="I150" s="93"/>
      <c r="J150" s="94"/>
      <c r="K150" s="95"/>
      <c r="L150" s="93"/>
      <c r="M150" s="93"/>
      <c r="N150" s="92"/>
      <c r="O150" s="95"/>
      <c r="P150" s="93"/>
      <c r="Q150" s="93"/>
      <c r="R150" s="92"/>
      <c r="S150" s="95"/>
      <c r="T150" s="93"/>
      <c r="U150" s="93"/>
      <c r="V150" s="92"/>
    </row>
    <row r="151" spans="1:22" ht="38.25">
      <c r="A151" s="143">
        <v>143</v>
      </c>
      <c r="B151" s="144" t="s">
        <v>143</v>
      </c>
      <c r="C151" s="145">
        <f t="shared" si="20"/>
        <v>0</v>
      </c>
      <c r="D151" s="146">
        <f>H151+L151+P151+T151</f>
        <v>0</v>
      </c>
      <c r="E151" s="147"/>
      <c r="F151" s="148"/>
      <c r="G151" s="149">
        <f t="shared" si="24"/>
        <v>0</v>
      </c>
      <c r="H151" s="150"/>
      <c r="I151" s="151"/>
      <c r="J151" s="152"/>
      <c r="K151" s="95"/>
      <c r="L151" s="151"/>
      <c r="M151" s="151"/>
      <c r="N151" s="153"/>
      <c r="O151" s="154"/>
      <c r="P151" s="151"/>
      <c r="Q151" s="151"/>
      <c r="R151" s="153"/>
      <c r="S151" s="40"/>
      <c r="T151" s="151"/>
      <c r="U151" s="151"/>
      <c r="V151" s="153"/>
    </row>
    <row r="152" spans="1:22" ht="12.75">
      <c r="A152" s="143">
        <v>144</v>
      </c>
      <c r="B152" s="144" t="s">
        <v>144</v>
      </c>
      <c r="C152" s="145">
        <f t="shared" si="20"/>
        <v>0</v>
      </c>
      <c r="D152" s="146">
        <f>H152+L152+P152+T152</f>
        <v>0</v>
      </c>
      <c r="E152" s="146">
        <f>I152+M152+Q152+U152</f>
        <v>0</v>
      </c>
      <c r="F152" s="148"/>
      <c r="G152" s="149"/>
      <c r="H152" s="150"/>
      <c r="I152" s="151"/>
      <c r="J152" s="152"/>
      <c r="K152" s="95">
        <f>L152+N152</f>
        <v>0</v>
      </c>
      <c r="L152" s="151"/>
      <c r="M152" s="151"/>
      <c r="N152" s="153"/>
      <c r="O152" s="154"/>
      <c r="P152" s="151"/>
      <c r="Q152" s="151"/>
      <c r="R152" s="153"/>
      <c r="S152" s="40"/>
      <c r="T152" s="151"/>
      <c r="U152" s="151"/>
      <c r="V152" s="153"/>
    </row>
    <row r="153" spans="1:22" ht="25.5">
      <c r="A153" s="90">
        <v>145</v>
      </c>
      <c r="B153" s="103" t="s">
        <v>145</v>
      </c>
      <c r="C153" s="18">
        <f t="shared" si="20"/>
        <v>0</v>
      </c>
      <c r="D153" s="146"/>
      <c r="E153" s="25"/>
      <c r="F153" s="31">
        <f t="shared" si="20"/>
        <v>0</v>
      </c>
      <c r="G153" s="149">
        <f t="shared" si="24"/>
        <v>0</v>
      </c>
      <c r="H153" s="93"/>
      <c r="I153" s="93"/>
      <c r="J153" s="94"/>
      <c r="K153" s="95"/>
      <c r="L153" s="93"/>
      <c r="M153" s="93"/>
      <c r="N153" s="92"/>
      <c r="O153" s="95"/>
      <c r="P153" s="93"/>
      <c r="Q153" s="93"/>
      <c r="R153" s="92"/>
      <c r="S153" s="95"/>
      <c r="T153" s="93"/>
      <c r="U153" s="93"/>
      <c r="V153" s="92"/>
    </row>
    <row r="154" spans="1:22" ht="25.5">
      <c r="A154" s="90">
        <v>146</v>
      </c>
      <c r="B154" s="155" t="s">
        <v>51</v>
      </c>
      <c r="C154" s="18">
        <f t="shared" si="20"/>
        <v>0</v>
      </c>
      <c r="D154" s="146"/>
      <c r="E154" s="25"/>
      <c r="F154" s="31">
        <f t="shared" si="20"/>
        <v>0</v>
      </c>
      <c r="G154" s="149">
        <f t="shared" si="24"/>
        <v>0</v>
      </c>
      <c r="H154" s="93"/>
      <c r="I154" s="93"/>
      <c r="J154" s="94"/>
      <c r="K154" s="95"/>
      <c r="L154" s="93"/>
      <c r="M154" s="93"/>
      <c r="N154" s="92"/>
      <c r="O154" s="95"/>
      <c r="P154" s="93"/>
      <c r="Q154" s="93"/>
      <c r="R154" s="92"/>
      <c r="S154" s="95"/>
      <c r="T154" s="93"/>
      <c r="U154" s="93"/>
      <c r="V154" s="92"/>
    </row>
    <row r="155" spans="1:22" ht="12.75">
      <c r="A155" s="90">
        <v>147</v>
      </c>
      <c r="B155" s="155" t="s">
        <v>146</v>
      </c>
      <c r="C155" s="18">
        <f t="shared" si="20"/>
        <v>0</v>
      </c>
      <c r="D155" s="146">
        <f>H155+L155+P155+T155</f>
        <v>0</v>
      </c>
      <c r="E155" s="25"/>
      <c r="F155" s="31"/>
      <c r="G155" s="149">
        <f t="shared" si="24"/>
        <v>0</v>
      </c>
      <c r="H155" s="93"/>
      <c r="I155" s="93"/>
      <c r="J155" s="94"/>
      <c r="K155" s="95"/>
      <c r="L155" s="93"/>
      <c r="M155" s="93"/>
      <c r="N155" s="92"/>
      <c r="O155" s="95"/>
      <c r="P155" s="93"/>
      <c r="Q155" s="93"/>
      <c r="R155" s="92"/>
      <c r="S155" s="95"/>
      <c r="T155" s="93"/>
      <c r="U155" s="93"/>
      <c r="V155" s="92"/>
    </row>
    <row r="156" spans="1:22" ht="12.75">
      <c r="A156" s="90">
        <v>148</v>
      </c>
      <c r="B156" s="155" t="s">
        <v>147</v>
      </c>
      <c r="C156" s="18">
        <f t="shared" si="20"/>
        <v>0</v>
      </c>
      <c r="D156" s="146">
        <f>H156+L156+P156+T156</f>
        <v>0</v>
      </c>
      <c r="E156" s="25"/>
      <c r="F156" s="31"/>
      <c r="G156" s="149">
        <f t="shared" si="24"/>
        <v>0</v>
      </c>
      <c r="H156" s="93"/>
      <c r="I156" s="93"/>
      <c r="J156" s="94"/>
      <c r="K156" s="95"/>
      <c r="L156" s="93"/>
      <c r="M156" s="93"/>
      <c r="N156" s="92"/>
      <c r="O156" s="95"/>
      <c r="P156" s="93"/>
      <c r="Q156" s="93"/>
      <c r="R156" s="92"/>
      <c r="S156" s="95"/>
      <c r="T156" s="93"/>
      <c r="U156" s="93"/>
      <c r="V156" s="92"/>
    </row>
    <row r="157" spans="1:22" ht="12.75">
      <c r="A157" s="90">
        <v>149</v>
      </c>
      <c r="B157" s="23" t="s">
        <v>23</v>
      </c>
      <c r="C157" s="27">
        <f t="shared" si="20"/>
        <v>0</v>
      </c>
      <c r="D157" s="25">
        <f t="shared" si="20"/>
        <v>0</v>
      </c>
      <c r="E157" s="25">
        <f t="shared" si="20"/>
        <v>0</v>
      </c>
      <c r="F157" s="28"/>
      <c r="G157" s="24">
        <f t="shared" si="24"/>
        <v>0</v>
      </c>
      <c r="H157" s="25"/>
      <c r="I157" s="25"/>
      <c r="J157" s="26"/>
      <c r="K157" s="27"/>
      <c r="L157" s="25"/>
      <c r="M157" s="25"/>
      <c r="N157" s="92"/>
      <c r="O157" s="95"/>
      <c r="P157" s="93"/>
      <c r="Q157" s="93"/>
      <c r="R157" s="92"/>
      <c r="S157" s="27">
        <f>T157+V157</f>
        <v>0</v>
      </c>
      <c r="T157" s="25"/>
      <c r="U157" s="25"/>
      <c r="V157" s="28"/>
    </row>
    <row r="158" spans="1:22" ht="12.75">
      <c r="A158" s="90">
        <f aca="true" t="shared" si="26" ref="A158:A205">+A157+1</f>
        <v>150</v>
      </c>
      <c r="B158" s="23" t="s">
        <v>6</v>
      </c>
      <c r="C158" s="27">
        <f t="shared" si="20"/>
        <v>0</v>
      </c>
      <c r="D158" s="25">
        <f t="shared" si="20"/>
        <v>0</v>
      </c>
      <c r="E158" s="25">
        <f t="shared" si="20"/>
        <v>0</v>
      </c>
      <c r="F158" s="28"/>
      <c r="G158" s="24"/>
      <c r="H158" s="21"/>
      <c r="I158" s="21"/>
      <c r="J158" s="29"/>
      <c r="K158" s="27">
        <f aca="true" t="shared" si="27" ref="K158:K169">L158+N158</f>
        <v>0</v>
      </c>
      <c r="L158" s="25"/>
      <c r="M158" s="25"/>
      <c r="N158" s="31"/>
      <c r="O158" s="95"/>
      <c r="P158" s="93"/>
      <c r="Q158" s="93"/>
      <c r="R158" s="92"/>
      <c r="S158" s="95"/>
      <c r="T158" s="93"/>
      <c r="U158" s="93"/>
      <c r="V158" s="92"/>
    </row>
    <row r="159" spans="1:22" ht="12.75">
      <c r="A159" s="90">
        <f t="shared" si="26"/>
        <v>151</v>
      </c>
      <c r="B159" s="23" t="s">
        <v>7</v>
      </c>
      <c r="C159" s="27">
        <f t="shared" si="20"/>
        <v>0</v>
      </c>
      <c r="D159" s="25">
        <f t="shared" si="20"/>
        <v>0</v>
      </c>
      <c r="E159" s="25">
        <f t="shared" si="20"/>
        <v>0</v>
      </c>
      <c r="F159" s="28"/>
      <c r="G159" s="24"/>
      <c r="H159" s="21"/>
      <c r="I159" s="21"/>
      <c r="J159" s="29"/>
      <c r="K159" s="27">
        <f t="shared" si="27"/>
        <v>0</v>
      </c>
      <c r="L159" s="25"/>
      <c r="M159" s="25"/>
      <c r="N159" s="31"/>
      <c r="O159" s="95"/>
      <c r="P159" s="93"/>
      <c r="Q159" s="93"/>
      <c r="R159" s="92"/>
      <c r="S159" s="95"/>
      <c r="T159" s="93"/>
      <c r="U159" s="93"/>
      <c r="V159" s="92"/>
    </row>
    <row r="160" spans="1:22" ht="12.75">
      <c r="A160" s="90">
        <f t="shared" si="26"/>
        <v>152</v>
      </c>
      <c r="B160" s="23" t="s">
        <v>8</v>
      </c>
      <c r="C160" s="27">
        <f t="shared" si="20"/>
        <v>0</v>
      </c>
      <c r="D160" s="25">
        <f t="shared" si="20"/>
        <v>0</v>
      </c>
      <c r="E160" s="25">
        <f t="shared" si="20"/>
        <v>0</v>
      </c>
      <c r="F160" s="28"/>
      <c r="G160" s="24"/>
      <c r="H160" s="21"/>
      <c r="I160" s="21"/>
      <c r="J160" s="29"/>
      <c r="K160" s="27">
        <f t="shared" si="27"/>
        <v>0</v>
      </c>
      <c r="L160" s="25"/>
      <c r="M160" s="25"/>
      <c r="N160" s="31"/>
      <c r="O160" s="95"/>
      <c r="P160" s="93"/>
      <c r="Q160" s="93"/>
      <c r="R160" s="92"/>
      <c r="S160" s="95"/>
      <c r="T160" s="93"/>
      <c r="U160" s="93"/>
      <c r="V160" s="92"/>
    </row>
    <row r="161" spans="1:22" ht="12.75">
      <c r="A161" s="90">
        <f t="shared" si="26"/>
        <v>153</v>
      </c>
      <c r="B161" s="23" t="s">
        <v>9</v>
      </c>
      <c r="C161" s="27">
        <f t="shared" si="20"/>
        <v>0</v>
      </c>
      <c r="D161" s="25">
        <f t="shared" si="20"/>
        <v>0</v>
      </c>
      <c r="E161" s="25">
        <f t="shared" si="20"/>
        <v>0</v>
      </c>
      <c r="F161" s="28"/>
      <c r="G161" s="24"/>
      <c r="H161" s="21"/>
      <c r="I161" s="21"/>
      <c r="J161" s="29"/>
      <c r="K161" s="27">
        <f t="shared" si="27"/>
        <v>0</v>
      </c>
      <c r="L161" s="25"/>
      <c r="M161" s="25"/>
      <c r="N161" s="31"/>
      <c r="O161" s="95"/>
      <c r="P161" s="93"/>
      <c r="Q161" s="93"/>
      <c r="R161" s="92"/>
      <c r="S161" s="95"/>
      <c r="T161" s="93"/>
      <c r="U161" s="93"/>
      <c r="V161" s="92"/>
    </row>
    <row r="162" spans="1:22" ht="12.75">
      <c r="A162" s="90">
        <f t="shared" si="26"/>
        <v>154</v>
      </c>
      <c r="B162" s="23" t="s">
        <v>10</v>
      </c>
      <c r="C162" s="27">
        <f t="shared" si="20"/>
        <v>0</v>
      </c>
      <c r="D162" s="25">
        <f t="shared" si="20"/>
        <v>0</v>
      </c>
      <c r="E162" s="25">
        <f t="shared" si="20"/>
        <v>0</v>
      </c>
      <c r="F162" s="28"/>
      <c r="G162" s="24"/>
      <c r="H162" s="21"/>
      <c r="I162" s="21"/>
      <c r="J162" s="29"/>
      <c r="K162" s="27">
        <f t="shared" si="27"/>
        <v>0</v>
      </c>
      <c r="L162" s="25"/>
      <c r="M162" s="25"/>
      <c r="N162" s="31"/>
      <c r="O162" s="95"/>
      <c r="P162" s="93"/>
      <c r="Q162" s="93"/>
      <c r="R162" s="92"/>
      <c r="S162" s="95"/>
      <c r="T162" s="93"/>
      <c r="U162" s="93"/>
      <c r="V162" s="92"/>
    </row>
    <row r="163" spans="1:22" ht="12.75">
      <c r="A163" s="90">
        <f t="shared" si="26"/>
        <v>155</v>
      </c>
      <c r="B163" s="23" t="s">
        <v>11</v>
      </c>
      <c r="C163" s="27">
        <f t="shared" si="20"/>
        <v>0</v>
      </c>
      <c r="D163" s="25">
        <f t="shared" si="20"/>
        <v>0</v>
      </c>
      <c r="E163" s="25">
        <f t="shared" si="20"/>
        <v>0</v>
      </c>
      <c r="F163" s="28"/>
      <c r="G163" s="24"/>
      <c r="H163" s="21"/>
      <c r="I163" s="21"/>
      <c r="J163" s="29"/>
      <c r="K163" s="27">
        <f t="shared" si="27"/>
        <v>0</v>
      </c>
      <c r="L163" s="25"/>
      <c r="M163" s="25"/>
      <c r="N163" s="31"/>
      <c r="O163" s="95"/>
      <c r="P163" s="93"/>
      <c r="Q163" s="93"/>
      <c r="R163" s="92"/>
      <c r="S163" s="95"/>
      <c r="T163" s="93"/>
      <c r="U163" s="93"/>
      <c r="V163" s="92"/>
    </row>
    <row r="164" spans="1:22" ht="12.75">
      <c r="A164" s="90">
        <f t="shared" si="26"/>
        <v>156</v>
      </c>
      <c r="B164" s="23" t="s">
        <v>12</v>
      </c>
      <c r="C164" s="27">
        <f t="shared" si="20"/>
        <v>0</v>
      </c>
      <c r="D164" s="25">
        <f t="shared" si="20"/>
        <v>0</v>
      </c>
      <c r="E164" s="25">
        <f t="shared" si="20"/>
        <v>0</v>
      </c>
      <c r="F164" s="28"/>
      <c r="G164" s="24"/>
      <c r="H164" s="21"/>
      <c r="I164" s="21"/>
      <c r="J164" s="29"/>
      <c r="K164" s="27">
        <f t="shared" si="27"/>
        <v>0</v>
      </c>
      <c r="L164" s="25"/>
      <c r="M164" s="25"/>
      <c r="N164" s="31"/>
      <c r="O164" s="95"/>
      <c r="P164" s="93"/>
      <c r="Q164" s="93"/>
      <c r="R164" s="92"/>
      <c r="S164" s="95"/>
      <c r="T164" s="93"/>
      <c r="U164" s="93"/>
      <c r="V164" s="92"/>
    </row>
    <row r="165" spans="1:22" ht="12.75">
      <c r="A165" s="90">
        <f t="shared" si="26"/>
        <v>157</v>
      </c>
      <c r="B165" s="23" t="s">
        <v>13</v>
      </c>
      <c r="C165" s="27">
        <f aca="true" t="shared" si="28" ref="C165:E174">G165+K165+O165+S165</f>
        <v>0</v>
      </c>
      <c r="D165" s="25">
        <f t="shared" si="28"/>
        <v>0</v>
      </c>
      <c r="E165" s="25">
        <f t="shared" si="28"/>
        <v>0</v>
      </c>
      <c r="F165" s="28"/>
      <c r="G165" s="24"/>
      <c r="H165" s="21"/>
      <c r="I165" s="21"/>
      <c r="J165" s="29"/>
      <c r="K165" s="27">
        <f t="shared" si="27"/>
        <v>0</v>
      </c>
      <c r="L165" s="25"/>
      <c r="M165" s="25"/>
      <c r="N165" s="31"/>
      <c r="O165" s="95"/>
      <c r="P165" s="93"/>
      <c r="Q165" s="93"/>
      <c r="R165" s="92"/>
      <c r="S165" s="95"/>
      <c r="T165" s="93"/>
      <c r="U165" s="93"/>
      <c r="V165" s="92"/>
    </row>
    <row r="166" spans="1:22" ht="12.75">
      <c r="A166" s="90">
        <f t="shared" si="26"/>
        <v>158</v>
      </c>
      <c r="B166" s="23" t="s">
        <v>24</v>
      </c>
      <c r="C166" s="27">
        <f t="shared" si="28"/>
        <v>0</v>
      </c>
      <c r="D166" s="25">
        <f t="shared" si="28"/>
        <v>0</v>
      </c>
      <c r="E166" s="25">
        <f t="shared" si="28"/>
        <v>0</v>
      </c>
      <c r="F166" s="28"/>
      <c r="G166" s="24">
        <f t="shared" si="24"/>
        <v>0</v>
      </c>
      <c r="H166" s="25"/>
      <c r="I166" s="21"/>
      <c r="J166" s="29"/>
      <c r="K166" s="27">
        <f t="shared" si="27"/>
        <v>0</v>
      </c>
      <c r="L166" s="25"/>
      <c r="M166" s="25"/>
      <c r="N166" s="31"/>
      <c r="O166" s="95"/>
      <c r="P166" s="93"/>
      <c r="Q166" s="93"/>
      <c r="R166" s="92"/>
      <c r="S166" s="95"/>
      <c r="T166" s="93"/>
      <c r="U166" s="93"/>
      <c r="V166" s="92"/>
    </row>
    <row r="167" spans="1:22" ht="12.75">
      <c r="A167" s="90">
        <f t="shared" si="26"/>
        <v>159</v>
      </c>
      <c r="B167" s="23" t="s">
        <v>14</v>
      </c>
      <c r="C167" s="27">
        <f t="shared" si="28"/>
        <v>0</v>
      </c>
      <c r="D167" s="25">
        <f t="shared" si="28"/>
        <v>0</v>
      </c>
      <c r="E167" s="25">
        <f t="shared" si="28"/>
        <v>0</v>
      </c>
      <c r="F167" s="28"/>
      <c r="G167" s="24"/>
      <c r="H167" s="21"/>
      <c r="I167" s="21"/>
      <c r="J167" s="29"/>
      <c r="K167" s="27">
        <f t="shared" si="27"/>
        <v>0</v>
      </c>
      <c r="L167" s="25"/>
      <c r="M167" s="25"/>
      <c r="N167" s="31"/>
      <c r="O167" s="95"/>
      <c r="P167" s="93"/>
      <c r="Q167" s="93"/>
      <c r="R167" s="92"/>
      <c r="S167" s="95"/>
      <c r="T167" s="93"/>
      <c r="U167" s="93"/>
      <c r="V167" s="92"/>
    </row>
    <row r="168" spans="1:22" ht="12.75">
      <c r="A168" s="90">
        <f t="shared" si="26"/>
        <v>160</v>
      </c>
      <c r="B168" s="53" t="s">
        <v>74</v>
      </c>
      <c r="C168" s="27">
        <f t="shared" si="28"/>
        <v>0</v>
      </c>
      <c r="D168" s="25">
        <f t="shared" si="28"/>
        <v>0</v>
      </c>
      <c r="E168" s="25">
        <f t="shared" si="28"/>
        <v>0</v>
      </c>
      <c r="F168" s="28"/>
      <c r="G168" s="100"/>
      <c r="H168" s="93"/>
      <c r="I168" s="93"/>
      <c r="J168" s="100"/>
      <c r="K168" s="34">
        <f t="shared" si="27"/>
        <v>0</v>
      </c>
      <c r="L168" s="25"/>
      <c r="M168" s="25"/>
      <c r="N168" s="97"/>
      <c r="O168" s="102"/>
      <c r="P168" s="93"/>
      <c r="Q168" s="93"/>
      <c r="R168" s="97"/>
      <c r="S168" s="102"/>
      <c r="T168" s="93"/>
      <c r="U168" s="93"/>
      <c r="V168" s="97"/>
    </row>
    <row r="169" spans="1:22" ht="12.75">
      <c r="A169" s="90">
        <f t="shared" si="26"/>
        <v>161</v>
      </c>
      <c r="B169" s="39" t="s">
        <v>148</v>
      </c>
      <c r="C169" s="18">
        <f t="shared" si="28"/>
        <v>0</v>
      </c>
      <c r="D169" s="21">
        <f t="shared" si="28"/>
        <v>0</v>
      </c>
      <c r="E169" s="21">
        <f t="shared" si="28"/>
        <v>0</v>
      </c>
      <c r="F169" s="28"/>
      <c r="G169" s="100"/>
      <c r="H169" s="25"/>
      <c r="I169" s="25"/>
      <c r="J169" s="96"/>
      <c r="K169" s="156">
        <f t="shared" si="27"/>
        <v>0</v>
      </c>
      <c r="L169" s="21"/>
      <c r="M169" s="21"/>
      <c r="N169" s="97"/>
      <c r="O169" s="102"/>
      <c r="P169" s="93"/>
      <c r="Q169" s="93"/>
      <c r="R169" s="97"/>
      <c r="S169" s="102"/>
      <c r="T169" s="93"/>
      <c r="U169" s="93"/>
      <c r="V169" s="97"/>
    </row>
    <row r="170" spans="1:22" ht="12.75">
      <c r="A170" s="90">
        <f t="shared" si="26"/>
        <v>162</v>
      </c>
      <c r="B170" s="23" t="s">
        <v>32</v>
      </c>
      <c r="C170" s="27">
        <f t="shared" si="28"/>
        <v>0</v>
      </c>
      <c r="D170" s="25">
        <f t="shared" si="28"/>
        <v>0</v>
      </c>
      <c r="E170" s="25"/>
      <c r="F170" s="28"/>
      <c r="G170" s="96">
        <f>G171+G172</f>
        <v>0</v>
      </c>
      <c r="H170" s="25"/>
      <c r="I170" s="93"/>
      <c r="J170" s="100"/>
      <c r="K170" s="102"/>
      <c r="L170" s="93"/>
      <c r="M170" s="93"/>
      <c r="N170" s="97"/>
      <c r="O170" s="102"/>
      <c r="P170" s="93"/>
      <c r="Q170" s="93"/>
      <c r="R170" s="97"/>
      <c r="S170" s="102"/>
      <c r="T170" s="93"/>
      <c r="U170" s="93"/>
      <c r="V170" s="97"/>
    </row>
    <row r="171" spans="1:22" ht="12.75">
      <c r="A171" s="90">
        <f t="shared" si="26"/>
        <v>163</v>
      </c>
      <c r="B171" s="118" t="s">
        <v>149</v>
      </c>
      <c r="C171" s="18">
        <f t="shared" si="28"/>
        <v>0</v>
      </c>
      <c r="D171" s="93">
        <f t="shared" si="28"/>
        <v>0</v>
      </c>
      <c r="E171" s="93"/>
      <c r="F171" s="92"/>
      <c r="G171" s="100">
        <f t="shared" si="24"/>
        <v>0</v>
      </c>
      <c r="H171" s="93"/>
      <c r="I171" s="93"/>
      <c r="J171" s="100"/>
      <c r="K171" s="102"/>
      <c r="L171" s="93"/>
      <c r="M171" s="93"/>
      <c r="N171" s="97"/>
      <c r="O171" s="102"/>
      <c r="P171" s="93"/>
      <c r="Q171" s="93"/>
      <c r="R171" s="97"/>
      <c r="S171" s="102"/>
      <c r="T171" s="93"/>
      <c r="U171" s="93"/>
      <c r="V171" s="97"/>
    </row>
    <row r="172" spans="1:22" ht="12.75">
      <c r="A172" s="90">
        <f t="shared" si="26"/>
        <v>164</v>
      </c>
      <c r="B172" s="39" t="s">
        <v>150</v>
      </c>
      <c r="C172" s="18">
        <f t="shared" si="28"/>
        <v>0</v>
      </c>
      <c r="D172" s="93">
        <f t="shared" si="28"/>
        <v>0</v>
      </c>
      <c r="E172" s="93"/>
      <c r="F172" s="92"/>
      <c r="G172" s="100">
        <f aca="true" t="shared" si="29" ref="G172:G207">H172+J172</f>
        <v>0</v>
      </c>
      <c r="H172" s="93"/>
      <c r="I172" s="93"/>
      <c r="J172" s="100"/>
      <c r="K172" s="102"/>
      <c r="L172" s="93"/>
      <c r="M172" s="93"/>
      <c r="N172" s="97"/>
      <c r="O172" s="102"/>
      <c r="P172" s="93"/>
      <c r="Q172" s="93"/>
      <c r="R172" s="97"/>
      <c r="S172" s="102"/>
      <c r="T172" s="93"/>
      <c r="U172" s="93"/>
      <c r="V172" s="97"/>
    </row>
    <row r="173" spans="1:22" ht="12.75">
      <c r="A173" s="90">
        <v>165</v>
      </c>
      <c r="B173" s="23" t="s">
        <v>5</v>
      </c>
      <c r="C173" s="27">
        <f t="shared" si="28"/>
        <v>0</v>
      </c>
      <c r="D173" s="25">
        <f t="shared" si="28"/>
        <v>0</v>
      </c>
      <c r="E173" s="25">
        <f>I173+M173+Q173+U173</f>
        <v>0</v>
      </c>
      <c r="F173" s="28"/>
      <c r="G173" s="24"/>
      <c r="H173" s="25"/>
      <c r="I173" s="25"/>
      <c r="J173" s="94"/>
      <c r="K173" s="34">
        <f>L173+N173</f>
        <v>0</v>
      </c>
      <c r="L173" s="25"/>
      <c r="M173" s="25"/>
      <c r="N173" s="92"/>
      <c r="O173" s="95"/>
      <c r="P173" s="93"/>
      <c r="Q173" s="93"/>
      <c r="R173" s="92"/>
      <c r="S173" s="27">
        <f>T173+V173</f>
        <v>0</v>
      </c>
      <c r="T173" s="25"/>
      <c r="U173" s="25"/>
      <c r="V173" s="92"/>
    </row>
    <row r="174" spans="1:22" ht="13.5" thickBot="1">
      <c r="A174" s="119">
        <f t="shared" si="26"/>
        <v>166</v>
      </c>
      <c r="B174" s="157" t="s">
        <v>151</v>
      </c>
      <c r="C174" s="48">
        <f t="shared" si="28"/>
        <v>0</v>
      </c>
      <c r="D174" s="140">
        <f t="shared" si="28"/>
        <v>0</v>
      </c>
      <c r="E174" s="140">
        <f>I174+M174+Q174+U174</f>
        <v>0</v>
      </c>
      <c r="F174" s="141"/>
      <c r="G174" s="158"/>
      <c r="H174" s="140"/>
      <c r="I174" s="140"/>
      <c r="J174" s="159"/>
      <c r="K174" s="156">
        <f>L174+N174</f>
        <v>0</v>
      </c>
      <c r="L174" s="140"/>
      <c r="M174" s="140"/>
      <c r="N174" s="141"/>
      <c r="O174" s="139"/>
      <c r="P174" s="140"/>
      <c r="Q174" s="140"/>
      <c r="R174" s="141"/>
      <c r="S174" s="18">
        <f>T174+V174</f>
        <v>0</v>
      </c>
      <c r="T174" s="140"/>
      <c r="U174" s="140"/>
      <c r="V174" s="141"/>
    </row>
    <row r="175" spans="1:22" ht="45.75" thickBot="1">
      <c r="A175" s="70">
        <f t="shared" si="26"/>
        <v>167</v>
      </c>
      <c r="B175" s="71" t="s">
        <v>152</v>
      </c>
      <c r="C175" s="63">
        <f aca="true" t="shared" si="30" ref="C175:L175">C176+C185+SUM(C187:C196)</f>
        <v>0</v>
      </c>
      <c r="D175" s="59">
        <f t="shared" si="30"/>
        <v>0</v>
      </c>
      <c r="E175" s="59">
        <f t="shared" si="30"/>
        <v>0</v>
      </c>
      <c r="F175" s="61">
        <f t="shared" si="30"/>
        <v>0</v>
      </c>
      <c r="G175" s="72">
        <f t="shared" si="30"/>
        <v>0</v>
      </c>
      <c r="H175" s="59">
        <f t="shared" si="30"/>
        <v>0</v>
      </c>
      <c r="I175" s="59">
        <f>I176+I185+SUM(I187:I196)</f>
        <v>0</v>
      </c>
      <c r="J175" s="64">
        <f t="shared" si="30"/>
        <v>0</v>
      </c>
      <c r="K175" s="63">
        <f t="shared" si="30"/>
        <v>0</v>
      </c>
      <c r="L175" s="59">
        <f t="shared" si="30"/>
        <v>0</v>
      </c>
      <c r="M175" s="59"/>
      <c r="N175" s="74">
        <f>N176+N185+SUM(N187:N196)</f>
        <v>0</v>
      </c>
      <c r="O175" s="63"/>
      <c r="P175" s="59"/>
      <c r="Q175" s="59"/>
      <c r="R175" s="74"/>
      <c r="S175" s="63">
        <f>S176+S185+SUM(S187:S196)</f>
        <v>0</v>
      </c>
      <c r="T175" s="59">
        <f>T176+T185+SUM(T187:T196)</f>
        <v>0</v>
      </c>
      <c r="U175" s="59">
        <f>U176+U185+SUM(U187:U196)</f>
        <v>0</v>
      </c>
      <c r="V175" s="64">
        <f>V176+V185+SUM(V187:V196)</f>
        <v>0</v>
      </c>
    </row>
    <row r="176" spans="1:22" ht="12.75">
      <c r="A176" s="160">
        <f t="shared" si="26"/>
        <v>168</v>
      </c>
      <c r="B176" s="161" t="s">
        <v>83</v>
      </c>
      <c r="C176" s="130">
        <f>G176+K176+O176+S176</f>
        <v>0</v>
      </c>
      <c r="D176" s="110">
        <f>H176+L176+P176+T176</f>
        <v>0</v>
      </c>
      <c r="E176" s="110"/>
      <c r="F176" s="113">
        <f>J176+N176+R176+V176</f>
        <v>0</v>
      </c>
      <c r="G176" s="109">
        <f>G177+G179+G180+G181+G182+G183+G184</f>
        <v>0</v>
      </c>
      <c r="H176" s="110">
        <f>H177+H179+H180+H181+H182+H183+H184</f>
        <v>0</v>
      </c>
      <c r="I176" s="110"/>
      <c r="J176" s="162">
        <f>J177+J179</f>
        <v>0</v>
      </c>
      <c r="K176" s="109">
        <f>L176+N176</f>
        <v>0</v>
      </c>
      <c r="L176" s="109">
        <f>L177+L180+L181</f>
        <v>0</v>
      </c>
      <c r="M176" s="109"/>
      <c r="N176" s="163">
        <f>N177+N180+N181</f>
        <v>0</v>
      </c>
      <c r="O176" s="164"/>
      <c r="P176" s="165"/>
      <c r="Q176" s="165"/>
      <c r="R176" s="111"/>
      <c r="S176" s="131"/>
      <c r="T176" s="116"/>
      <c r="U176" s="116"/>
      <c r="V176" s="112"/>
    </row>
    <row r="177" spans="1:22" ht="12.75">
      <c r="A177" s="166">
        <f t="shared" si="26"/>
        <v>169</v>
      </c>
      <c r="B177" s="39" t="s">
        <v>153</v>
      </c>
      <c r="C177" s="18">
        <f>G177+K177+O177+S177</f>
        <v>0</v>
      </c>
      <c r="D177" s="93">
        <f>H177</f>
        <v>0</v>
      </c>
      <c r="E177" s="93"/>
      <c r="F177" s="94">
        <f>J177+N177+R177+V177</f>
        <v>0</v>
      </c>
      <c r="G177" s="95">
        <f t="shared" si="29"/>
        <v>0</v>
      </c>
      <c r="H177" s="21"/>
      <c r="I177" s="21"/>
      <c r="J177" s="31"/>
      <c r="K177" s="87">
        <f>L177+N177</f>
        <v>0</v>
      </c>
      <c r="L177" s="93"/>
      <c r="M177" s="93"/>
      <c r="N177" s="92">
        <f>N178</f>
        <v>0</v>
      </c>
      <c r="O177" s="95"/>
      <c r="P177" s="93"/>
      <c r="Q177" s="93"/>
      <c r="R177" s="92"/>
      <c r="S177" s="95"/>
      <c r="T177" s="93"/>
      <c r="U177" s="93"/>
      <c r="V177" s="92"/>
    </row>
    <row r="178" spans="1:22" ht="12.75">
      <c r="A178" s="166">
        <f t="shared" si="26"/>
        <v>170</v>
      </c>
      <c r="B178" s="39" t="s">
        <v>154</v>
      </c>
      <c r="C178" s="18">
        <f aca="true" t="shared" si="31" ref="C178:E208">G178+K178+O178+S178</f>
        <v>0</v>
      </c>
      <c r="D178" s="93"/>
      <c r="E178" s="93"/>
      <c r="F178" s="94">
        <f>J178+N178+R178+V178</f>
        <v>0</v>
      </c>
      <c r="G178" s="95"/>
      <c r="H178" s="21"/>
      <c r="I178" s="93"/>
      <c r="J178" s="92"/>
      <c r="K178" s="95">
        <f>L178+N178</f>
        <v>0</v>
      </c>
      <c r="L178" s="93"/>
      <c r="M178" s="93"/>
      <c r="N178" s="92"/>
      <c r="O178" s="95"/>
      <c r="P178" s="93"/>
      <c r="Q178" s="93"/>
      <c r="R178" s="92"/>
      <c r="S178" s="95"/>
      <c r="T178" s="93"/>
      <c r="U178" s="93"/>
      <c r="V178" s="92"/>
    </row>
    <row r="179" spans="1:22" ht="25.5">
      <c r="A179" s="166">
        <v>171</v>
      </c>
      <c r="B179" s="167" t="s">
        <v>155</v>
      </c>
      <c r="C179" s="156">
        <f t="shared" si="31"/>
        <v>0</v>
      </c>
      <c r="D179" s="21"/>
      <c r="E179" s="21"/>
      <c r="F179" s="94">
        <f>J179+N179+R179+V179</f>
        <v>0</v>
      </c>
      <c r="G179" s="95">
        <f t="shared" si="29"/>
        <v>0</v>
      </c>
      <c r="H179" s="21"/>
      <c r="I179" s="93"/>
      <c r="J179" s="9"/>
      <c r="K179" s="95"/>
      <c r="L179" s="93"/>
      <c r="M179" s="93"/>
      <c r="N179" s="92"/>
      <c r="O179" s="95"/>
      <c r="P179" s="93"/>
      <c r="Q179" s="93"/>
      <c r="R179" s="92"/>
      <c r="S179" s="95"/>
      <c r="T179" s="93"/>
      <c r="U179" s="93"/>
      <c r="V179" s="92"/>
    </row>
    <row r="180" spans="1:22" ht="12.75">
      <c r="A180" s="166">
        <f t="shared" si="26"/>
        <v>172</v>
      </c>
      <c r="B180" s="39" t="s">
        <v>156</v>
      </c>
      <c r="C180" s="18">
        <f t="shared" si="31"/>
        <v>0</v>
      </c>
      <c r="D180" s="93">
        <f t="shared" si="31"/>
        <v>0</v>
      </c>
      <c r="E180" s="93"/>
      <c r="F180" s="94"/>
      <c r="G180" s="95">
        <f t="shared" si="29"/>
        <v>0</v>
      </c>
      <c r="H180" s="93"/>
      <c r="I180" s="93"/>
      <c r="J180" s="92"/>
      <c r="K180" s="95"/>
      <c r="L180" s="93"/>
      <c r="M180" s="93"/>
      <c r="N180" s="92"/>
      <c r="O180" s="95"/>
      <c r="P180" s="93"/>
      <c r="Q180" s="93"/>
      <c r="R180" s="92"/>
      <c r="S180" s="95"/>
      <c r="T180" s="93"/>
      <c r="U180" s="93"/>
      <c r="V180" s="92"/>
    </row>
    <row r="181" spans="1:22" ht="12.75">
      <c r="A181" s="166">
        <f t="shared" si="26"/>
        <v>173</v>
      </c>
      <c r="B181" s="39" t="s">
        <v>148</v>
      </c>
      <c r="C181" s="18">
        <f t="shared" si="31"/>
        <v>0</v>
      </c>
      <c r="D181" s="93">
        <f t="shared" si="31"/>
        <v>0</v>
      </c>
      <c r="E181" s="93"/>
      <c r="F181" s="94"/>
      <c r="G181" s="95"/>
      <c r="H181" s="99"/>
      <c r="I181" s="99"/>
      <c r="J181" s="97"/>
      <c r="K181" s="95">
        <f>L181+N181</f>
        <v>0</v>
      </c>
      <c r="L181" s="99"/>
      <c r="M181" s="99"/>
      <c r="N181" s="97"/>
      <c r="O181" s="95"/>
      <c r="P181" s="99"/>
      <c r="Q181" s="99"/>
      <c r="R181" s="97"/>
      <c r="S181" s="95"/>
      <c r="T181" s="99"/>
      <c r="U181" s="99"/>
      <c r="V181" s="97"/>
    </row>
    <row r="182" spans="1:22" ht="12.75">
      <c r="A182" s="166">
        <v>174</v>
      </c>
      <c r="B182" s="39" t="s">
        <v>157</v>
      </c>
      <c r="C182" s="18">
        <f t="shared" si="31"/>
        <v>0</v>
      </c>
      <c r="D182" s="93">
        <f t="shared" si="31"/>
        <v>0</v>
      </c>
      <c r="E182" s="93"/>
      <c r="F182" s="94"/>
      <c r="G182" s="95">
        <f t="shared" si="29"/>
        <v>0</v>
      </c>
      <c r="H182" s="93"/>
      <c r="I182" s="99"/>
      <c r="J182" s="97"/>
      <c r="K182" s="102"/>
      <c r="L182" s="93"/>
      <c r="M182" s="99"/>
      <c r="N182" s="97"/>
      <c r="O182" s="102"/>
      <c r="P182" s="93"/>
      <c r="Q182" s="99"/>
      <c r="R182" s="97"/>
      <c r="S182" s="102"/>
      <c r="T182" s="93"/>
      <c r="U182" s="99"/>
      <c r="V182" s="97"/>
    </row>
    <row r="183" spans="1:22" ht="12.75">
      <c r="A183" s="166">
        <v>175</v>
      </c>
      <c r="B183" s="39" t="s">
        <v>158</v>
      </c>
      <c r="C183" s="18">
        <f t="shared" si="31"/>
        <v>0</v>
      </c>
      <c r="D183" s="93">
        <f t="shared" si="31"/>
        <v>0</v>
      </c>
      <c r="E183" s="93"/>
      <c r="F183" s="94"/>
      <c r="G183" s="102">
        <f t="shared" si="29"/>
        <v>0</v>
      </c>
      <c r="H183" s="93"/>
      <c r="I183" s="99"/>
      <c r="J183" s="97"/>
      <c r="K183" s="102"/>
      <c r="L183" s="93"/>
      <c r="M183" s="99"/>
      <c r="N183" s="97"/>
      <c r="O183" s="102"/>
      <c r="P183" s="93"/>
      <c r="Q183" s="99"/>
      <c r="R183" s="97"/>
      <c r="S183" s="102"/>
      <c r="T183" s="93"/>
      <c r="U183" s="99"/>
      <c r="V183" s="97"/>
    </row>
    <row r="184" spans="1:22" ht="12.75">
      <c r="A184" s="166">
        <v>176</v>
      </c>
      <c r="B184" s="39" t="s">
        <v>159</v>
      </c>
      <c r="C184" s="18">
        <f t="shared" si="31"/>
        <v>0</v>
      </c>
      <c r="D184" s="93">
        <f t="shared" si="31"/>
        <v>0</v>
      </c>
      <c r="E184" s="93"/>
      <c r="F184" s="94"/>
      <c r="G184" s="102">
        <f t="shared" si="29"/>
        <v>0</v>
      </c>
      <c r="H184" s="93"/>
      <c r="I184" s="99"/>
      <c r="J184" s="97"/>
      <c r="K184" s="102"/>
      <c r="L184" s="93"/>
      <c r="M184" s="99"/>
      <c r="N184" s="97"/>
      <c r="O184" s="102"/>
      <c r="P184" s="93"/>
      <c r="Q184" s="99"/>
      <c r="R184" s="97"/>
      <c r="S184" s="102"/>
      <c r="T184" s="93"/>
      <c r="U184" s="99"/>
      <c r="V184" s="97"/>
    </row>
    <row r="185" spans="1:22" ht="12.75">
      <c r="A185" s="166">
        <v>177</v>
      </c>
      <c r="B185" s="23" t="s">
        <v>88</v>
      </c>
      <c r="C185" s="27">
        <f t="shared" si="31"/>
        <v>0</v>
      </c>
      <c r="D185" s="25">
        <f>H185</f>
        <v>0</v>
      </c>
      <c r="E185" s="25"/>
      <c r="F185" s="26"/>
      <c r="G185" s="34">
        <f>G186</f>
        <v>0</v>
      </c>
      <c r="H185" s="25">
        <f>H186</f>
        <v>0</v>
      </c>
      <c r="I185" s="93"/>
      <c r="J185" s="97"/>
      <c r="K185" s="102"/>
      <c r="L185" s="93"/>
      <c r="M185" s="93"/>
      <c r="N185" s="97"/>
      <c r="O185" s="102"/>
      <c r="P185" s="93"/>
      <c r="Q185" s="93"/>
      <c r="R185" s="97"/>
      <c r="S185" s="102"/>
      <c r="T185" s="93"/>
      <c r="U185" s="93"/>
      <c r="V185" s="97"/>
    </row>
    <row r="186" spans="1:22" ht="12.75">
      <c r="A186" s="166">
        <f t="shared" si="26"/>
        <v>178</v>
      </c>
      <c r="B186" s="39" t="s">
        <v>160</v>
      </c>
      <c r="C186" s="18">
        <f t="shared" si="31"/>
        <v>0</v>
      </c>
      <c r="D186" s="93">
        <f t="shared" si="31"/>
        <v>0</v>
      </c>
      <c r="E186" s="93"/>
      <c r="F186" s="94"/>
      <c r="G186" s="102">
        <f t="shared" si="29"/>
        <v>0</v>
      </c>
      <c r="H186" s="93"/>
      <c r="I186" s="93"/>
      <c r="J186" s="97"/>
      <c r="K186" s="102"/>
      <c r="L186" s="93"/>
      <c r="M186" s="93"/>
      <c r="N186" s="97"/>
      <c r="O186" s="102"/>
      <c r="P186" s="93"/>
      <c r="Q186" s="93"/>
      <c r="R186" s="97"/>
      <c r="S186" s="102"/>
      <c r="T186" s="93"/>
      <c r="U186" s="93"/>
      <c r="V186" s="97"/>
    </row>
    <row r="187" spans="1:22" ht="12.75">
      <c r="A187" s="166">
        <v>179</v>
      </c>
      <c r="B187" s="23" t="s">
        <v>6</v>
      </c>
      <c r="C187" s="27">
        <f t="shared" si="31"/>
        <v>0</v>
      </c>
      <c r="D187" s="25">
        <f t="shared" si="31"/>
        <v>0</v>
      </c>
      <c r="E187" s="25">
        <f t="shared" si="31"/>
        <v>0</v>
      </c>
      <c r="F187" s="26"/>
      <c r="G187" s="27">
        <f t="shared" si="29"/>
        <v>0</v>
      </c>
      <c r="H187" s="25"/>
      <c r="I187" s="25"/>
      <c r="J187" s="31"/>
      <c r="K187" s="27"/>
      <c r="L187" s="93"/>
      <c r="M187" s="93"/>
      <c r="N187" s="92"/>
      <c r="O187" s="95"/>
      <c r="P187" s="93"/>
      <c r="Q187" s="93"/>
      <c r="R187" s="92"/>
      <c r="S187" s="27">
        <f>T187+V187</f>
        <v>0</v>
      </c>
      <c r="T187" s="25"/>
      <c r="U187" s="25"/>
      <c r="V187" s="28"/>
    </row>
    <row r="188" spans="1:22" ht="12.75">
      <c r="A188" s="166">
        <f t="shared" si="26"/>
        <v>180</v>
      </c>
      <c r="B188" s="23" t="s">
        <v>7</v>
      </c>
      <c r="C188" s="27">
        <f t="shared" si="31"/>
        <v>0</v>
      </c>
      <c r="D188" s="25">
        <f t="shared" si="31"/>
        <v>0</v>
      </c>
      <c r="E188" s="25">
        <f t="shared" si="31"/>
        <v>0</v>
      </c>
      <c r="F188" s="26"/>
      <c r="G188" s="27">
        <f t="shared" si="29"/>
        <v>0</v>
      </c>
      <c r="H188" s="25"/>
      <c r="I188" s="25"/>
      <c r="J188" s="31"/>
      <c r="K188" s="27"/>
      <c r="L188" s="93"/>
      <c r="M188" s="93"/>
      <c r="N188" s="92"/>
      <c r="O188" s="95"/>
      <c r="P188" s="93"/>
      <c r="Q188" s="93"/>
      <c r="R188" s="92"/>
      <c r="S188" s="27"/>
      <c r="T188" s="25"/>
      <c r="U188" s="25"/>
      <c r="V188" s="28"/>
    </row>
    <row r="189" spans="1:22" ht="12.75">
      <c r="A189" s="166">
        <f t="shared" si="26"/>
        <v>181</v>
      </c>
      <c r="B189" s="23" t="s">
        <v>8</v>
      </c>
      <c r="C189" s="27">
        <f t="shared" si="31"/>
        <v>0</v>
      </c>
      <c r="D189" s="25">
        <f t="shared" si="31"/>
        <v>0</v>
      </c>
      <c r="E189" s="25">
        <f t="shared" si="31"/>
        <v>0</v>
      </c>
      <c r="F189" s="26"/>
      <c r="G189" s="27">
        <f t="shared" si="29"/>
        <v>0</v>
      </c>
      <c r="H189" s="25"/>
      <c r="I189" s="25"/>
      <c r="J189" s="28"/>
      <c r="K189" s="27"/>
      <c r="L189" s="93"/>
      <c r="M189" s="93"/>
      <c r="N189" s="92"/>
      <c r="O189" s="95"/>
      <c r="P189" s="93"/>
      <c r="Q189" s="93"/>
      <c r="R189" s="92"/>
      <c r="S189" s="27">
        <f>T189+V189</f>
        <v>0</v>
      </c>
      <c r="T189" s="25"/>
      <c r="U189" s="25"/>
      <c r="V189" s="28"/>
    </row>
    <row r="190" spans="1:22" ht="12.75">
      <c r="A190" s="166">
        <f t="shared" si="26"/>
        <v>182</v>
      </c>
      <c r="B190" s="23" t="s">
        <v>9</v>
      </c>
      <c r="C190" s="27">
        <f t="shared" si="31"/>
        <v>0</v>
      </c>
      <c r="D190" s="25">
        <f t="shared" si="31"/>
        <v>0</v>
      </c>
      <c r="E190" s="25">
        <f t="shared" si="31"/>
        <v>0</v>
      </c>
      <c r="F190" s="26"/>
      <c r="G190" s="27">
        <f t="shared" si="29"/>
        <v>0</v>
      </c>
      <c r="H190" s="25"/>
      <c r="I190" s="25"/>
      <c r="J190" s="28"/>
      <c r="K190" s="27"/>
      <c r="L190" s="93"/>
      <c r="M190" s="93"/>
      <c r="N190" s="92"/>
      <c r="O190" s="95"/>
      <c r="P190" s="93"/>
      <c r="Q190" s="93"/>
      <c r="R190" s="92"/>
      <c r="S190" s="27"/>
      <c r="T190" s="25"/>
      <c r="U190" s="25"/>
      <c r="V190" s="28"/>
    </row>
    <row r="191" spans="1:22" ht="12.75">
      <c r="A191" s="166">
        <f t="shared" si="26"/>
        <v>183</v>
      </c>
      <c r="B191" s="23" t="s">
        <v>10</v>
      </c>
      <c r="C191" s="27">
        <f t="shared" si="31"/>
        <v>0</v>
      </c>
      <c r="D191" s="25">
        <f t="shared" si="31"/>
        <v>0</v>
      </c>
      <c r="E191" s="25">
        <f t="shared" si="31"/>
        <v>0</v>
      </c>
      <c r="F191" s="26"/>
      <c r="G191" s="27">
        <f t="shared" si="29"/>
        <v>0</v>
      </c>
      <c r="H191" s="25"/>
      <c r="I191" s="25"/>
      <c r="J191" s="28"/>
      <c r="K191" s="27"/>
      <c r="L191" s="93"/>
      <c r="M191" s="93"/>
      <c r="N191" s="92"/>
      <c r="O191" s="95"/>
      <c r="P191" s="93"/>
      <c r="Q191" s="93"/>
      <c r="R191" s="92"/>
      <c r="S191" s="27"/>
      <c r="T191" s="25"/>
      <c r="U191" s="25"/>
      <c r="V191" s="28"/>
    </row>
    <row r="192" spans="1:22" ht="12.75">
      <c r="A192" s="166">
        <f t="shared" si="26"/>
        <v>184</v>
      </c>
      <c r="B192" s="23" t="s">
        <v>11</v>
      </c>
      <c r="C192" s="27">
        <f t="shared" si="31"/>
        <v>0</v>
      </c>
      <c r="D192" s="25">
        <f t="shared" si="31"/>
        <v>0</v>
      </c>
      <c r="E192" s="25">
        <f t="shared" si="31"/>
        <v>0</v>
      </c>
      <c r="F192" s="26"/>
      <c r="G192" s="27">
        <f t="shared" si="29"/>
        <v>0</v>
      </c>
      <c r="H192" s="25"/>
      <c r="I192" s="25"/>
      <c r="J192" s="28"/>
      <c r="K192" s="27"/>
      <c r="L192" s="93"/>
      <c r="M192" s="93"/>
      <c r="N192" s="92"/>
      <c r="O192" s="95"/>
      <c r="P192" s="93"/>
      <c r="Q192" s="93"/>
      <c r="R192" s="92"/>
      <c r="S192" s="27"/>
      <c r="T192" s="25"/>
      <c r="U192" s="25"/>
      <c r="V192" s="28"/>
    </row>
    <row r="193" spans="1:22" ht="12.75">
      <c r="A193" s="166">
        <f t="shared" si="26"/>
        <v>185</v>
      </c>
      <c r="B193" s="23" t="s">
        <v>12</v>
      </c>
      <c r="C193" s="27">
        <f t="shared" si="31"/>
        <v>0</v>
      </c>
      <c r="D193" s="25">
        <f t="shared" si="31"/>
        <v>0</v>
      </c>
      <c r="E193" s="25">
        <f t="shared" si="31"/>
        <v>0</v>
      </c>
      <c r="F193" s="26"/>
      <c r="G193" s="27">
        <f t="shared" si="29"/>
        <v>0</v>
      </c>
      <c r="H193" s="25"/>
      <c r="I193" s="25"/>
      <c r="J193" s="28"/>
      <c r="K193" s="27"/>
      <c r="L193" s="93"/>
      <c r="M193" s="93"/>
      <c r="N193" s="92"/>
      <c r="O193" s="95"/>
      <c r="P193" s="93"/>
      <c r="Q193" s="93"/>
      <c r="R193" s="92"/>
      <c r="S193" s="27">
        <f>T193+V193</f>
        <v>0</v>
      </c>
      <c r="T193" s="25"/>
      <c r="U193" s="25"/>
      <c r="V193" s="28"/>
    </row>
    <row r="194" spans="1:22" ht="12.75">
      <c r="A194" s="166">
        <f t="shared" si="26"/>
        <v>186</v>
      </c>
      <c r="B194" s="23" t="s">
        <v>13</v>
      </c>
      <c r="C194" s="27">
        <f t="shared" si="31"/>
        <v>0</v>
      </c>
      <c r="D194" s="25">
        <f t="shared" si="31"/>
        <v>0</v>
      </c>
      <c r="E194" s="25">
        <f t="shared" si="31"/>
        <v>0</v>
      </c>
      <c r="F194" s="26"/>
      <c r="G194" s="27">
        <f t="shared" si="29"/>
        <v>0</v>
      </c>
      <c r="H194" s="25"/>
      <c r="I194" s="25"/>
      <c r="J194" s="28"/>
      <c r="K194" s="27"/>
      <c r="L194" s="93"/>
      <c r="M194" s="93"/>
      <c r="N194" s="92"/>
      <c r="O194" s="95"/>
      <c r="P194" s="93"/>
      <c r="Q194" s="93"/>
      <c r="R194" s="92"/>
      <c r="S194" s="27"/>
      <c r="T194" s="25"/>
      <c r="U194" s="25"/>
      <c r="V194" s="28"/>
    </row>
    <row r="195" spans="1:22" ht="12.75">
      <c r="A195" s="166">
        <f t="shared" si="26"/>
        <v>187</v>
      </c>
      <c r="B195" s="23" t="s">
        <v>24</v>
      </c>
      <c r="C195" s="27">
        <f t="shared" si="31"/>
        <v>0</v>
      </c>
      <c r="D195" s="25">
        <f t="shared" si="31"/>
        <v>0</v>
      </c>
      <c r="E195" s="25">
        <f t="shared" si="31"/>
        <v>0</v>
      </c>
      <c r="F195" s="26"/>
      <c r="G195" s="27">
        <f t="shared" si="29"/>
        <v>0</v>
      </c>
      <c r="H195" s="25"/>
      <c r="I195" s="25"/>
      <c r="J195" s="28"/>
      <c r="K195" s="27"/>
      <c r="L195" s="93"/>
      <c r="M195" s="93"/>
      <c r="N195" s="92"/>
      <c r="O195" s="95"/>
      <c r="P195" s="93"/>
      <c r="Q195" s="93"/>
      <c r="R195" s="92"/>
      <c r="S195" s="27"/>
      <c r="T195" s="25"/>
      <c r="U195" s="25"/>
      <c r="V195" s="28"/>
    </row>
    <row r="196" spans="1:22" ht="13.5" thickBot="1">
      <c r="A196" s="168">
        <f t="shared" si="26"/>
        <v>188</v>
      </c>
      <c r="B196" s="23" t="s">
        <v>14</v>
      </c>
      <c r="C196" s="27">
        <f t="shared" si="31"/>
        <v>0</v>
      </c>
      <c r="D196" s="25">
        <f t="shared" si="31"/>
        <v>0</v>
      </c>
      <c r="E196" s="25">
        <f>I196+M196+Q196+U196</f>
        <v>0</v>
      </c>
      <c r="F196" s="26"/>
      <c r="G196" s="56">
        <f t="shared" si="29"/>
        <v>0</v>
      </c>
      <c r="H196" s="55"/>
      <c r="I196" s="55"/>
      <c r="J196" s="58"/>
      <c r="K196" s="27"/>
      <c r="L196" s="93"/>
      <c r="M196" s="93"/>
      <c r="N196" s="92"/>
      <c r="O196" s="95"/>
      <c r="P196" s="93"/>
      <c r="Q196" s="93"/>
      <c r="R196" s="92"/>
      <c r="S196" s="56">
        <f>T196+V196</f>
        <v>0</v>
      </c>
      <c r="T196" s="55"/>
      <c r="U196" s="55"/>
      <c r="V196" s="58"/>
    </row>
    <row r="197" spans="1:22" ht="45.75" thickBot="1">
      <c r="A197" s="70">
        <v>189</v>
      </c>
      <c r="B197" s="71" t="s">
        <v>161</v>
      </c>
      <c r="C197" s="72">
        <f t="shared" si="31"/>
        <v>0</v>
      </c>
      <c r="D197" s="59">
        <f t="shared" si="31"/>
        <v>0</v>
      </c>
      <c r="E197" s="59"/>
      <c r="F197" s="64"/>
      <c r="G197" s="72">
        <f>G198+G200+G203+G206</f>
        <v>0</v>
      </c>
      <c r="H197" s="59">
        <f>H198+H200+H203+H206</f>
        <v>0</v>
      </c>
      <c r="I197" s="59"/>
      <c r="J197" s="64"/>
      <c r="K197" s="73">
        <f>K201</f>
        <v>0</v>
      </c>
      <c r="L197" s="59">
        <f>L201</f>
        <v>0</v>
      </c>
      <c r="M197" s="59"/>
      <c r="N197" s="64"/>
      <c r="O197" s="72"/>
      <c r="P197" s="59"/>
      <c r="Q197" s="59"/>
      <c r="R197" s="64"/>
      <c r="S197" s="59"/>
      <c r="T197" s="59"/>
      <c r="U197" s="59"/>
      <c r="V197" s="64"/>
    </row>
    <row r="198" spans="1:22" ht="12.75">
      <c r="A198" s="75">
        <v>190</v>
      </c>
      <c r="B198" s="89" t="s">
        <v>85</v>
      </c>
      <c r="C198" s="84">
        <f t="shared" si="31"/>
        <v>0</v>
      </c>
      <c r="D198" s="82">
        <f t="shared" si="31"/>
        <v>0</v>
      </c>
      <c r="E198" s="82"/>
      <c r="F198" s="85"/>
      <c r="G198" s="86">
        <f>G199</f>
        <v>0</v>
      </c>
      <c r="H198" s="82">
        <f>H199</f>
        <v>0</v>
      </c>
      <c r="I198" s="116"/>
      <c r="J198" s="108"/>
      <c r="K198" s="169"/>
      <c r="L198" s="116"/>
      <c r="M198" s="116"/>
      <c r="N198" s="170"/>
      <c r="O198" s="169"/>
      <c r="P198" s="116"/>
      <c r="Q198" s="116"/>
      <c r="R198" s="170"/>
      <c r="S198" s="169"/>
      <c r="T198" s="116"/>
      <c r="U198" s="116"/>
      <c r="V198" s="170"/>
    </row>
    <row r="199" spans="1:22" ht="12.75">
      <c r="A199" s="90">
        <f t="shared" si="26"/>
        <v>191</v>
      </c>
      <c r="B199" s="39" t="s">
        <v>162</v>
      </c>
      <c r="C199" s="18">
        <f t="shared" si="31"/>
        <v>0</v>
      </c>
      <c r="D199" s="93">
        <f t="shared" si="31"/>
        <v>0</v>
      </c>
      <c r="E199" s="93"/>
      <c r="F199" s="92"/>
      <c r="G199" s="99">
        <f t="shared" si="29"/>
        <v>0</v>
      </c>
      <c r="H199" s="94"/>
      <c r="I199" s="93"/>
      <c r="J199" s="94"/>
      <c r="K199" s="95"/>
      <c r="L199" s="93"/>
      <c r="M199" s="93"/>
      <c r="N199" s="92"/>
      <c r="O199" s="95"/>
      <c r="P199" s="93"/>
      <c r="Q199" s="93"/>
      <c r="R199" s="92"/>
      <c r="S199" s="95"/>
      <c r="T199" s="93"/>
      <c r="U199" s="93"/>
      <c r="V199" s="92"/>
    </row>
    <row r="200" spans="1:22" ht="12.75">
      <c r="A200" s="90">
        <f t="shared" si="26"/>
        <v>192</v>
      </c>
      <c r="B200" s="23" t="s">
        <v>163</v>
      </c>
      <c r="C200" s="27">
        <f t="shared" si="31"/>
        <v>0</v>
      </c>
      <c r="D200" s="25">
        <f t="shared" si="31"/>
        <v>0</v>
      </c>
      <c r="E200" s="25"/>
      <c r="F200" s="28"/>
      <c r="G200" s="96">
        <f>G202</f>
        <v>0</v>
      </c>
      <c r="H200" s="25">
        <f>H202</f>
        <v>0</v>
      </c>
      <c r="I200" s="93"/>
      <c r="J200" s="94"/>
      <c r="K200" s="34">
        <f>K201</f>
        <v>0</v>
      </c>
      <c r="L200" s="25">
        <f>L201</f>
        <v>0</v>
      </c>
      <c r="M200" s="93"/>
      <c r="N200" s="92"/>
      <c r="O200" s="95"/>
      <c r="P200" s="93"/>
      <c r="Q200" s="93"/>
      <c r="R200" s="92"/>
      <c r="S200" s="95"/>
      <c r="T200" s="93"/>
      <c r="U200" s="93"/>
      <c r="V200" s="92"/>
    </row>
    <row r="201" spans="1:22" ht="12.75">
      <c r="A201" s="90">
        <f t="shared" si="26"/>
        <v>193</v>
      </c>
      <c r="B201" s="39" t="s">
        <v>164</v>
      </c>
      <c r="C201" s="18">
        <f t="shared" si="31"/>
        <v>0</v>
      </c>
      <c r="D201" s="21">
        <f t="shared" si="31"/>
        <v>0</v>
      </c>
      <c r="E201" s="25"/>
      <c r="F201" s="28"/>
      <c r="G201" s="24"/>
      <c r="H201" s="96"/>
      <c r="I201" s="93"/>
      <c r="J201" s="94"/>
      <c r="K201" s="95">
        <f>L201+N201</f>
        <v>0</v>
      </c>
      <c r="L201" s="93"/>
      <c r="M201" s="93"/>
      <c r="N201" s="92"/>
      <c r="O201" s="95"/>
      <c r="P201" s="93"/>
      <c r="Q201" s="93"/>
      <c r="R201" s="92"/>
      <c r="S201" s="95"/>
      <c r="T201" s="93"/>
      <c r="U201" s="93"/>
      <c r="V201" s="92"/>
    </row>
    <row r="202" spans="1:22" ht="12.75">
      <c r="A202" s="90">
        <f t="shared" si="26"/>
        <v>194</v>
      </c>
      <c r="B202" s="39" t="s">
        <v>165</v>
      </c>
      <c r="C202" s="18">
        <f t="shared" si="31"/>
        <v>0</v>
      </c>
      <c r="D202" s="93">
        <f t="shared" si="31"/>
        <v>0</v>
      </c>
      <c r="E202" s="93"/>
      <c r="F202" s="92"/>
      <c r="G202" s="99">
        <f t="shared" si="29"/>
        <v>0</v>
      </c>
      <c r="H202" s="94"/>
      <c r="I202" s="93"/>
      <c r="J202" s="94"/>
      <c r="K202" s="95"/>
      <c r="L202" s="93"/>
      <c r="M202" s="93"/>
      <c r="N202" s="92"/>
      <c r="O202" s="95"/>
      <c r="P202" s="93"/>
      <c r="Q202" s="93"/>
      <c r="R202" s="92"/>
      <c r="S202" s="95"/>
      <c r="T202" s="93"/>
      <c r="U202" s="93"/>
      <c r="V202" s="92"/>
    </row>
    <row r="203" spans="1:22" ht="12.75">
      <c r="A203" s="90">
        <v>195</v>
      </c>
      <c r="B203" s="23" t="s">
        <v>88</v>
      </c>
      <c r="C203" s="27">
        <f t="shared" si="31"/>
        <v>0</v>
      </c>
      <c r="D203" s="25">
        <f t="shared" si="31"/>
        <v>0</v>
      </c>
      <c r="E203" s="25"/>
      <c r="F203" s="28"/>
      <c r="G203" s="96">
        <f t="shared" si="29"/>
        <v>0</v>
      </c>
      <c r="H203" s="25">
        <f>H204+H205</f>
        <v>0</v>
      </c>
      <c r="I203" s="93"/>
      <c r="J203" s="94"/>
      <c r="K203" s="95"/>
      <c r="L203" s="93"/>
      <c r="M203" s="93"/>
      <c r="N203" s="92"/>
      <c r="O203" s="95"/>
      <c r="P203" s="93"/>
      <c r="Q203" s="93"/>
      <c r="R203" s="92"/>
      <c r="S203" s="34"/>
      <c r="T203" s="25"/>
      <c r="U203" s="93"/>
      <c r="V203" s="92"/>
    </row>
    <row r="204" spans="1:22" ht="25.5">
      <c r="A204" s="90">
        <f t="shared" si="26"/>
        <v>196</v>
      </c>
      <c r="B204" s="103" t="s">
        <v>166</v>
      </c>
      <c r="C204" s="18">
        <f t="shared" si="31"/>
        <v>0</v>
      </c>
      <c r="D204" s="21">
        <f t="shared" si="31"/>
        <v>0</v>
      </c>
      <c r="E204" s="49"/>
      <c r="F204" s="50"/>
      <c r="G204" s="16">
        <f t="shared" si="29"/>
        <v>0</v>
      </c>
      <c r="H204" s="171"/>
      <c r="I204" s="140"/>
      <c r="J204" s="159"/>
      <c r="K204" s="139"/>
      <c r="L204" s="140"/>
      <c r="M204" s="140"/>
      <c r="N204" s="141"/>
      <c r="O204" s="139"/>
      <c r="P204" s="140"/>
      <c r="Q204" s="140"/>
      <c r="R204" s="141"/>
      <c r="S204" s="139"/>
      <c r="T204" s="140"/>
      <c r="U204" s="140"/>
      <c r="V204" s="141"/>
    </row>
    <row r="205" spans="1:22" ht="12.75">
      <c r="A205" s="90">
        <f t="shared" si="26"/>
        <v>197</v>
      </c>
      <c r="B205" s="23" t="s">
        <v>167</v>
      </c>
      <c r="C205" s="18">
        <f t="shared" si="31"/>
        <v>0</v>
      </c>
      <c r="D205" s="21">
        <f t="shared" si="31"/>
        <v>0</v>
      </c>
      <c r="E205" s="43"/>
      <c r="F205" s="46"/>
      <c r="G205" s="99">
        <f t="shared" si="29"/>
        <v>0</v>
      </c>
      <c r="H205" s="49"/>
      <c r="I205" s="140"/>
      <c r="J205" s="159"/>
      <c r="K205" s="139"/>
      <c r="L205" s="140"/>
      <c r="M205" s="140"/>
      <c r="N205" s="141"/>
      <c r="O205" s="139"/>
      <c r="P205" s="140"/>
      <c r="Q205" s="140"/>
      <c r="R205" s="141"/>
      <c r="S205" s="21"/>
      <c r="T205" s="140"/>
      <c r="U205" s="140"/>
      <c r="V205" s="141"/>
    </row>
    <row r="206" spans="1:22" ht="12.75">
      <c r="A206" s="90">
        <v>198</v>
      </c>
      <c r="B206" s="23" t="s">
        <v>32</v>
      </c>
      <c r="C206" s="27">
        <f t="shared" si="31"/>
        <v>0</v>
      </c>
      <c r="D206" s="25">
        <f t="shared" si="31"/>
        <v>0</v>
      </c>
      <c r="E206" s="43"/>
      <c r="F206" s="46"/>
      <c r="G206" s="24">
        <f t="shared" si="29"/>
        <v>0</v>
      </c>
      <c r="H206" s="43">
        <f>H207</f>
        <v>0</v>
      </c>
      <c r="I206" s="140"/>
      <c r="J206" s="172"/>
      <c r="K206" s="173"/>
      <c r="L206" s="140"/>
      <c r="M206" s="140"/>
      <c r="N206" s="174"/>
      <c r="O206" s="139"/>
      <c r="P206" s="140"/>
      <c r="Q206" s="140"/>
      <c r="R206" s="174"/>
      <c r="S206" s="173"/>
      <c r="T206" s="140"/>
      <c r="U206" s="140"/>
      <c r="V206" s="174"/>
    </row>
    <row r="207" spans="1:22" ht="13.5" thickBot="1">
      <c r="A207" s="119">
        <v>199</v>
      </c>
      <c r="B207" s="135" t="s">
        <v>168</v>
      </c>
      <c r="C207" s="48">
        <f t="shared" si="31"/>
        <v>0</v>
      </c>
      <c r="D207" s="49">
        <f t="shared" si="31"/>
        <v>0</v>
      </c>
      <c r="E207" s="43"/>
      <c r="F207" s="46"/>
      <c r="G207" s="158">
        <f t="shared" si="29"/>
        <v>0</v>
      </c>
      <c r="H207" s="49"/>
      <c r="I207" s="140"/>
      <c r="J207" s="172"/>
      <c r="K207" s="173"/>
      <c r="L207" s="140"/>
      <c r="M207" s="140"/>
      <c r="N207" s="174"/>
      <c r="O207" s="139"/>
      <c r="P207" s="140"/>
      <c r="Q207" s="140"/>
      <c r="R207" s="174"/>
      <c r="S207" s="173"/>
      <c r="T207" s="140"/>
      <c r="U207" s="140"/>
      <c r="V207" s="174"/>
    </row>
    <row r="208" spans="1:22" ht="13.5" thickBot="1">
      <c r="A208" s="70">
        <v>200</v>
      </c>
      <c r="B208" s="175" t="s">
        <v>169</v>
      </c>
      <c r="C208" s="125">
        <f t="shared" si="31"/>
        <v>12693.383999999998</v>
      </c>
      <c r="D208" s="126">
        <f t="shared" si="31"/>
        <v>12681.564999999999</v>
      </c>
      <c r="E208" s="59">
        <f>I208+M208+Q208+U208</f>
        <v>8236.387999999997</v>
      </c>
      <c r="F208" s="60">
        <f>J208+N208+R208+V208</f>
        <v>11.819</v>
      </c>
      <c r="G208" s="126">
        <f>G9+G44+G99+G140+G175+G197</f>
        <v>5817.796</v>
      </c>
      <c r="H208" s="126">
        <f>H9+H44+H99+H140+H175+H197</f>
        <v>5807.977000000001</v>
      </c>
      <c r="I208" s="59">
        <f>I9+I44+I99+I140+I175+I197</f>
        <v>3611.0589999999993</v>
      </c>
      <c r="J208" s="126">
        <f>J9+J44+J99+J140+J175+J197</f>
        <v>9.819</v>
      </c>
      <c r="K208" s="63">
        <f>K9+K44+K99+K140+K175+K197</f>
        <v>239.86199999999997</v>
      </c>
      <c r="L208" s="59">
        <f>L9+L44+L140+L175+L197</f>
        <v>239.86199999999997</v>
      </c>
      <c r="M208" s="59">
        <f>M9+M44+M140+M175+M197</f>
        <v>82.593</v>
      </c>
      <c r="N208" s="74">
        <f>N9+N44+N99+N140+N175+N197</f>
        <v>0</v>
      </c>
      <c r="O208" s="72">
        <f>O9+O44+O99+O140+O175+O197</f>
        <v>6048.399999999998</v>
      </c>
      <c r="P208" s="59">
        <f>P9+P44+P99+P140+P175+P197</f>
        <v>6048.399999999998</v>
      </c>
      <c r="Q208" s="59">
        <f>Q9+Q44+Q99+Q140+Q175+Q197</f>
        <v>4518.932999999998</v>
      </c>
      <c r="R208" s="59"/>
      <c r="S208" s="65">
        <f>S9+S44+S99+S140+S175+S197</f>
        <v>587.326</v>
      </c>
      <c r="T208" s="126">
        <f>T9+T44+T99+T140+T175+T197</f>
        <v>585.326</v>
      </c>
      <c r="U208" s="126">
        <f>U9+U44+U99+U140+U175+U197</f>
        <v>23.803000000000004</v>
      </c>
      <c r="V208" s="64">
        <f>V9+V20+SUM(V34:V43)+V44+V99+V140+V175+V197</f>
        <v>2</v>
      </c>
    </row>
    <row r="211" ht="12.75">
      <c r="B211" s="5" t="s">
        <v>68</v>
      </c>
    </row>
    <row r="212" ht="12.75">
      <c r="B212" s="5" t="s">
        <v>174</v>
      </c>
    </row>
    <row r="213" ht="12.75">
      <c r="B213" s="66" t="s">
        <v>170</v>
      </c>
    </row>
    <row r="214" ht="12.75">
      <c r="B214" s="5" t="s">
        <v>69</v>
      </c>
    </row>
  </sheetData>
  <sheetProtection/>
  <mergeCells count="24">
    <mergeCell ref="P7:Q7"/>
    <mergeCell ref="R7:R8"/>
    <mergeCell ref="K6:K8"/>
    <mergeCell ref="L6:N6"/>
    <mergeCell ref="O6:O8"/>
    <mergeCell ref="P6:R6"/>
    <mergeCell ref="S6:S8"/>
    <mergeCell ref="T6:V6"/>
    <mergeCell ref="T7:U7"/>
    <mergeCell ref="V7:V8"/>
    <mergeCell ref="C3:J3"/>
    <mergeCell ref="C4:I4"/>
    <mergeCell ref="H7:I7"/>
    <mergeCell ref="J7:J8"/>
    <mergeCell ref="L7:M7"/>
    <mergeCell ref="N7:N8"/>
    <mergeCell ref="A6:A8"/>
    <mergeCell ref="B6:B8"/>
    <mergeCell ref="C6:C8"/>
    <mergeCell ref="D6:F6"/>
    <mergeCell ref="G6:G8"/>
    <mergeCell ref="H6:J6"/>
    <mergeCell ref="D7:E7"/>
    <mergeCell ref="F7:F8"/>
  </mergeCells>
  <printOptions/>
  <pageMargins left="0.35433070866141736" right="0" top="0.7874015748031497" bottom="0.1968503937007874" header="0.5118110236220472" footer="0.5118110236220472"/>
  <pageSetup fitToHeight="0"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3:W102"/>
  <sheetViews>
    <sheetView zoomScalePageLayoutView="0" workbookViewId="0" topLeftCell="A1">
      <selection activeCell="D1" sqref="D1"/>
    </sheetView>
  </sheetViews>
  <sheetFormatPr defaultColWidth="9.140625" defaultRowHeight="12.75"/>
  <cols>
    <col min="1" max="1" width="3.7109375" style="0" customWidth="1"/>
    <col min="2" max="2" width="47.57421875" style="0" customWidth="1"/>
    <col min="3" max="4" width="12.00390625" style="0" customWidth="1"/>
    <col min="5" max="5" width="11.57421875" style="0" customWidth="1"/>
    <col min="6" max="7" width="10.00390625" style="0" customWidth="1"/>
    <col min="8" max="8" width="11.28125" style="0" customWidth="1"/>
    <col min="9" max="9" width="9.8515625" style="0" customWidth="1"/>
    <col min="10" max="10" width="10.00390625" style="0" customWidth="1"/>
    <col min="14" max="14" width="8.57421875" style="0" customWidth="1"/>
    <col min="15" max="17" width="9.57421875" style="0" bestFit="1" customWidth="1"/>
    <col min="18" max="18" width="6.421875" style="0" customWidth="1"/>
    <col min="19" max="19" width="9.28125" style="0" customWidth="1"/>
    <col min="21" max="21" width="9.421875" style="0" customWidth="1"/>
    <col min="22" max="22" width="8.421875" style="0" customWidth="1"/>
  </cols>
  <sheetData>
    <row r="3" spans="1:22" ht="15.75" customHeight="1">
      <c r="A3" s="192"/>
      <c r="B3" s="192"/>
      <c r="C3" s="192"/>
      <c r="D3" s="192"/>
      <c r="E3" s="192"/>
      <c r="F3" s="192"/>
      <c r="G3" s="192"/>
      <c r="H3" s="192"/>
      <c r="I3" s="192"/>
      <c r="J3" s="192"/>
      <c r="K3" s="192"/>
      <c r="L3" s="192"/>
      <c r="M3" s="192"/>
      <c r="N3" s="192"/>
      <c r="O3" s="192"/>
      <c r="P3" s="192"/>
      <c r="Q3" s="192"/>
      <c r="R3" s="193" t="s">
        <v>22</v>
      </c>
      <c r="S3" s="192"/>
      <c r="T3" s="192"/>
      <c r="U3" s="192"/>
      <c r="V3" s="192"/>
    </row>
    <row r="4" spans="1:22" ht="15.75" customHeight="1">
      <c r="A4" s="192"/>
      <c r="B4" s="192"/>
      <c r="C4" s="749" t="s">
        <v>179</v>
      </c>
      <c r="D4" s="749"/>
      <c r="E4" s="749"/>
      <c r="F4" s="749"/>
      <c r="G4" s="749"/>
      <c r="H4" s="749"/>
      <c r="I4" s="749"/>
      <c r="J4" s="749"/>
      <c r="K4" s="192"/>
      <c r="L4" s="192"/>
      <c r="M4" s="192"/>
      <c r="N4" s="192"/>
      <c r="O4" s="192"/>
      <c r="P4" s="193"/>
      <c r="Q4" s="192"/>
      <c r="R4" s="193" t="s">
        <v>207</v>
      </c>
      <c r="S4" s="194"/>
      <c r="T4" s="194"/>
      <c r="U4" s="195"/>
      <c r="V4" s="195"/>
    </row>
    <row r="5" spans="1:22" ht="14.25" customHeight="1">
      <c r="A5" s="192"/>
      <c r="B5" s="196"/>
      <c r="C5" s="749" t="s">
        <v>70</v>
      </c>
      <c r="D5" s="749"/>
      <c r="E5" s="749"/>
      <c r="F5" s="749"/>
      <c r="G5" s="749"/>
      <c r="H5" s="749"/>
      <c r="I5" s="749"/>
      <c r="J5" s="192"/>
      <c r="K5" s="192"/>
      <c r="L5" s="192"/>
      <c r="M5" s="192"/>
      <c r="N5" s="192"/>
      <c r="O5" s="192"/>
      <c r="P5" s="193"/>
      <c r="Q5" s="194"/>
      <c r="R5" s="193" t="s">
        <v>71</v>
      </c>
      <c r="S5" s="192"/>
      <c r="T5" s="192"/>
      <c r="U5" s="192"/>
      <c r="V5" s="192"/>
    </row>
    <row r="6" spans="1:22" ht="15" customHeight="1">
      <c r="A6" s="192"/>
      <c r="B6" s="196"/>
      <c r="C6" s="209"/>
      <c r="D6" s="209"/>
      <c r="E6" s="209"/>
      <c r="F6" s="209"/>
      <c r="G6" s="209"/>
      <c r="H6" s="209"/>
      <c r="I6" s="209"/>
      <c r="J6" s="192"/>
      <c r="K6" s="192"/>
      <c r="L6" s="192"/>
      <c r="M6" s="192"/>
      <c r="N6" s="192"/>
      <c r="O6" s="192"/>
      <c r="P6" s="193"/>
      <c r="Q6" s="194"/>
      <c r="R6" s="193" t="s">
        <v>206</v>
      </c>
      <c r="S6" s="192"/>
      <c r="T6" s="192"/>
      <c r="U6" s="192"/>
      <c r="V6" s="192"/>
    </row>
    <row r="7" spans="1:22" ht="15.75" customHeight="1">
      <c r="A7" s="192"/>
      <c r="B7" s="196"/>
      <c r="C7" s="209"/>
      <c r="D7" s="209"/>
      <c r="E7" s="209"/>
      <c r="F7" s="209"/>
      <c r="G7" s="209"/>
      <c r="H7" s="209"/>
      <c r="I7" s="209"/>
      <c r="J7" s="192"/>
      <c r="K7" s="192"/>
      <c r="L7" s="192"/>
      <c r="M7" s="192"/>
      <c r="N7" s="192"/>
      <c r="O7" s="192"/>
      <c r="P7" s="193"/>
      <c r="Q7" s="194"/>
      <c r="R7" s="193" t="s">
        <v>612</v>
      </c>
      <c r="S7" s="192"/>
      <c r="T7" s="192"/>
      <c r="U7" s="192"/>
      <c r="V7" s="192"/>
    </row>
    <row r="8" spans="1:22" ht="14.25" customHeight="1">
      <c r="A8" s="192"/>
      <c r="B8" s="196"/>
      <c r="C8" s="209"/>
      <c r="D8" s="209"/>
      <c r="E8" s="209"/>
      <c r="F8" s="209"/>
      <c r="G8" s="209"/>
      <c r="H8" s="209"/>
      <c r="I8" s="209"/>
      <c r="J8" s="192"/>
      <c r="K8" s="192"/>
      <c r="L8" s="192"/>
      <c r="M8" s="192"/>
      <c r="N8" s="192"/>
      <c r="O8" s="192"/>
      <c r="P8" s="193"/>
      <c r="Q8" s="194"/>
      <c r="R8" s="193" t="s">
        <v>205</v>
      </c>
      <c r="S8" s="192"/>
      <c r="T8" s="192"/>
      <c r="U8" s="192"/>
      <c r="V8" s="192"/>
    </row>
    <row r="9" spans="1:22" ht="13.5" thickBot="1">
      <c r="A9" s="192"/>
      <c r="B9" s="192"/>
      <c r="C9" s="192"/>
      <c r="D9" s="192"/>
      <c r="E9" s="192"/>
      <c r="F9" s="192"/>
      <c r="G9" s="192"/>
      <c r="H9" s="192"/>
      <c r="I9" s="192"/>
      <c r="J9" s="192"/>
      <c r="K9" s="192"/>
      <c r="L9" s="192"/>
      <c r="M9" s="192"/>
      <c r="N9" s="192"/>
      <c r="O9" s="192"/>
      <c r="P9" s="193"/>
      <c r="Q9" s="192"/>
      <c r="R9" s="192"/>
      <c r="S9" s="192"/>
      <c r="T9" s="197" t="s">
        <v>209</v>
      </c>
      <c r="U9" s="192"/>
      <c r="V9" s="192"/>
    </row>
    <row r="10" spans="1:22" ht="12.75">
      <c r="A10" s="752"/>
      <c r="B10" s="755" t="s">
        <v>39</v>
      </c>
      <c r="C10" s="746" t="s">
        <v>40</v>
      </c>
      <c r="D10" s="739" t="s">
        <v>41</v>
      </c>
      <c r="E10" s="740"/>
      <c r="F10" s="741"/>
      <c r="G10" s="758" t="s">
        <v>42</v>
      </c>
      <c r="H10" s="739" t="s">
        <v>41</v>
      </c>
      <c r="I10" s="740"/>
      <c r="J10" s="740"/>
      <c r="K10" s="746" t="s">
        <v>173</v>
      </c>
      <c r="L10" s="739" t="s">
        <v>41</v>
      </c>
      <c r="M10" s="740"/>
      <c r="N10" s="740"/>
      <c r="O10" s="746" t="s">
        <v>175</v>
      </c>
      <c r="P10" s="739" t="s">
        <v>41</v>
      </c>
      <c r="Q10" s="740"/>
      <c r="R10" s="741"/>
      <c r="S10" s="746" t="s">
        <v>44</v>
      </c>
      <c r="T10" s="739" t="s">
        <v>41</v>
      </c>
      <c r="U10" s="740"/>
      <c r="V10" s="741"/>
    </row>
    <row r="11" spans="1:22" ht="12.75">
      <c r="A11" s="753"/>
      <c r="B11" s="756"/>
      <c r="C11" s="747"/>
      <c r="D11" s="742" t="s">
        <v>45</v>
      </c>
      <c r="E11" s="743"/>
      <c r="F11" s="744" t="s">
        <v>46</v>
      </c>
      <c r="G11" s="759"/>
      <c r="H11" s="742" t="s">
        <v>45</v>
      </c>
      <c r="I11" s="743"/>
      <c r="J11" s="750" t="s">
        <v>46</v>
      </c>
      <c r="K11" s="747"/>
      <c r="L11" s="742" t="s">
        <v>45</v>
      </c>
      <c r="M11" s="743"/>
      <c r="N11" s="750" t="s">
        <v>46</v>
      </c>
      <c r="O11" s="747"/>
      <c r="P11" s="742" t="s">
        <v>45</v>
      </c>
      <c r="Q11" s="743"/>
      <c r="R11" s="744" t="s">
        <v>46</v>
      </c>
      <c r="S11" s="747"/>
      <c r="T11" s="742" t="s">
        <v>45</v>
      </c>
      <c r="U11" s="743"/>
      <c r="V11" s="744" t="s">
        <v>46</v>
      </c>
    </row>
    <row r="12" spans="1:22" ht="48.75" thickBot="1">
      <c r="A12" s="754"/>
      <c r="B12" s="757"/>
      <c r="C12" s="748"/>
      <c r="D12" s="290" t="s">
        <v>40</v>
      </c>
      <c r="E12" s="291" t="s">
        <v>47</v>
      </c>
      <c r="F12" s="745"/>
      <c r="G12" s="760"/>
      <c r="H12" s="290" t="s">
        <v>40</v>
      </c>
      <c r="I12" s="291" t="s">
        <v>47</v>
      </c>
      <c r="J12" s="751"/>
      <c r="K12" s="748"/>
      <c r="L12" s="290" t="s">
        <v>40</v>
      </c>
      <c r="M12" s="291" t="s">
        <v>47</v>
      </c>
      <c r="N12" s="751"/>
      <c r="O12" s="748"/>
      <c r="P12" s="290" t="s">
        <v>40</v>
      </c>
      <c r="Q12" s="291" t="s">
        <v>47</v>
      </c>
      <c r="R12" s="745"/>
      <c r="S12" s="748"/>
      <c r="T12" s="290" t="s">
        <v>40</v>
      </c>
      <c r="U12" s="291" t="s">
        <v>47</v>
      </c>
      <c r="V12" s="745"/>
    </row>
    <row r="13" spans="1:22" ht="26.25" thickBot="1">
      <c r="A13" s="300">
        <v>1</v>
      </c>
      <c r="B13" s="301" t="s">
        <v>73</v>
      </c>
      <c r="C13" s="199">
        <f>G13+K13+O13+S13</f>
        <v>-10.787</v>
      </c>
      <c r="D13" s="198">
        <f>H13+L13+P13+T13</f>
        <v>-13.187000000000001</v>
      </c>
      <c r="E13" s="198">
        <f>I13+M13+Q13+U13</f>
        <v>-17.133</v>
      </c>
      <c r="F13" s="396">
        <f>J13</f>
        <v>2.4</v>
      </c>
      <c r="G13" s="302">
        <f>H13+J13</f>
        <v>-11.587000000000002</v>
      </c>
      <c r="H13" s="303">
        <f>+H14+SUM(H18:H24)+H16</f>
        <v>-13.987000000000002</v>
      </c>
      <c r="I13" s="303">
        <f>+I14+SUM(I18:I24)</f>
        <v>-16.198</v>
      </c>
      <c r="J13" s="303">
        <f>+J14+SUM(J18:J24)</f>
        <v>2.4</v>
      </c>
      <c r="K13" s="303">
        <f>+K14+SUM(K18:K24)</f>
        <v>0.8000000000000002</v>
      </c>
      <c r="L13" s="303">
        <f>+L14+SUM(L18:L24)</f>
        <v>0.8000000000000002</v>
      </c>
      <c r="M13" s="303">
        <f>+M14+SUM(M18:M24)</f>
        <v>-0.9349999999999996</v>
      </c>
      <c r="N13" s="449"/>
      <c r="O13" s="450"/>
      <c r="P13" s="451"/>
      <c r="Q13" s="452"/>
      <c r="R13" s="453"/>
      <c r="S13" s="454"/>
      <c r="T13" s="451"/>
      <c r="U13" s="452"/>
      <c r="V13" s="449"/>
    </row>
    <row r="14" spans="1:22" ht="12.75">
      <c r="A14" s="292">
        <v>2</v>
      </c>
      <c r="B14" s="299" t="s">
        <v>218</v>
      </c>
      <c r="C14" s="388">
        <f aca="true" t="shared" si="0" ref="C14:C24">G14+K14+O14+S14</f>
        <v>-28.511</v>
      </c>
      <c r="D14" s="387">
        <f aca="true" t="shared" si="1" ref="D14:D21">H14+L14+P14+T14</f>
        <v>-28.511</v>
      </c>
      <c r="E14" s="387">
        <f>I14+M14+Q14+U14</f>
        <v>-25.611</v>
      </c>
      <c r="F14" s="397"/>
      <c r="G14" s="559">
        <f aca="true" t="shared" si="2" ref="G14:G27">H14+J14</f>
        <v>-30</v>
      </c>
      <c r="H14" s="431">
        <f>H15</f>
        <v>-30</v>
      </c>
      <c r="I14" s="431">
        <f>I15</f>
        <v>-30</v>
      </c>
      <c r="J14" s="580"/>
      <c r="K14" s="455">
        <f>L14+N14</f>
        <v>1.489</v>
      </c>
      <c r="L14" s="456">
        <f>L15</f>
        <v>1.489</v>
      </c>
      <c r="M14" s="456">
        <f>M15</f>
        <v>4.389</v>
      </c>
      <c r="N14" s="457"/>
      <c r="O14" s="458"/>
      <c r="P14" s="459"/>
      <c r="Q14" s="460"/>
      <c r="R14" s="461"/>
      <c r="S14" s="462"/>
      <c r="T14" s="459"/>
      <c r="U14" s="460"/>
      <c r="V14" s="457"/>
    </row>
    <row r="15" spans="1:22" ht="12.75">
      <c r="A15" s="293">
        <v>3</v>
      </c>
      <c r="B15" s="401" t="s">
        <v>228</v>
      </c>
      <c r="C15" s="218">
        <f t="shared" si="0"/>
        <v>-28.511</v>
      </c>
      <c r="D15" s="201">
        <f t="shared" si="1"/>
        <v>-28.511</v>
      </c>
      <c r="E15" s="201">
        <f>I15+M15+Q15+U15</f>
        <v>-25.611</v>
      </c>
      <c r="F15" s="398"/>
      <c r="G15" s="438">
        <f t="shared" si="2"/>
        <v>-30</v>
      </c>
      <c r="H15" s="437">
        <v>-30</v>
      </c>
      <c r="I15" s="437">
        <v>-30</v>
      </c>
      <c r="J15" s="581"/>
      <c r="K15" s="463">
        <f>L15+N15</f>
        <v>1.489</v>
      </c>
      <c r="L15" s="437">
        <v>1.489</v>
      </c>
      <c r="M15" s="437">
        <v>4.389</v>
      </c>
      <c r="N15" s="395"/>
      <c r="O15" s="464"/>
      <c r="P15" s="443"/>
      <c r="Q15" s="444"/>
      <c r="R15" s="393"/>
      <c r="S15" s="442"/>
      <c r="T15" s="443"/>
      <c r="U15" s="444"/>
      <c r="V15" s="395"/>
    </row>
    <row r="16" spans="1:22" ht="25.5">
      <c r="A16" s="293">
        <v>4</v>
      </c>
      <c r="B16" s="277" t="s">
        <v>449</v>
      </c>
      <c r="C16" s="213">
        <f t="shared" si="0"/>
        <v>5</v>
      </c>
      <c r="D16" s="216">
        <f t="shared" si="1"/>
        <v>5</v>
      </c>
      <c r="E16" s="216"/>
      <c r="F16" s="503"/>
      <c r="G16" s="496">
        <f t="shared" si="2"/>
        <v>5</v>
      </c>
      <c r="H16" s="275">
        <f>+H17</f>
        <v>5</v>
      </c>
      <c r="I16" s="288"/>
      <c r="J16" s="395"/>
      <c r="K16" s="442"/>
      <c r="L16" s="443"/>
      <c r="M16" s="444"/>
      <c r="N16" s="395"/>
      <c r="O16" s="464"/>
      <c r="P16" s="443"/>
      <c r="Q16" s="444"/>
      <c r="R16" s="393"/>
      <c r="S16" s="442"/>
      <c r="T16" s="443"/>
      <c r="U16" s="444"/>
      <c r="V16" s="395"/>
    </row>
    <row r="17" spans="1:22" ht="12.75">
      <c r="A17" s="293">
        <v>5</v>
      </c>
      <c r="B17" s="401" t="s">
        <v>450</v>
      </c>
      <c r="C17" s="218">
        <f t="shared" si="0"/>
        <v>5</v>
      </c>
      <c r="D17" s="201">
        <f t="shared" si="1"/>
        <v>5</v>
      </c>
      <c r="E17" s="216"/>
      <c r="F17" s="504"/>
      <c r="G17" s="562">
        <f t="shared" si="2"/>
        <v>5</v>
      </c>
      <c r="H17" s="276">
        <v>5</v>
      </c>
      <c r="I17" s="288"/>
      <c r="J17" s="395"/>
      <c r="K17" s="442"/>
      <c r="L17" s="443"/>
      <c r="M17" s="444"/>
      <c r="N17" s="395"/>
      <c r="O17" s="464"/>
      <c r="P17" s="443"/>
      <c r="Q17" s="444"/>
      <c r="R17" s="393"/>
      <c r="S17" s="442"/>
      <c r="T17" s="443"/>
      <c r="U17" s="444"/>
      <c r="V17" s="395"/>
    </row>
    <row r="18" spans="1:22" ht="12.75">
      <c r="A18" s="293">
        <v>6</v>
      </c>
      <c r="B18" s="277" t="s">
        <v>6</v>
      </c>
      <c r="C18" s="502">
        <f t="shared" si="0"/>
        <v>2.5</v>
      </c>
      <c r="D18" s="216">
        <f t="shared" si="1"/>
        <v>2.5</v>
      </c>
      <c r="E18" s="216">
        <f>I18+M18+Q18+U18</f>
        <v>1.645</v>
      </c>
      <c r="F18" s="503"/>
      <c r="G18" s="447">
        <f t="shared" si="2"/>
        <v>2.5</v>
      </c>
      <c r="H18" s="289">
        <v>2.5</v>
      </c>
      <c r="I18" s="448">
        <v>2.5</v>
      </c>
      <c r="J18" s="395"/>
      <c r="K18" s="442"/>
      <c r="L18" s="443"/>
      <c r="M18" s="501">
        <v>-0.855</v>
      </c>
      <c r="N18" s="395"/>
      <c r="O18" s="464"/>
      <c r="P18" s="443"/>
      <c r="Q18" s="444"/>
      <c r="R18" s="393"/>
      <c r="S18" s="442"/>
      <c r="T18" s="443"/>
      <c r="U18" s="444"/>
      <c r="V18" s="395"/>
    </row>
    <row r="19" spans="1:22" ht="12.75">
      <c r="A19" s="293">
        <v>7</v>
      </c>
      <c r="B19" s="277" t="s">
        <v>7</v>
      </c>
      <c r="C19" s="502">
        <f t="shared" si="0"/>
        <v>1.57</v>
      </c>
      <c r="D19" s="216">
        <f t="shared" si="1"/>
        <v>1.57</v>
      </c>
      <c r="E19" s="216">
        <f>I19+M19+Q19+U19</f>
        <v>-1.0300000000000002</v>
      </c>
      <c r="F19" s="503"/>
      <c r="G19" s="447">
        <f t="shared" si="2"/>
        <v>1.57</v>
      </c>
      <c r="H19" s="289">
        <v>1.57</v>
      </c>
      <c r="I19" s="448">
        <v>2.07</v>
      </c>
      <c r="J19" s="395"/>
      <c r="K19" s="442"/>
      <c r="L19" s="501"/>
      <c r="M19" s="501">
        <v>-3.1</v>
      </c>
      <c r="N19" s="395"/>
      <c r="O19" s="464"/>
      <c r="P19" s="443"/>
      <c r="Q19" s="444"/>
      <c r="R19" s="393"/>
      <c r="S19" s="442"/>
      <c r="T19" s="443"/>
      <c r="U19" s="444"/>
      <c r="V19" s="395"/>
    </row>
    <row r="20" spans="1:22" ht="12.75">
      <c r="A20" s="293">
        <v>8</v>
      </c>
      <c r="B20" s="277" t="s">
        <v>8</v>
      </c>
      <c r="C20" s="502">
        <f t="shared" si="0"/>
        <v>-0.689</v>
      </c>
      <c r="D20" s="216">
        <f>H20+L20+P20+T20</f>
        <v>-3.089</v>
      </c>
      <c r="E20" s="216">
        <f>I20+M20+Q20+U20</f>
        <v>-0.689</v>
      </c>
      <c r="F20" s="590">
        <f>J20+N20+R20+V20</f>
        <v>2.4</v>
      </c>
      <c r="G20" s="447"/>
      <c r="H20" s="289">
        <v>-2.4</v>
      </c>
      <c r="I20" s="448"/>
      <c r="J20" s="582">
        <v>2.4</v>
      </c>
      <c r="K20" s="447">
        <f>L20+N20</f>
        <v>-0.689</v>
      </c>
      <c r="L20" s="501">
        <v>-0.689</v>
      </c>
      <c r="M20" s="501">
        <v>-0.689</v>
      </c>
      <c r="N20" s="395"/>
      <c r="O20" s="464"/>
      <c r="P20" s="443"/>
      <c r="Q20" s="444"/>
      <c r="R20" s="393"/>
      <c r="S20" s="442"/>
      <c r="T20" s="443"/>
      <c r="U20" s="444"/>
      <c r="V20" s="395"/>
    </row>
    <row r="21" spans="1:22" ht="12.75">
      <c r="A21" s="293">
        <v>9</v>
      </c>
      <c r="B21" s="277" t="s">
        <v>9</v>
      </c>
      <c r="C21" s="502">
        <f t="shared" si="0"/>
        <v>2.15</v>
      </c>
      <c r="D21" s="216">
        <f t="shared" si="1"/>
        <v>2.15</v>
      </c>
      <c r="E21" s="216">
        <f>I21+M21+Q21+U21</f>
        <v>2.119</v>
      </c>
      <c r="F21" s="504"/>
      <c r="G21" s="447">
        <f t="shared" si="2"/>
        <v>2.15</v>
      </c>
      <c r="H21" s="289">
        <v>2.15</v>
      </c>
      <c r="I21" s="289">
        <v>2.119</v>
      </c>
      <c r="J21" s="395"/>
      <c r="K21" s="442"/>
      <c r="L21" s="443"/>
      <c r="M21" s="444"/>
      <c r="N21" s="395"/>
      <c r="O21" s="464"/>
      <c r="P21" s="443"/>
      <c r="Q21" s="444"/>
      <c r="R21" s="393"/>
      <c r="S21" s="442"/>
      <c r="T21" s="443"/>
      <c r="U21" s="444"/>
      <c r="V21" s="395"/>
    </row>
    <row r="22" spans="1:22" ht="12.75">
      <c r="A22" s="293">
        <v>10</v>
      </c>
      <c r="B22" s="277" t="s">
        <v>11</v>
      </c>
      <c r="C22" s="502">
        <f t="shared" si="0"/>
        <v>5.613</v>
      </c>
      <c r="D22" s="216">
        <f aca="true" t="shared" si="3" ref="D22:E24">H22+L22+P22+T22</f>
        <v>5.613</v>
      </c>
      <c r="E22" s="232">
        <f t="shared" si="3"/>
        <v>5.533</v>
      </c>
      <c r="F22" s="395"/>
      <c r="G22" s="447">
        <f t="shared" si="2"/>
        <v>5.613</v>
      </c>
      <c r="H22" s="289">
        <v>5.613</v>
      </c>
      <c r="I22" s="289">
        <v>5.533</v>
      </c>
      <c r="J22" s="395"/>
      <c r="K22" s="447"/>
      <c r="L22" s="289"/>
      <c r="M22" s="289"/>
      <c r="N22" s="395"/>
      <c r="O22" s="464"/>
      <c r="P22" s="443"/>
      <c r="Q22" s="444"/>
      <c r="R22" s="393"/>
      <c r="S22" s="442"/>
      <c r="T22" s="443"/>
      <c r="U22" s="444"/>
      <c r="V22" s="395"/>
    </row>
    <row r="23" spans="1:22" ht="12.75">
      <c r="A23" s="293">
        <v>11</v>
      </c>
      <c r="B23" s="277" t="s">
        <v>12</v>
      </c>
      <c r="C23" s="502">
        <f t="shared" si="0"/>
        <v>-0.78</v>
      </c>
      <c r="D23" s="216">
        <f t="shared" si="3"/>
        <v>-0.78</v>
      </c>
      <c r="E23" s="232">
        <f t="shared" si="3"/>
        <v>-0.78</v>
      </c>
      <c r="F23" s="395"/>
      <c r="G23" s="447">
        <f t="shared" si="2"/>
        <v>-0.78</v>
      </c>
      <c r="H23" s="289">
        <v>-0.78</v>
      </c>
      <c r="I23" s="289">
        <v>-0.78</v>
      </c>
      <c r="J23" s="395"/>
      <c r="K23" s="447"/>
      <c r="L23" s="289"/>
      <c r="M23" s="289"/>
      <c r="N23" s="395"/>
      <c r="O23" s="464"/>
      <c r="P23" s="443"/>
      <c r="Q23" s="444"/>
      <c r="R23" s="393"/>
      <c r="S23" s="442"/>
      <c r="T23" s="443"/>
      <c r="U23" s="444"/>
      <c r="V23" s="395"/>
    </row>
    <row r="24" spans="1:22" ht="13.5" thickBot="1">
      <c r="A24" s="293">
        <v>12</v>
      </c>
      <c r="B24" s="277" t="s">
        <v>230</v>
      </c>
      <c r="C24" s="591">
        <f t="shared" si="0"/>
        <v>2.36</v>
      </c>
      <c r="D24" s="592">
        <f t="shared" si="3"/>
        <v>2.36</v>
      </c>
      <c r="E24" s="593">
        <f t="shared" si="3"/>
        <v>1.6799999999999997</v>
      </c>
      <c r="F24" s="586"/>
      <c r="G24" s="583">
        <f t="shared" si="2"/>
        <v>2.36</v>
      </c>
      <c r="H24" s="584">
        <v>2.36</v>
      </c>
      <c r="I24" s="585">
        <v>2.36</v>
      </c>
      <c r="J24" s="586"/>
      <c r="K24" s="447"/>
      <c r="L24" s="289"/>
      <c r="M24" s="289">
        <v>-0.68</v>
      </c>
      <c r="N24" s="395"/>
      <c r="O24" s="464"/>
      <c r="P24" s="443"/>
      <c r="Q24" s="444"/>
      <c r="R24" s="393"/>
      <c r="S24" s="442"/>
      <c r="T24" s="443"/>
      <c r="U24" s="444"/>
      <c r="V24" s="395"/>
    </row>
    <row r="25" spans="1:22" ht="34.5" customHeight="1" thickBot="1">
      <c r="A25" s="250">
        <v>13</v>
      </c>
      <c r="B25" s="247" t="s">
        <v>93</v>
      </c>
      <c r="C25" s="588">
        <f aca="true" t="shared" si="4" ref="C25:C37">G25+K25+O25+S25</f>
        <v>184.86100000000005</v>
      </c>
      <c r="D25" s="587">
        <f aca="true" t="shared" si="5" ref="D25:F26">H25+L25+P25+T25</f>
        <v>131.80800000000005</v>
      </c>
      <c r="E25" s="587">
        <f t="shared" si="5"/>
        <v>95.04099999999994</v>
      </c>
      <c r="F25" s="589">
        <f t="shared" si="5"/>
        <v>53.053</v>
      </c>
      <c r="G25" s="236">
        <f t="shared" si="2"/>
        <v>-2.0389999999999944</v>
      </c>
      <c r="H25" s="198">
        <f>H26+SUM(H29:H60)</f>
        <v>-54.74199999999999</v>
      </c>
      <c r="I25" s="198">
        <f>I26+SUM(I29:I60)</f>
        <v>-62.69900000000001</v>
      </c>
      <c r="J25" s="217">
        <f>J26+SUM(J29:J55)</f>
        <v>52.702999999999996</v>
      </c>
      <c r="K25" s="199"/>
      <c r="L25" s="198"/>
      <c r="M25" s="198"/>
      <c r="N25" s="244"/>
      <c r="O25" s="236">
        <f>O26+SUM(O29:O55)</f>
        <v>186.90000000000003</v>
      </c>
      <c r="P25" s="198">
        <f>P26+SUM(P29:P55)</f>
        <v>186.90000000000003</v>
      </c>
      <c r="Q25" s="198">
        <f>Q26+SUM(Q29:Q55)</f>
        <v>157.73999999999995</v>
      </c>
      <c r="R25" s="217"/>
      <c r="S25" s="199"/>
      <c r="T25" s="198">
        <f>T26+SUM(T29:T55)</f>
        <v>-0.35</v>
      </c>
      <c r="U25" s="198"/>
      <c r="V25" s="212">
        <f>V26+SUM(V29:V55)</f>
        <v>0.35</v>
      </c>
    </row>
    <row r="26" spans="1:22" ht="12.75">
      <c r="A26" s="251">
        <v>14</v>
      </c>
      <c r="B26" s="482" t="s">
        <v>186</v>
      </c>
      <c r="C26" s="479">
        <f t="shared" si="4"/>
        <v>-17.90336</v>
      </c>
      <c r="D26" s="480">
        <f t="shared" si="5"/>
        <v>-17.90336</v>
      </c>
      <c r="E26" s="221">
        <f t="shared" si="5"/>
        <v>-17.646</v>
      </c>
      <c r="F26" s="481"/>
      <c r="G26" s="465">
        <f t="shared" si="2"/>
        <v>-17</v>
      </c>
      <c r="H26" s="200">
        <f>SUM(H27:H28)</f>
        <v>-17</v>
      </c>
      <c r="I26" s="200">
        <f>SUM(I27:I28)</f>
        <v>-16.757</v>
      </c>
      <c r="J26" s="532"/>
      <c r="K26" s="219"/>
      <c r="L26" s="200"/>
      <c r="M26" s="200"/>
      <c r="N26" s="243"/>
      <c r="O26" s="525">
        <f>P26+R26</f>
        <v>-0.90336</v>
      </c>
      <c r="P26" s="523">
        <f>SUM(P27:P28)</f>
        <v>-0.90336</v>
      </c>
      <c r="Q26" s="200">
        <f>SUM(Q27:Q28)</f>
        <v>-0.889</v>
      </c>
      <c r="R26" s="239"/>
      <c r="S26" s="246"/>
      <c r="T26" s="234"/>
      <c r="U26" s="234"/>
      <c r="V26" s="243"/>
    </row>
    <row r="27" spans="1:22" ht="24" customHeight="1">
      <c r="A27" s="252">
        <v>15</v>
      </c>
      <c r="B27" s="520" t="s">
        <v>226</v>
      </c>
      <c r="C27" s="218">
        <f>G27+K27+O27+S27</f>
        <v>-17</v>
      </c>
      <c r="D27" s="201">
        <f>H27+L27+P27+T27</f>
        <v>-17</v>
      </c>
      <c r="E27" s="201">
        <f>I27+M27+Q27+U27</f>
        <v>-16.757</v>
      </c>
      <c r="F27" s="229"/>
      <c r="G27" s="223">
        <f t="shared" si="2"/>
        <v>-17</v>
      </c>
      <c r="H27" s="226">
        <v>-17</v>
      </c>
      <c r="I27" s="226">
        <v>-16.757</v>
      </c>
      <c r="J27" s="240"/>
      <c r="K27" s="218"/>
      <c r="L27" s="226"/>
      <c r="M27" s="226"/>
      <c r="N27" s="229"/>
      <c r="O27" s="223"/>
      <c r="P27" s="226"/>
      <c r="Q27" s="226"/>
      <c r="R27" s="240"/>
      <c r="S27" s="245"/>
      <c r="T27" s="226"/>
      <c r="U27" s="226"/>
      <c r="V27" s="229"/>
    </row>
    <row r="28" spans="1:22" ht="14.25" customHeight="1">
      <c r="A28" s="252">
        <v>16</v>
      </c>
      <c r="B28" s="521" t="s">
        <v>216</v>
      </c>
      <c r="C28" s="258">
        <f t="shared" si="4"/>
        <v>-0.90336</v>
      </c>
      <c r="D28" s="272">
        <f aca="true" t="shared" si="6" ref="D28:D37">H28+L28+P28+T28</f>
        <v>-0.90336</v>
      </c>
      <c r="E28" s="201">
        <f aca="true" t="shared" si="7" ref="E28:E36">I28+M28+Q28+U28</f>
        <v>-0.889</v>
      </c>
      <c r="F28" s="229"/>
      <c r="G28" s="223"/>
      <c r="H28" s="226"/>
      <c r="I28" s="226"/>
      <c r="J28" s="240"/>
      <c r="K28" s="218"/>
      <c r="L28" s="226"/>
      <c r="M28" s="226"/>
      <c r="N28" s="229"/>
      <c r="O28" s="297">
        <v>-0.90336</v>
      </c>
      <c r="P28" s="272">
        <v>-0.90336</v>
      </c>
      <c r="Q28" s="226">
        <v>-0.889</v>
      </c>
      <c r="R28" s="240"/>
      <c r="S28" s="245"/>
      <c r="T28" s="226"/>
      <c r="U28" s="226"/>
      <c r="V28" s="229"/>
    </row>
    <row r="29" spans="1:22" ht="12.75" customHeight="1">
      <c r="A29" s="252">
        <v>17</v>
      </c>
      <c r="B29" s="483" t="s">
        <v>424</v>
      </c>
      <c r="C29" s="213">
        <f>G29+K29+O29+S29</f>
        <v>6.102999999999998</v>
      </c>
      <c r="D29" s="216">
        <f t="shared" si="6"/>
        <v>6.102999999999998</v>
      </c>
      <c r="E29" s="216">
        <f t="shared" si="7"/>
        <v>5.941999999999998</v>
      </c>
      <c r="F29" s="225"/>
      <c r="G29" s="232">
        <f aca="true" t="shared" si="8" ref="G29:G58">H29+J29</f>
        <v>-12.739</v>
      </c>
      <c r="H29" s="216">
        <v>-12.739</v>
      </c>
      <c r="I29" s="216">
        <v>-12.557</v>
      </c>
      <c r="J29" s="240"/>
      <c r="K29" s="218"/>
      <c r="L29" s="226"/>
      <c r="M29" s="226"/>
      <c r="N29" s="229"/>
      <c r="O29" s="232">
        <f aca="true" t="shared" si="9" ref="O29:O34">P29+R29</f>
        <v>18.842</v>
      </c>
      <c r="P29" s="216">
        <v>18.842</v>
      </c>
      <c r="Q29" s="216">
        <v>18.499</v>
      </c>
      <c r="R29" s="240"/>
      <c r="S29" s="213"/>
      <c r="T29" s="216"/>
      <c r="U29" s="216"/>
      <c r="V29" s="225"/>
    </row>
    <row r="30" spans="1:22" ht="12.75" customHeight="1">
      <c r="A30" s="252">
        <v>18</v>
      </c>
      <c r="B30" s="483" t="s">
        <v>425</v>
      </c>
      <c r="C30" s="213">
        <f>G30+K30+O30+S30</f>
        <v>0.9469999999999956</v>
      </c>
      <c r="D30" s="216">
        <f t="shared" si="6"/>
        <v>-16.194000000000003</v>
      </c>
      <c r="E30" s="216">
        <f t="shared" si="7"/>
        <v>0</v>
      </c>
      <c r="F30" s="225"/>
      <c r="G30" s="232">
        <f t="shared" si="8"/>
        <v>-24.556000000000004</v>
      </c>
      <c r="H30" s="216">
        <v>-41.697</v>
      </c>
      <c r="I30" s="216">
        <v>-25.191</v>
      </c>
      <c r="J30" s="241">
        <v>17.141</v>
      </c>
      <c r="K30" s="218"/>
      <c r="L30" s="226"/>
      <c r="M30" s="226"/>
      <c r="N30" s="229"/>
      <c r="O30" s="232">
        <f t="shared" si="9"/>
        <v>25.503</v>
      </c>
      <c r="P30" s="216">
        <v>25.503</v>
      </c>
      <c r="Q30" s="216">
        <v>25.191</v>
      </c>
      <c r="R30" s="240"/>
      <c r="S30" s="213"/>
      <c r="T30" s="216"/>
      <c r="U30" s="216"/>
      <c r="V30" s="225"/>
    </row>
    <row r="31" spans="1:22" ht="12.75" customHeight="1">
      <c r="A31" s="252">
        <v>19</v>
      </c>
      <c r="B31" s="483" t="s">
        <v>426</v>
      </c>
      <c r="C31" s="213">
        <f t="shared" si="4"/>
        <v>15.387000000000002</v>
      </c>
      <c r="D31" s="216">
        <f t="shared" si="6"/>
        <v>-6.973999999999998</v>
      </c>
      <c r="E31" s="216">
        <f t="shared" si="7"/>
        <v>-20</v>
      </c>
      <c r="F31" s="225">
        <f>J31+N31+R31+V31</f>
        <v>22.361</v>
      </c>
      <c r="G31" s="232">
        <f t="shared" si="8"/>
        <v>-0.34399999999999764</v>
      </c>
      <c r="H31" s="216">
        <v>-22.705</v>
      </c>
      <c r="I31" s="216">
        <v>-35.479</v>
      </c>
      <c r="J31" s="241">
        <v>22.361</v>
      </c>
      <c r="K31" s="218"/>
      <c r="L31" s="226"/>
      <c r="M31" s="226"/>
      <c r="N31" s="229"/>
      <c r="O31" s="232">
        <f t="shared" si="9"/>
        <v>15.731</v>
      </c>
      <c r="P31" s="216">
        <v>15.731</v>
      </c>
      <c r="Q31" s="216">
        <v>15.479</v>
      </c>
      <c r="R31" s="240"/>
      <c r="S31" s="245"/>
      <c r="T31" s="226"/>
      <c r="U31" s="226"/>
      <c r="V31" s="229"/>
    </row>
    <row r="32" spans="1:22" ht="12.75" customHeight="1">
      <c r="A32" s="252">
        <v>20</v>
      </c>
      <c r="B32" s="483" t="s">
        <v>427</v>
      </c>
      <c r="C32" s="213">
        <f>G32+K32+O32+S32</f>
        <v>7.3210000000000015</v>
      </c>
      <c r="D32" s="216">
        <f t="shared" si="6"/>
        <v>6.971000000000002</v>
      </c>
      <c r="E32" s="216">
        <f t="shared" si="7"/>
        <v>7.063000000000001</v>
      </c>
      <c r="F32" s="225">
        <f>J32+N32+R32+V32</f>
        <v>0.35</v>
      </c>
      <c r="G32" s="232">
        <f t="shared" si="8"/>
        <v>-9.168</v>
      </c>
      <c r="H32" s="216">
        <v>-9.168</v>
      </c>
      <c r="I32" s="216">
        <v>-9.037</v>
      </c>
      <c r="J32" s="240"/>
      <c r="K32" s="218"/>
      <c r="L32" s="226"/>
      <c r="M32" s="226"/>
      <c r="N32" s="229"/>
      <c r="O32" s="232">
        <f t="shared" si="9"/>
        <v>16.489</v>
      </c>
      <c r="P32" s="216">
        <v>16.489</v>
      </c>
      <c r="Q32" s="216">
        <v>16.1</v>
      </c>
      <c r="R32" s="240"/>
      <c r="S32" s="213"/>
      <c r="T32" s="216">
        <v>-0.35</v>
      </c>
      <c r="U32" s="226"/>
      <c r="V32" s="225">
        <v>0.35</v>
      </c>
    </row>
    <row r="33" spans="1:22" ht="12.75" customHeight="1">
      <c r="A33" s="252">
        <v>21</v>
      </c>
      <c r="B33" s="483" t="s">
        <v>428</v>
      </c>
      <c r="C33" s="213">
        <f t="shared" si="4"/>
        <v>6.901</v>
      </c>
      <c r="D33" s="216">
        <f t="shared" si="6"/>
        <v>6.901</v>
      </c>
      <c r="E33" s="216">
        <f t="shared" si="7"/>
        <v>2.202</v>
      </c>
      <c r="F33" s="224"/>
      <c r="G33" s="232">
        <f t="shared" si="8"/>
        <v>0</v>
      </c>
      <c r="H33" s="216"/>
      <c r="I33" s="216">
        <v>-3.8</v>
      </c>
      <c r="J33" s="240"/>
      <c r="K33" s="218"/>
      <c r="L33" s="226"/>
      <c r="M33" s="226"/>
      <c r="N33" s="229"/>
      <c r="O33" s="232">
        <f t="shared" si="9"/>
        <v>6.901</v>
      </c>
      <c r="P33" s="216">
        <v>6.901</v>
      </c>
      <c r="Q33" s="216">
        <v>6.002</v>
      </c>
      <c r="R33" s="240"/>
      <c r="S33" s="245"/>
      <c r="T33" s="226"/>
      <c r="U33" s="226"/>
      <c r="V33" s="229"/>
    </row>
    <row r="34" spans="1:22" ht="12.75" customHeight="1">
      <c r="A34" s="252">
        <v>22</v>
      </c>
      <c r="B34" s="483" t="s">
        <v>433</v>
      </c>
      <c r="C34" s="213">
        <f t="shared" si="4"/>
        <v>10.309</v>
      </c>
      <c r="D34" s="216">
        <f t="shared" si="6"/>
        <v>10.309</v>
      </c>
      <c r="E34" s="216">
        <f t="shared" si="7"/>
        <v>2.158</v>
      </c>
      <c r="F34" s="224"/>
      <c r="G34" s="232">
        <f t="shared" si="8"/>
        <v>9.654</v>
      </c>
      <c r="H34" s="216">
        <v>9.654</v>
      </c>
      <c r="I34" s="216">
        <v>1.768</v>
      </c>
      <c r="J34" s="240"/>
      <c r="K34" s="218"/>
      <c r="L34" s="226"/>
      <c r="M34" s="226"/>
      <c r="N34" s="229"/>
      <c r="O34" s="232">
        <f t="shared" si="9"/>
        <v>0.655</v>
      </c>
      <c r="P34" s="216">
        <v>0.655</v>
      </c>
      <c r="Q34" s="216">
        <v>0.39</v>
      </c>
      <c r="R34" s="240"/>
      <c r="S34" s="213"/>
      <c r="T34" s="216"/>
      <c r="U34" s="216"/>
      <c r="V34" s="225"/>
    </row>
    <row r="35" spans="1:22" ht="12.75" customHeight="1">
      <c r="A35" s="252">
        <v>23</v>
      </c>
      <c r="B35" s="483" t="s">
        <v>16</v>
      </c>
      <c r="C35" s="213">
        <f t="shared" si="4"/>
        <v>3.7279999999999998</v>
      </c>
      <c r="D35" s="216">
        <f t="shared" si="6"/>
        <v>1.1909999999999998</v>
      </c>
      <c r="E35" s="216">
        <f t="shared" si="7"/>
        <v>1.968</v>
      </c>
      <c r="F35" s="225">
        <f>J35+N35+R35+V35</f>
        <v>2.537</v>
      </c>
      <c r="G35" s="232">
        <f t="shared" si="8"/>
        <v>-4.2</v>
      </c>
      <c r="H35" s="216">
        <v>-6.737</v>
      </c>
      <c r="I35" s="216">
        <v>-2.537</v>
      </c>
      <c r="J35" s="241">
        <v>2.537</v>
      </c>
      <c r="K35" s="218"/>
      <c r="L35" s="226"/>
      <c r="M35" s="226"/>
      <c r="N35" s="229"/>
      <c r="O35" s="232">
        <f aca="true" t="shared" si="10" ref="O35:O50">P35+R35</f>
        <v>7.928</v>
      </c>
      <c r="P35" s="216">
        <v>7.928</v>
      </c>
      <c r="Q35" s="216">
        <v>4.505</v>
      </c>
      <c r="R35" s="240"/>
      <c r="S35" s="245"/>
      <c r="T35" s="226"/>
      <c r="U35" s="226"/>
      <c r="V35" s="229"/>
    </row>
    <row r="36" spans="1:22" ht="12.75" customHeight="1">
      <c r="A36" s="252">
        <v>24</v>
      </c>
      <c r="B36" s="483" t="s">
        <v>442</v>
      </c>
      <c r="C36" s="213">
        <f t="shared" si="4"/>
        <v>5.92</v>
      </c>
      <c r="D36" s="216">
        <f t="shared" si="6"/>
        <v>5.92</v>
      </c>
      <c r="E36" s="216">
        <f t="shared" si="7"/>
        <v>5.809</v>
      </c>
      <c r="F36" s="224"/>
      <c r="G36" s="232">
        <f t="shared" si="8"/>
        <v>0</v>
      </c>
      <c r="H36" s="216"/>
      <c r="I36" s="216"/>
      <c r="J36" s="240"/>
      <c r="K36" s="218"/>
      <c r="L36" s="226"/>
      <c r="M36" s="226"/>
      <c r="N36" s="229"/>
      <c r="O36" s="232">
        <f t="shared" si="10"/>
        <v>5.92</v>
      </c>
      <c r="P36" s="216">
        <v>5.92</v>
      </c>
      <c r="Q36" s="216">
        <v>5.809</v>
      </c>
      <c r="R36" s="240"/>
      <c r="S36" s="213"/>
      <c r="T36" s="216"/>
      <c r="U36" s="226"/>
      <c r="V36" s="229"/>
    </row>
    <row r="37" spans="1:22" ht="12.75" customHeight="1">
      <c r="A37" s="252">
        <v>25</v>
      </c>
      <c r="B37" s="483" t="s">
        <v>34</v>
      </c>
      <c r="C37" s="213">
        <f t="shared" si="4"/>
        <v>0.6639999999999997</v>
      </c>
      <c r="D37" s="216">
        <f t="shared" si="6"/>
        <v>0.6639999999999997</v>
      </c>
      <c r="E37" s="216">
        <f aca="true" t="shared" si="11" ref="E37:E55">I37+M37+Q37+U37</f>
        <v>-0.07200000000000006</v>
      </c>
      <c r="F37" s="224"/>
      <c r="G37" s="232">
        <f t="shared" si="8"/>
        <v>5.572</v>
      </c>
      <c r="H37" s="216">
        <v>5.572</v>
      </c>
      <c r="I37" s="216">
        <v>5.492</v>
      </c>
      <c r="J37" s="240"/>
      <c r="K37" s="218"/>
      <c r="L37" s="226"/>
      <c r="M37" s="226"/>
      <c r="N37" s="229"/>
      <c r="O37" s="232">
        <f t="shared" si="10"/>
        <v>-4.908</v>
      </c>
      <c r="P37" s="216">
        <v>-4.908</v>
      </c>
      <c r="Q37" s="216">
        <v>-5.564</v>
      </c>
      <c r="R37" s="240"/>
      <c r="S37" s="213"/>
      <c r="T37" s="216"/>
      <c r="U37" s="226"/>
      <c r="V37" s="229"/>
    </row>
    <row r="38" spans="1:22" ht="27" customHeight="1">
      <c r="A38" s="252">
        <v>26</v>
      </c>
      <c r="B38" s="483" t="s">
        <v>443</v>
      </c>
      <c r="C38" s="213">
        <f>G38+K38+O38+S38</f>
        <v>-0.172</v>
      </c>
      <c r="D38" s="216">
        <f>H38+L38+P38+T38</f>
        <v>-0.172</v>
      </c>
      <c r="E38" s="216">
        <f>I38+M38+Q38+U38</f>
        <v>-0.272</v>
      </c>
      <c r="F38" s="224"/>
      <c r="G38" s="232"/>
      <c r="H38" s="216"/>
      <c r="I38" s="216"/>
      <c r="J38" s="240"/>
      <c r="K38" s="218"/>
      <c r="L38" s="226"/>
      <c r="M38" s="226"/>
      <c r="N38" s="229"/>
      <c r="O38" s="232">
        <f t="shared" si="10"/>
        <v>-0.172</v>
      </c>
      <c r="P38" s="216">
        <v>-0.172</v>
      </c>
      <c r="Q38" s="216">
        <v>-0.272</v>
      </c>
      <c r="R38" s="240"/>
      <c r="S38" s="213"/>
      <c r="T38" s="216"/>
      <c r="U38" s="226"/>
      <c r="V38" s="229"/>
    </row>
    <row r="39" spans="1:22" ht="12.75">
      <c r="A39" s="252">
        <v>27</v>
      </c>
      <c r="B39" s="23" t="s">
        <v>434</v>
      </c>
      <c r="C39" s="213">
        <f aca="true" t="shared" si="12" ref="C39:C52">G39+K39+O39+S39</f>
        <v>43.908</v>
      </c>
      <c r="D39" s="216">
        <f aca="true" t="shared" si="13" ref="D39:D52">H39+L39+P39+T39</f>
        <v>43.908</v>
      </c>
      <c r="E39" s="216">
        <f t="shared" si="11"/>
        <v>38.601</v>
      </c>
      <c r="F39" s="225"/>
      <c r="G39" s="232">
        <f t="shared" si="8"/>
        <v>16.326</v>
      </c>
      <c r="H39" s="216">
        <v>16.326</v>
      </c>
      <c r="I39" s="216">
        <v>16.093</v>
      </c>
      <c r="J39" s="241"/>
      <c r="K39" s="245"/>
      <c r="L39" s="226"/>
      <c r="M39" s="226"/>
      <c r="N39" s="229"/>
      <c r="O39" s="232">
        <f t="shared" si="10"/>
        <v>27.582</v>
      </c>
      <c r="P39" s="216">
        <v>27.582</v>
      </c>
      <c r="Q39" s="216">
        <v>22.508</v>
      </c>
      <c r="R39" s="241"/>
      <c r="S39" s="213"/>
      <c r="T39" s="216"/>
      <c r="U39" s="216"/>
      <c r="V39" s="225"/>
    </row>
    <row r="40" spans="1:22" ht="12.75">
      <c r="A40" s="252">
        <v>28</v>
      </c>
      <c r="B40" s="23" t="s">
        <v>63</v>
      </c>
      <c r="C40" s="213">
        <f t="shared" si="12"/>
        <v>34.435</v>
      </c>
      <c r="D40" s="216">
        <f t="shared" si="13"/>
        <v>30.520999999999997</v>
      </c>
      <c r="E40" s="216">
        <f t="shared" si="11"/>
        <v>25.905</v>
      </c>
      <c r="F40" s="225">
        <f>J40+N40+R40+V40</f>
        <v>3.914</v>
      </c>
      <c r="G40" s="232">
        <f t="shared" si="8"/>
        <v>3.5090000000000003</v>
      </c>
      <c r="H40" s="216">
        <v>-0.405</v>
      </c>
      <c r="I40" s="216">
        <v>2.959</v>
      </c>
      <c r="J40" s="241">
        <v>3.914</v>
      </c>
      <c r="K40" s="245"/>
      <c r="L40" s="226"/>
      <c r="M40" s="226"/>
      <c r="N40" s="229"/>
      <c r="O40" s="232">
        <f t="shared" si="10"/>
        <v>30.926</v>
      </c>
      <c r="P40" s="216">
        <v>30.926</v>
      </c>
      <c r="Q40" s="216">
        <v>22.946</v>
      </c>
      <c r="R40" s="241"/>
      <c r="S40" s="213"/>
      <c r="T40" s="216"/>
      <c r="U40" s="216"/>
      <c r="V40" s="225"/>
    </row>
    <row r="41" spans="1:22" ht="12.75">
      <c r="A41" s="252">
        <v>29</v>
      </c>
      <c r="B41" s="23" t="s">
        <v>18</v>
      </c>
      <c r="C41" s="213">
        <f t="shared" si="12"/>
        <v>9.014</v>
      </c>
      <c r="D41" s="216">
        <f t="shared" si="13"/>
        <v>9.014</v>
      </c>
      <c r="E41" s="216">
        <f t="shared" si="11"/>
        <v>6.856</v>
      </c>
      <c r="F41" s="225"/>
      <c r="G41" s="232">
        <f t="shared" si="8"/>
        <v>0</v>
      </c>
      <c r="H41" s="216"/>
      <c r="I41" s="216"/>
      <c r="J41" s="241"/>
      <c r="K41" s="245"/>
      <c r="L41" s="226"/>
      <c r="M41" s="226"/>
      <c r="N41" s="229"/>
      <c r="O41" s="232">
        <f t="shared" si="10"/>
        <v>9.014</v>
      </c>
      <c r="P41" s="216">
        <v>9.014</v>
      </c>
      <c r="Q41" s="216">
        <v>6.856</v>
      </c>
      <c r="R41" s="241"/>
      <c r="S41" s="213"/>
      <c r="T41" s="216"/>
      <c r="U41" s="216"/>
      <c r="V41" s="225"/>
    </row>
    <row r="42" spans="1:22" ht="12.75">
      <c r="A42" s="252">
        <v>30</v>
      </c>
      <c r="B42" s="23" t="s">
        <v>19</v>
      </c>
      <c r="C42" s="213">
        <f t="shared" si="12"/>
        <v>15.778</v>
      </c>
      <c r="D42" s="216">
        <f t="shared" si="13"/>
        <v>15.778</v>
      </c>
      <c r="E42" s="216">
        <f t="shared" si="11"/>
        <v>9.746</v>
      </c>
      <c r="F42" s="225"/>
      <c r="G42" s="232">
        <f t="shared" si="8"/>
        <v>4.933</v>
      </c>
      <c r="H42" s="216">
        <v>4.933</v>
      </c>
      <c r="I42" s="216">
        <v>1.22</v>
      </c>
      <c r="J42" s="241"/>
      <c r="K42" s="245"/>
      <c r="L42" s="226"/>
      <c r="M42" s="226"/>
      <c r="N42" s="229"/>
      <c r="O42" s="232">
        <f t="shared" si="10"/>
        <v>10.845</v>
      </c>
      <c r="P42" s="216">
        <v>10.845</v>
      </c>
      <c r="Q42" s="216">
        <v>8.526</v>
      </c>
      <c r="R42" s="241"/>
      <c r="S42" s="213"/>
      <c r="T42" s="216"/>
      <c r="U42" s="216"/>
      <c r="V42" s="225"/>
    </row>
    <row r="43" spans="1:22" ht="12.75">
      <c r="A43" s="252">
        <v>31</v>
      </c>
      <c r="B43" s="23" t="s">
        <v>441</v>
      </c>
      <c r="C43" s="213">
        <f>G43+K43+O43+S43</f>
        <v>4.7700000000000005</v>
      </c>
      <c r="D43" s="216">
        <f>H43+L43+P43+T43</f>
        <v>4.7700000000000005</v>
      </c>
      <c r="E43" s="216">
        <f>I43+M43+Q43+U43</f>
        <v>4.701</v>
      </c>
      <c r="F43" s="225"/>
      <c r="G43" s="232">
        <f t="shared" si="8"/>
        <v>-4.092</v>
      </c>
      <c r="H43" s="216">
        <v>-4.092</v>
      </c>
      <c r="I43" s="216">
        <v>-4.034</v>
      </c>
      <c r="J43" s="241"/>
      <c r="K43" s="245"/>
      <c r="L43" s="226"/>
      <c r="M43" s="226"/>
      <c r="N43" s="229"/>
      <c r="O43" s="232">
        <f t="shared" si="10"/>
        <v>8.862</v>
      </c>
      <c r="P43" s="216">
        <v>8.862</v>
      </c>
      <c r="Q43" s="216">
        <v>8.735</v>
      </c>
      <c r="R43" s="241"/>
      <c r="S43" s="213"/>
      <c r="T43" s="216"/>
      <c r="U43" s="216"/>
      <c r="V43" s="225"/>
    </row>
    <row r="44" spans="1:22" ht="12.75">
      <c r="A44" s="252">
        <v>32</v>
      </c>
      <c r="B44" s="23" t="s">
        <v>221</v>
      </c>
      <c r="C44" s="213">
        <f t="shared" si="12"/>
        <v>0.365</v>
      </c>
      <c r="D44" s="216">
        <f t="shared" si="13"/>
        <v>0.365</v>
      </c>
      <c r="E44" s="216">
        <f t="shared" si="11"/>
        <v>-0.216</v>
      </c>
      <c r="F44" s="225"/>
      <c r="G44" s="232">
        <f t="shared" si="8"/>
        <v>0</v>
      </c>
      <c r="H44" s="216"/>
      <c r="I44" s="216"/>
      <c r="J44" s="241"/>
      <c r="K44" s="245"/>
      <c r="L44" s="226"/>
      <c r="M44" s="226"/>
      <c r="N44" s="229"/>
      <c r="O44" s="232">
        <f t="shared" si="10"/>
        <v>0.365</v>
      </c>
      <c r="P44" s="216">
        <v>0.365</v>
      </c>
      <c r="Q44" s="216">
        <v>-0.216</v>
      </c>
      <c r="R44" s="241"/>
      <c r="S44" s="213"/>
      <c r="T44" s="216"/>
      <c r="U44" s="216"/>
      <c r="V44" s="225"/>
    </row>
    <row r="45" spans="1:22" ht="12.75">
      <c r="A45" s="252">
        <v>33</v>
      </c>
      <c r="B45" s="23" t="s">
        <v>20</v>
      </c>
      <c r="C45" s="213">
        <f t="shared" si="12"/>
        <v>12.959</v>
      </c>
      <c r="D45" s="216">
        <f t="shared" si="13"/>
        <v>12.959</v>
      </c>
      <c r="E45" s="216">
        <f t="shared" si="11"/>
        <v>17.65</v>
      </c>
      <c r="F45" s="225"/>
      <c r="G45" s="232">
        <f t="shared" si="8"/>
        <v>0.767</v>
      </c>
      <c r="H45" s="216">
        <v>0.767</v>
      </c>
      <c r="I45" s="216">
        <v>7.163</v>
      </c>
      <c r="J45" s="241"/>
      <c r="K45" s="245"/>
      <c r="L45" s="226"/>
      <c r="M45" s="226"/>
      <c r="N45" s="229"/>
      <c r="O45" s="232">
        <f t="shared" si="10"/>
        <v>12.192</v>
      </c>
      <c r="P45" s="216">
        <v>12.192</v>
      </c>
      <c r="Q45" s="216">
        <v>10.487</v>
      </c>
      <c r="R45" s="241"/>
      <c r="S45" s="213"/>
      <c r="T45" s="216"/>
      <c r="U45" s="216"/>
      <c r="V45" s="225"/>
    </row>
    <row r="46" spans="1:22" ht="12.75">
      <c r="A46" s="252">
        <v>34</v>
      </c>
      <c r="B46" s="484" t="s">
        <v>224</v>
      </c>
      <c r="C46" s="213">
        <f>G46+K46+O46+S46</f>
        <v>14.414</v>
      </c>
      <c r="D46" s="216">
        <f>H46+L46+P46+T46</f>
        <v>14.414</v>
      </c>
      <c r="E46" s="216">
        <f t="shared" si="11"/>
        <v>3.9429999999999996</v>
      </c>
      <c r="F46" s="225"/>
      <c r="G46" s="232">
        <f t="shared" si="8"/>
        <v>10.174</v>
      </c>
      <c r="H46" s="216">
        <v>10.174</v>
      </c>
      <c r="I46" s="216">
        <v>-0.272</v>
      </c>
      <c r="J46" s="241"/>
      <c r="K46" s="245"/>
      <c r="L46" s="226"/>
      <c r="M46" s="226"/>
      <c r="N46" s="229"/>
      <c r="O46" s="232">
        <f t="shared" si="10"/>
        <v>4.24</v>
      </c>
      <c r="P46" s="216">
        <v>4.24</v>
      </c>
      <c r="Q46" s="216">
        <v>4.215</v>
      </c>
      <c r="R46" s="241"/>
      <c r="S46" s="213"/>
      <c r="T46" s="216"/>
      <c r="U46" s="216"/>
      <c r="V46" s="225"/>
    </row>
    <row r="47" spans="1:22" ht="12.75">
      <c r="A47" s="252">
        <v>35</v>
      </c>
      <c r="B47" s="23" t="s">
        <v>222</v>
      </c>
      <c r="C47" s="213">
        <f t="shared" si="12"/>
        <v>16.326999999999998</v>
      </c>
      <c r="D47" s="216">
        <f t="shared" si="13"/>
        <v>16.326999999999998</v>
      </c>
      <c r="E47" s="216">
        <f t="shared" si="11"/>
        <v>-2.122</v>
      </c>
      <c r="F47" s="225"/>
      <c r="G47" s="232">
        <f t="shared" si="8"/>
        <v>12.7</v>
      </c>
      <c r="H47" s="216">
        <v>12.7</v>
      </c>
      <c r="I47" s="216">
        <v>-3.35</v>
      </c>
      <c r="J47" s="241"/>
      <c r="K47" s="245"/>
      <c r="L47" s="226"/>
      <c r="M47" s="226"/>
      <c r="N47" s="229"/>
      <c r="O47" s="232">
        <f t="shared" si="10"/>
        <v>3.627</v>
      </c>
      <c r="P47" s="216">
        <v>3.627</v>
      </c>
      <c r="Q47" s="216">
        <v>1.228</v>
      </c>
      <c r="R47" s="241"/>
      <c r="S47" s="213"/>
      <c r="T47" s="216"/>
      <c r="U47" s="216"/>
      <c r="V47" s="225"/>
    </row>
    <row r="48" spans="1:22" ht="12.75">
      <c r="A48" s="252">
        <v>36</v>
      </c>
      <c r="B48" s="23" t="s">
        <v>30</v>
      </c>
      <c r="C48" s="213">
        <f t="shared" si="12"/>
        <v>9.068</v>
      </c>
      <c r="D48" s="216">
        <f t="shared" si="13"/>
        <v>2.318</v>
      </c>
      <c r="E48" s="216">
        <f t="shared" si="11"/>
        <v>1.977</v>
      </c>
      <c r="F48" s="225"/>
      <c r="G48" s="232">
        <f t="shared" si="8"/>
        <v>6.75</v>
      </c>
      <c r="H48" s="216"/>
      <c r="I48" s="216"/>
      <c r="J48" s="241">
        <v>6.75</v>
      </c>
      <c r="K48" s="245"/>
      <c r="L48" s="226"/>
      <c r="M48" s="226"/>
      <c r="N48" s="229"/>
      <c r="O48" s="232">
        <f t="shared" si="10"/>
        <v>2.318</v>
      </c>
      <c r="P48" s="216">
        <v>2.318</v>
      </c>
      <c r="Q48" s="216">
        <v>1.977</v>
      </c>
      <c r="R48" s="241"/>
      <c r="S48" s="213"/>
      <c r="T48" s="216"/>
      <c r="U48" s="216"/>
      <c r="V48" s="225"/>
    </row>
    <row r="49" spans="1:22" ht="12.75">
      <c r="A49" s="252">
        <v>37</v>
      </c>
      <c r="B49" s="23" t="s">
        <v>67</v>
      </c>
      <c r="C49" s="213">
        <f>G49+K49+O49+S49</f>
        <v>11.871</v>
      </c>
      <c r="D49" s="216">
        <f>H49+L49+P49+T49</f>
        <v>11.871</v>
      </c>
      <c r="E49" s="216">
        <f t="shared" si="11"/>
        <v>11.636</v>
      </c>
      <c r="F49" s="225"/>
      <c r="G49" s="232">
        <f t="shared" si="8"/>
        <v>2.943</v>
      </c>
      <c r="H49" s="216">
        <v>2.943</v>
      </c>
      <c r="I49" s="216">
        <v>2.901</v>
      </c>
      <c r="J49" s="241"/>
      <c r="K49" s="213"/>
      <c r="L49" s="216"/>
      <c r="M49" s="216"/>
      <c r="N49" s="229"/>
      <c r="O49" s="232">
        <f t="shared" si="10"/>
        <v>8.928</v>
      </c>
      <c r="P49" s="216">
        <v>8.928</v>
      </c>
      <c r="Q49" s="216">
        <v>8.735</v>
      </c>
      <c r="R49" s="241"/>
      <c r="S49" s="213"/>
      <c r="T49" s="216"/>
      <c r="U49" s="216"/>
      <c r="V49" s="225"/>
    </row>
    <row r="50" spans="1:22" ht="12.75">
      <c r="A50" s="252">
        <v>38</v>
      </c>
      <c r="B50" s="23" t="s">
        <v>223</v>
      </c>
      <c r="C50" s="213">
        <f>G50+K50+O50+S50</f>
        <v>-15.495</v>
      </c>
      <c r="D50" s="216">
        <f>H50+L50+P50+T50</f>
        <v>-15.495</v>
      </c>
      <c r="E50" s="216">
        <f t="shared" si="11"/>
        <v>-13.66</v>
      </c>
      <c r="F50" s="225"/>
      <c r="G50" s="232">
        <f t="shared" si="8"/>
        <v>-1.5</v>
      </c>
      <c r="H50" s="216">
        <v>-1.5</v>
      </c>
      <c r="I50" s="216"/>
      <c r="J50" s="241"/>
      <c r="K50" s="213"/>
      <c r="L50" s="216"/>
      <c r="M50" s="216"/>
      <c r="N50" s="229"/>
      <c r="O50" s="232">
        <f t="shared" si="10"/>
        <v>-13.995</v>
      </c>
      <c r="P50" s="216">
        <v>-13.995</v>
      </c>
      <c r="Q50" s="216">
        <v>-13.66</v>
      </c>
      <c r="R50" s="241"/>
      <c r="S50" s="213"/>
      <c r="T50" s="216"/>
      <c r="U50" s="216"/>
      <c r="V50" s="225"/>
    </row>
    <row r="51" spans="1:22" ht="12.75">
      <c r="A51" s="252">
        <v>39</v>
      </c>
      <c r="B51" s="23" t="s">
        <v>66</v>
      </c>
      <c r="C51" s="213">
        <f t="shared" si="12"/>
        <v>6</v>
      </c>
      <c r="D51" s="216">
        <f t="shared" si="13"/>
        <v>6</v>
      </c>
      <c r="E51" s="216">
        <f t="shared" si="11"/>
        <v>5.914</v>
      </c>
      <c r="F51" s="225"/>
      <c r="G51" s="232">
        <f t="shared" si="8"/>
        <v>6</v>
      </c>
      <c r="H51" s="216">
        <v>6</v>
      </c>
      <c r="I51" s="216">
        <v>5.914</v>
      </c>
      <c r="J51" s="241"/>
      <c r="K51" s="213"/>
      <c r="L51" s="216"/>
      <c r="M51" s="216"/>
      <c r="N51" s="229"/>
      <c r="O51" s="232"/>
      <c r="P51" s="216"/>
      <c r="Q51" s="216"/>
      <c r="R51" s="241"/>
      <c r="S51" s="213"/>
      <c r="T51" s="216"/>
      <c r="U51" s="216"/>
      <c r="V51" s="225"/>
    </row>
    <row r="52" spans="1:22" ht="12.75">
      <c r="A52" s="252">
        <v>40</v>
      </c>
      <c r="B52" s="23" t="s">
        <v>220</v>
      </c>
      <c r="C52" s="213">
        <f t="shared" si="12"/>
        <v>3</v>
      </c>
      <c r="D52" s="216">
        <f t="shared" si="13"/>
        <v>3</v>
      </c>
      <c r="E52" s="216">
        <f t="shared" si="11"/>
        <v>2.957</v>
      </c>
      <c r="F52" s="225"/>
      <c r="G52" s="232">
        <f t="shared" si="8"/>
        <v>3</v>
      </c>
      <c r="H52" s="216">
        <v>3</v>
      </c>
      <c r="I52" s="216">
        <v>2.957</v>
      </c>
      <c r="J52" s="241"/>
      <c r="K52" s="245"/>
      <c r="L52" s="226"/>
      <c r="M52" s="226"/>
      <c r="N52" s="229"/>
      <c r="O52" s="232"/>
      <c r="P52" s="216"/>
      <c r="Q52" s="216"/>
      <c r="R52" s="241"/>
      <c r="S52" s="213"/>
      <c r="T52" s="216"/>
      <c r="U52" s="216"/>
      <c r="V52" s="225"/>
    </row>
    <row r="53" spans="1:22" ht="12.75">
      <c r="A53" s="252">
        <v>41</v>
      </c>
      <c r="B53" s="23" t="s">
        <v>21</v>
      </c>
      <c r="C53" s="213">
        <f aca="true" t="shared" si="14" ref="C53:E58">G53+K53+O53+S53</f>
        <v>0.632</v>
      </c>
      <c r="D53" s="216">
        <f t="shared" si="14"/>
        <v>0.632</v>
      </c>
      <c r="E53" s="216">
        <f t="shared" si="11"/>
        <v>0.623</v>
      </c>
      <c r="F53" s="225"/>
      <c r="G53" s="232">
        <f t="shared" si="8"/>
        <v>0.632</v>
      </c>
      <c r="H53" s="216">
        <v>0.632</v>
      </c>
      <c r="I53" s="216">
        <v>0.623</v>
      </c>
      <c r="J53" s="241"/>
      <c r="K53" s="245"/>
      <c r="L53" s="226"/>
      <c r="M53" s="226"/>
      <c r="N53" s="229"/>
      <c r="O53" s="232"/>
      <c r="P53" s="216"/>
      <c r="Q53" s="216"/>
      <c r="R53" s="241"/>
      <c r="S53" s="213"/>
      <c r="T53" s="216"/>
      <c r="U53" s="216"/>
      <c r="V53" s="225"/>
    </row>
    <row r="54" spans="1:22" ht="12.75">
      <c r="A54" s="252">
        <v>42</v>
      </c>
      <c r="B54" s="23" t="s">
        <v>227</v>
      </c>
      <c r="C54" s="269">
        <f t="shared" si="14"/>
        <v>-9.689639999999999</v>
      </c>
      <c r="D54" s="256">
        <f t="shared" si="14"/>
        <v>-9.689639999999999</v>
      </c>
      <c r="E54" s="216">
        <f t="shared" si="11"/>
        <v>-9.551</v>
      </c>
      <c r="F54" s="225"/>
      <c r="G54" s="232">
        <f t="shared" si="8"/>
        <v>0.3</v>
      </c>
      <c r="H54" s="216">
        <v>0.3</v>
      </c>
      <c r="I54" s="216">
        <v>0.296</v>
      </c>
      <c r="J54" s="241"/>
      <c r="K54" s="245"/>
      <c r="L54" s="226"/>
      <c r="M54" s="226"/>
      <c r="N54" s="229"/>
      <c r="O54" s="257">
        <f>P54+R54</f>
        <v>-9.98964</v>
      </c>
      <c r="P54" s="256">
        <v>-9.98964</v>
      </c>
      <c r="Q54" s="216">
        <v>-9.847</v>
      </c>
      <c r="R54" s="241"/>
      <c r="S54" s="213"/>
      <c r="T54" s="216"/>
      <c r="U54" s="216"/>
      <c r="V54" s="225"/>
    </row>
    <row r="55" spans="1:22" ht="12.75">
      <c r="A55" s="252">
        <v>43</v>
      </c>
      <c r="B55" s="483" t="s">
        <v>219</v>
      </c>
      <c r="C55" s="213">
        <f t="shared" si="14"/>
        <v>5</v>
      </c>
      <c r="D55" s="216">
        <f t="shared" si="14"/>
        <v>5</v>
      </c>
      <c r="E55" s="216">
        <f t="shared" si="11"/>
        <v>4.929</v>
      </c>
      <c r="F55" s="225"/>
      <c r="G55" s="232">
        <f t="shared" si="8"/>
        <v>5</v>
      </c>
      <c r="H55" s="216">
        <v>5</v>
      </c>
      <c r="I55" s="216">
        <v>4.929</v>
      </c>
      <c r="J55" s="241"/>
      <c r="K55" s="213"/>
      <c r="L55" s="216"/>
      <c r="M55" s="216"/>
      <c r="N55" s="225"/>
      <c r="O55" s="232"/>
      <c r="P55" s="216"/>
      <c r="Q55" s="216"/>
      <c r="R55" s="241"/>
      <c r="S55" s="213"/>
      <c r="T55" s="216"/>
      <c r="U55" s="216"/>
      <c r="V55" s="225"/>
    </row>
    <row r="56" spans="1:22" ht="12.75">
      <c r="A56" s="252">
        <v>44</v>
      </c>
      <c r="B56" s="540" t="s">
        <v>6</v>
      </c>
      <c r="C56" s="213">
        <f t="shared" si="14"/>
        <v>-2.5</v>
      </c>
      <c r="D56" s="216">
        <f t="shared" si="14"/>
        <v>-2.5</v>
      </c>
      <c r="E56" s="216"/>
      <c r="F56" s="225"/>
      <c r="G56" s="232">
        <f t="shared" si="8"/>
        <v>-2.5</v>
      </c>
      <c r="H56" s="216">
        <v>-2.5</v>
      </c>
      <c r="I56" s="216"/>
      <c r="J56" s="241"/>
      <c r="K56" s="213"/>
      <c r="L56" s="216"/>
      <c r="M56" s="216"/>
      <c r="N56" s="225"/>
      <c r="O56" s="232"/>
      <c r="P56" s="216"/>
      <c r="Q56" s="216"/>
      <c r="R56" s="241"/>
      <c r="S56" s="213"/>
      <c r="T56" s="216"/>
      <c r="U56" s="216"/>
      <c r="V56" s="225"/>
    </row>
    <row r="57" spans="1:22" ht="12.75">
      <c r="A57" s="252">
        <v>45</v>
      </c>
      <c r="B57" s="540" t="s">
        <v>7</v>
      </c>
      <c r="C57" s="213">
        <f t="shared" si="14"/>
        <v>-3.1</v>
      </c>
      <c r="D57" s="216">
        <f t="shared" si="14"/>
        <v>-3.1</v>
      </c>
      <c r="E57" s="216">
        <f t="shared" si="14"/>
        <v>-2.5</v>
      </c>
      <c r="F57" s="225"/>
      <c r="G57" s="232">
        <f t="shared" si="8"/>
        <v>-3.1</v>
      </c>
      <c r="H57" s="216">
        <v>-3.1</v>
      </c>
      <c r="I57" s="216">
        <v>-2.5</v>
      </c>
      <c r="J57" s="241"/>
      <c r="K57" s="213"/>
      <c r="L57" s="216"/>
      <c r="M57" s="216"/>
      <c r="N57" s="225"/>
      <c r="O57" s="232"/>
      <c r="P57" s="216"/>
      <c r="Q57" s="216"/>
      <c r="R57" s="241"/>
      <c r="S57" s="213"/>
      <c r="T57" s="216"/>
      <c r="U57" s="216"/>
      <c r="V57" s="225"/>
    </row>
    <row r="58" spans="1:22" ht="12.75">
      <c r="A58" s="252">
        <v>46</v>
      </c>
      <c r="B58" s="540" t="s">
        <v>9</v>
      </c>
      <c r="C58" s="213">
        <f t="shared" si="14"/>
        <v>-1</v>
      </c>
      <c r="D58" s="216">
        <f t="shared" si="14"/>
        <v>-1</v>
      </c>
      <c r="E58" s="216">
        <f t="shared" si="14"/>
        <v>0.5</v>
      </c>
      <c r="F58" s="225"/>
      <c r="G58" s="232">
        <f t="shared" si="8"/>
        <v>-1</v>
      </c>
      <c r="H58" s="216">
        <v>-1</v>
      </c>
      <c r="I58" s="216">
        <v>0.5</v>
      </c>
      <c r="J58" s="241"/>
      <c r="K58" s="213"/>
      <c r="L58" s="216"/>
      <c r="M58" s="216"/>
      <c r="N58" s="225"/>
      <c r="O58" s="232"/>
      <c r="P58" s="216"/>
      <c r="Q58" s="216"/>
      <c r="R58" s="241"/>
      <c r="S58" s="213"/>
      <c r="T58" s="216"/>
      <c r="U58" s="216"/>
      <c r="V58" s="225"/>
    </row>
    <row r="59" spans="1:22" ht="12.75">
      <c r="A59" s="252">
        <v>47</v>
      </c>
      <c r="B59" s="483" t="s">
        <v>10</v>
      </c>
      <c r="C59" s="213">
        <f aca="true" t="shared" si="15" ref="C59:D64">G59+K59+O59+S59</f>
        <v>-0.4</v>
      </c>
      <c r="D59" s="216">
        <f t="shared" si="15"/>
        <v>-0.4</v>
      </c>
      <c r="E59" s="216"/>
      <c r="F59" s="225"/>
      <c r="G59" s="232">
        <f>H59+J59</f>
        <v>-0.4</v>
      </c>
      <c r="H59" s="216">
        <v>-0.4</v>
      </c>
      <c r="I59" s="216"/>
      <c r="J59" s="241"/>
      <c r="K59" s="213"/>
      <c r="L59" s="216"/>
      <c r="M59" s="216"/>
      <c r="N59" s="225"/>
      <c r="O59" s="232"/>
      <c r="P59" s="216"/>
      <c r="Q59" s="216"/>
      <c r="R59" s="241"/>
      <c r="S59" s="213"/>
      <c r="T59" s="216"/>
      <c r="U59" s="216"/>
      <c r="V59" s="225"/>
    </row>
    <row r="60" spans="1:22" ht="13.5" thickBot="1">
      <c r="A60" s="252">
        <v>48</v>
      </c>
      <c r="B60" s="541" t="s">
        <v>230</v>
      </c>
      <c r="C60" s="233">
        <f t="shared" si="15"/>
        <v>-9.7</v>
      </c>
      <c r="D60" s="222">
        <f t="shared" si="15"/>
        <v>-9.7</v>
      </c>
      <c r="E60" s="222"/>
      <c r="F60" s="227"/>
      <c r="G60" s="492">
        <f>H60+J60</f>
        <v>-9.7</v>
      </c>
      <c r="H60" s="222">
        <v>-9.7</v>
      </c>
      <c r="I60" s="222"/>
      <c r="J60" s="271"/>
      <c r="K60" s="233"/>
      <c r="L60" s="222"/>
      <c r="M60" s="222"/>
      <c r="N60" s="227"/>
      <c r="O60" s="492"/>
      <c r="P60" s="222"/>
      <c r="Q60" s="222"/>
      <c r="R60" s="271"/>
      <c r="S60" s="233"/>
      <c r="T60" s="222"/>
      <c r="U60" s="222"/>
      <c r="V60" s="227"/>
    </row>
    <row r="61" spans="1:22" ht="48" customHeight="1" thickBot="1">
      <c r="A61" s="252">
        <v>49</v>
      </c>
      <c r="B61" s="542" t="s">
        <v>187</v>
      </c>
      <c r="C61" s="199">
        <f t="shared" si="15"/>
        <v>6.7</v>
      </c>
      <c r="D61" s="198">
        <f t="shared" si="15"/>
        <v>4.2</v>
      </c>
      <c r="E61" s="198">
        <f>I61+M61+Q61+U61</f>
        <v>-1.8999999999999995</v>
      </c>
      <c r="F61" s="212">
        <f>J61+N61+R61+V61</f>
        <v>2.5</v>
      </c>
      <c r="G61" s="236">
        <f>G64+G66+G65+G67+G63</f>
        <v>6.7</v>
      </c>
      <c r="H61" s="198">
        <f>H64+H66+H65+H67+H63</f>
        <v>4.2</v>
      </c>
      <c r="I61" s="198">
        <f>I64+I66+I65+I67+I63</f>
        <v>-1.8999999999999995</v>
      </c>
      <c r="J61" s="217">
        <f>J63</f>
        <v>2.5</v>
      </c>
      <c r="K61" s="497"/>
      <c r="L61" s="498"/>
      <c r="M61" s="498"/>
      <c r="N61" s="244"/>
      <c r="O61" s="499"/>
      <c r="P61" s="498"/>
      <c r="Q61" s="498"/>
      <c r="R61" s="500"/>
      <c r="S61" s="199"/>
      <c r="T61" s="198"/>
      <c r="U61" s="198"/>
      <c r="V61" s="212"/>
    </row>
    <row r="62" spans="1:22" ht="12.75" customHeight="1">
      <c r="A62" s="252">
        <v>50</v>
      </c>
      <c r="B62" s="543" t="s">
        <v>453</v>
      </c>
      <c r="C62" s="528">
        <f t="shared" si="15"/>
        <v>-2</v>
      </c>
      <c r="D62" s="506">
        <f t="shared" si="15"/>
        <v>-2</v>
      </c>
      <c r="E62" s="506"/>
      <c r="F62" s="220"/>
      <c r="G62" s="524">
        <f>H62+J62</f>
        <v>-2</v>
      </c>
      <c r="H62" s="506">
        <v>-2</v>
      </c>
      <c r="I62" s="200"/>
      <c r="J62" s="532"/>
      <c r="K62" s="246"/>
      <c r="L62" s="234"/>
      <c r="M62" s="234"/>
      <c r="N62" s="243"/>
      <c r="O62" s="242"/>
      <c r="P62" s="234"/>
      <c r="Q62" s="234"/>
      <c r="R62" s="239"/>
      <c r="S62" s="219"/>
      <c r="T62" s="200"/>
      <c r="U62" s="200"/>
      <c r="V62" s="220"/>
    </row>
    <row r="63" spans="1:22" ht="12.75" customHeight="1">
      <c r="A63" s="252">
        <v>51</v>
      </c>
      <c r="B63" s="544" t="s">
        <v>2</v>
      </c>
      <c r="C63" s="37">
        <f t="shared" si="15"/>
        <v>13</v>
      </c>
      <c r="D63" s="189">
        <f t="shared" si="15"/>
        <v>10.5</v>
      </c>
      <c r="E63" s="189"/>
      <c r="F63" s="11">
        <f>J63+N63+R63+V63</f>
        <v>2.5</v>
      </c>
      <c r="G63" s="309">
        <f aca="true" t="shared" si="16" ref="G63:G68">H63+J63</f>
        <v>13</v>
      </c>
      <c r="H63" s="216">
        <v>10.5</v>
      </c>
      <c r="I63" s="216"/>
      <c r="J63" s="241">
        <v>2.5</v>
      </c>
      <c r="K63" s="245"/>
      <c r="L63" s="226"/>
      <c r="M63" s="226"/>
      <c r="N63" s="229"/>
      <c r="O63" s="228"/>
      <c r="P63" s="226"/>
      <c r="Q63" s="226"/>
      <c r="R63" s="240"/>
      <c r="S63" s="213"/>
      <c r="T63" s="216"/>
      <c r="U63" s="216"/>
      <c r="V63" s="225"/>
    </row>
    <row r="64" spans="1:22" ht="12.75" customHeight="1">
      <c r="A64" s="252">
        <v>52</v>
      </c>
      <c r="B64" s="545" t="s">
        <v>7</v>
      </c>
      <c r="C64" s="37">
        <f t="shared" si="15"/>
        <v>-5.5</v>
      </c>
      <c r="D64" s="189">
        <f t="shared" si="15"/>
        <v>-5.5</v>
      </c>
      <c r="E64" s="189">
        <f>I64+M64+Q64+U64</f>
        <v>-3.5</v>
      </c>
      <c r="F64" s="265"/>
      <c r="G64" s="309">
        <f t="shared" si="16"/>
        <v>-5.5</v>
      </c>
      <c r="H64" s="189">
        <v>-5.5</v>
      </c>
      <c r="I64" s="216">
        <v>-3.5</v>
      </c>
      <c r="J64" s="241"/>
      <c r="K64" s="245"/>
      <c r="L64" s="226"/>
      <c r="M64" s="226"/>
      <c r="N64" s="229"/>
      <c r="O64" s="228"/>
      <c r="P64" s="226"/>
      <c r="Q64" s="226"/>
      <c r="R64" s="240"/>
      <c r="S64" s="245"/>
      <c r="T64" s="226"/>
      <c r="U64" s="226"/>
      <c r="V64" s="229"/>
    </row>
    <row r="65" spans="1:22" ht="12.75" customHeight="1">
      <c r="A65" s="252">
        <v>53</v>
      </c>
      <c r="B65" s="545" t="s">
        <v>11</v>
      </c>
      <c r="C65" s="37">
        <f aca="true" t="shared" si="17" ref="C65:C70">G65+K65+O65+S65</f>
        <v>-2.4</v>
      </c>
      <c r="D65" s="189">
        <f aca="true" t="shared" si="18" ref="D65:E67">H65+L65+P65+T65</f>
        <v>-2.4</v>
      </c>
      <c r="E65" s="181"/>
      <c r="F65" s="265"/>
      <c r="G65" s="309">
        <f t="shared" si="16"/>
        <v>-2.4</v>
      </c>
      <c r="H65" s="189">
        <v>-2.4</v>
      </c>
      <c r="I65" s="216"/>
      <c r="J65" s="241"/>
      <c r="K65" s="245"/>
      <c r="L65" s="226"/>
      <c r="M65" s="226"/>
      <c r="N65" s="229"/>
      <c r="O65" s="228"/>
      <c r="P65" s="226"/>
      <c r="Q65" s="226"/>
      <c r="R65" s="240"/>
      <c r="S65" s="245"/>
      <c r="T65" s="226"/>
      <c r="U65" s="226"/>
      <c r="V65" s="229"/>
    </row>
    <row r="66" spans="1:22" ht="12.75" customHeight="1">
      <c r="A66" s="252">
        <v>54</v>
      </c>
      <c r="B66" s="545" t="s">
        <v>12</v>
      </c>
      <c r="C66" s="37">
        <f t="shared" si="17"/>
        <v>-0.6</v>
      </c>
      <c r="D66" s="189">
        <f t="shared" si="18"/>
        <v>-0.6</v>
      </c>
      <c r="E66" s="189">
        <f t="shared" si="18"/>
        <v>-0.6</v>
      </c>
      <c r="F66" s="265"/>
      <c r="G66" s="309">
        <f t="shared" si="16"/>
        <v>-0.6</v>
      </c>
      <c r="H66" s="189">
        <v>-0.6</v>
      </c>
      <c r="I66" s="216">
        <v>-0.6</v>
      </c>
      <c r="J66" s="241"/>
      <c r="K66" s="245"/>
      <c r="L66" s="226"/>
      <c r="M66" s="226"/>
      <c r="N66" s="229"/>
      <c r="O66" s="228"/>
      <c r="P66" s="226"/>
      <c r="Q66" s="226"/>
      <c r="R66" s="240"/>
      <c r="S66" s="245"/>
      <c r="T66" s="226"/>
      <c r="U66" s="226"/>
      <c r="V66" s="229"/>
    </row>
    <row r="67" spans="1:22" ht="12.75" customHeight="1">
      <c r="A67" s="252">
        <v>55</v>
      </c>
      <c r="B67" s="540" t="s">
        <v>230</v>
      </c>
      <c r="C67" s="37">
        <f t="shared" si="17"/>
        <v>2.2</v>
      </c>
      <c r="D67" s="189">
        <f t="shared" si="18"/>
        <v>2.2</v>
      </c>
      <c r="E67" s="189">
        <f t="shared" si="18"/>
        <v>2.2</v>
      </c>
      <c r="F67" s="265"/>
      <c r="G67" s="309">
        <f t="shared" si="16"/>
        <v>2.2</v>
      </c>
      <c r="H67" s="189">
        <v>2.2</v>
      </c>
      <c r="I67" s="216">
        <v>2.2</v>
      </c>
      <c r="J67" s="241"/>
      <c r="K67" s="245"/>
      <c r="L67" s="226"/>
      <c r="M67" s="226"/>
      <c r="N67" s="229"/>
      <c r="O67" s="228"/>
      <c r="P67" s="226"/>
      <c r="Q67" s="226"/>
      <c r="R67" s="240"/>
      <c r="S67" s="245"/>
      <c r="T67" s="226"/>
      <c r="U67" s="226"/>
      <c r="V67" s="229"/>
    </row>
    <row r="68" spans="1:22" ht="48" customHeight="1">
      <c r="A68" s="252">
        <v>56</v>
      </c>
      <c r="B68" s="546" t="s">
        <v>133</v>
      </c>
      <c r="C68" s="213">
        <f t="shared" si="17"/>
        <v>-54.709</v>
      </c>
      <c r="D68" s="216">
        <f>H68+L68+P68+T68</f>
        <v>-54.709</v>
      </c>
      <c r="E68" s="216">
        <f>I68+M68+Q68+U68</f>
        <v>84.5</v>
      </c>
      <c r="F68" s="225"/>
      <c r="G68" s="232">
        <f t="shared" si="16"/>
        <v>-54.709</v>
      </c>
      <c r="H68" s="216">
        <f>H69</f>
        <v>-54.709</v>
      </c>
      <c r="I68" s="216">
        <f>I69+I71</f>
        <v>5.5</v>
      </c>
      <c r="J68" s="241"/>
      <c r="K68" s="213"/>
      <c r="L68" s="216"/>
      <c r="M68" s="216">
        <f>M71</f>
        <v>79</v>
      </c>
      <c r="N68" s="225"/>
      <c r="O68" s="232"/>
      <c r="P68" s="216"/>
      <c r="Q68" s="216"/>
      <c r="R68" s="241"/>
      <c r="S68" s="213"/>
      <c r="T68" s="216"/>
      <c r="U68" s="216"/>
      <c r="V68" s="225"/>
    </row>
    <row r="69" spans="1:22" ht="12.75">
      <c r="A69" s="252">
        <v>57</v>
      </c>
      <c r="B69" s="547" t="s">
        <v>210</v>
      </c>
      <c r="C69" s="213">
        <f t="shared" si="17"/>
        <v>-54.709</v>
      </c>
      <c r="D69" s="216">
        <f>H69+L69+P69+T69</f>
        <v>-54.709</v>
      </c>
      <c r="E69" s="216"/>
      <c r="F69" s="225"/>
      <c r="G69" s="274">
        <f>G70</f>
        <v>-54.709</v>
      </c>
      <c r="H69" s="275">
        <f>H70</f>
        <v>-54.709</v>
      </c>
      <c r="I69" s="275"/>
      <c r="J69" s="310"/>
      <c r="K69" s="213"/>
      <c r="L69" s="216"/>
      <c r="M69" s="216"/>
      <c r="N69" s="229"/>
      <c r="O69" s="228"/>
      <c r="P69" s="226"/>
      <c r="Q69" s="226"/>
      <c r="R69" s="240"/>
      <c r="S69" s="245"/>
      <c r="T69" s="226"/>
      <c r="U69" s="226"/>
      <c r="V69" s="229"/>
    </row>
    <row r="70" spans="1:22" ht="12.75">
      <c r="A70" s="252">
        <v>58</v>
      </c>
      <c r="B70" s="548" t="s">
        <v>211</v>
      </c>
      <c r="C70" s="218">
        <f t="shared" si="17"/>
        <v>-54.709</v>
      </c>
      <c r="D70" s="201">
        <f>H70+L70+P70+T70</f>
        <v>-54.709</v>
      </c>
      <c r="E70" s="216"/>
      <c r="F70" s="224"/>
      <c r="G70" s="238">
        <f>H70+J70</f>
        <v>-54.709</v>
      </c>
      <c r="H70" s="226">
        <v>-54.709</v>
      </c>
      <c r="I70" s="226"/>
      <c r="J70" s="240"/>
      <c r="K70" s="213"/>
      <c r="L70" s="216"/>
      <c r="M70" s="216"/>
      <c r="N70" s="229"/>
      <c r="O70" s="228"/>
      <c r="P70" s="226"/>
      <c r="Q70" s="226"/>
      <c r="R70" s="240"/>
      <c r="S70" s="245"/>
      <c r="T70" s="226"/>
      <c r="U70" s="226"/>
      <c r="V70" s="229"/>
    </row>
    <row r="71" spans="1:22" ht="12.75">
      <c r="A71" s="252">
        <v>59</v>
      </c>
      <c r="B71" s="547" t="s">
        <v>435</v>
      </c>
      <c r="C71" s="213"/>
      <c r="D71" s="216"/>
      <c r="E71" s="216">
        <f>I71+M71+Q71+U71</f>
        <v>84.5</v>
      </c>
      <c r="F71" s="225"/>
      <c r="G71" s="274"/>
      <c r="H71" s="216"/>
      <c r="I71" s="216">
        <v>5.5</v>
      </c>
      <c r="J71" s="241"/>
      <c r="K71" s="213"/>
      <c r="L71" s="12"/>
      <c r="M71" s="216">
        <v>79</v>
      </c>
      <c r="N71" s="229"/>
      <c r="O71" s="228"/>
      <c r="P71" s="226"/>
      <c r="Q71" s="226"/>
      <c r="R71" s="240"/>
      <c r="S71" s="213"/>
      <c r="T71" s="12"/>
      <c r="U71" s="216"/>
      <c r="V71" s="229"/>
    </row>
    <row r="72" spans="1:22" ht="12.75">
      <c r="A72" s="252">
        <v>60</v>
      </c>
      <c r="B72" s="547" t="s">
        <v>7</v>
      </c>
      <c r="C72" s="213">
        <f aca="true" t="shared" si="19" ref="C72:D74">G72+K72+O72+S72</f>
        <v>2.184</v>
      </c>
      <c r="D72" s="216">
        <f t="shared" si="19"/>
        <v>2.184</v>
      </c>
      <c r="E72" s="216"/>
      <c r="F72" s="224"/>
      <c r="G72" s="274"/>
      <c r="H72" s="216"/>
      <c r="I72" s="226"/>
      <c r="J72" s="240"/>
      <c r="K72" s="213">
        <f>L72+N72</f>
        <v>2.184</v>
      </c>
      <c r="L72" s="12">
        <v>2.184</v>
      </c>
      <c r="M72" s="216"/>
      <c r="N72" s="229"/>
      <c r="O72" s="228"/>
      <c r="P72" s="226"/>
      <c r="Q72" s="226"/>
      <c r="R72" s="240"/>
      <c r="S72" s="179"/>
      <c r="T72" s="12"/>
      <c r="U72" s="226"/>
      <c r="V72" s="229"/>
    </row>
    <row r="73" spans="1:22" ht="12.75">
      <c r="A73" s="252">
        <v>61</v>
      </c>
      <c r="B73" s="547" t="s">
        <v>8</v>
      </c>
      <c r="C73" s="213">
        <f t="shared" si="19"/>
        <v>2.496</v>
      </c>
      <c r="D73" s="216">
        <f t="shared" si="19"/>
        <v>2.496</v>
      </c>
      <c r="E73" s="216"/>
      <c r="F73" s="224"/>
      <c r="G73" s="274"/>
      <c r="H73" s="216"/>
      <c r="I73" s="226"/>
      <c r="J73" s="240"/>
      <c r="K73" s="213">
        <f>L73+N73</f>
        <v>2.496</v>
      </c>
      <c r="L73" s="12">
        <v>2.496</v>
      </c>
      <c r="M73" s="216"/>
      <c r="N73" s="229"/>
      <c r="O73" s="228"/>
      <c r="P73" s="226"/>
      <c r="Q73" s="226"/>
      <c r="R73" s="240"/>
      <c r="S73" s="179"/>
      <c r="T73" s="12"/>
      <c r="U73" s="226"/>
      <c r="V73" s="229"/>
    </row>
    <row r="74" spans="1:22" ht="13.5" thickBot="1">
      <c r="A74" s="253">
        <v>62</v>
      </c>
      <c r="B74" s="549" t="s">
        <v>230</v>
      </c>
      <c r="C74" s="233">
        <f t="shared" si="19"/>
        <v>-4.68</v>
      </c>
      <c r="D74" s="222">
        <f t="shared" si="19"/>
        <v>-4.68</v>
      </c>
      <c r="E74" s="222"/>
      <c r="F74" s="517"/>
      <c r="G74" s="467"/>
      <c r="H74" s="222"/>
      <c r="I74" s="472"/>
      <c r="J74" s="473"/>
      <c r="K74" s="233">
        <f>L74+N74</f>
        <v>-4.68</v>
      </c>
      <c r="L74" s="469">
        <v>-4.68</v>
      </c>
      <c r="M74" s="222"/>
      <c r="N74" s="470"/>
      <c r="O74" s="471"/>
      <c r="P74" s="472"/>
      <c r="Q74" s="472"/>
      <c r="R74" s="473"/>
      <c r="S74" s="539"/>
      <c r="T74" s="469"/>
      <c r="U74" s="472"/>
      <c r="V74" s="470"/>
    </row>
    <row r="75" spans="1:22" ht="48.75" customHeight="1" thickBot="1">
      <c r="A75" s="250">
        <v>63</v>
      </c>
      <c r="B75" s="542" t="s">
        <v>188</v>
      </c>
      <c r="C75" s="487">
        <f>G75+K75+O75+S75</f>
        <v>65.05638</v>
      </c>
      <c r="D75" s="485">
        <f>H75+L75+P75+T75</f>
        <v>92.95376</v>
      </c>
      <c r="E75" s="198">
        <f>I75+M75+Q75+U75</f>
        <v>7.154</v>
      </c>
      <c r="F75" s="491">
        <f>F76+F85+F89</f>
        <v>-27.89738</v>
      </c>
      <c r="G75" s="510">
        <f>G76+SUM(G83:G91)</f>
        <v>65.05638</v>
      </c>
      <c r="H75" s="485">
        <f>H76+SUM(H83:H91)</f>
        <v>92.95376</v>
      </c>
      <c r="I75" s="198">
        <f>I76+SUM(I83:I90)</f>
        <v>7.154</v>
      </c>
      <c r="J75" s="490">
        <f>J76+J85+J89</f>
        <v>-27.89738</v>
      </c>
      <c r="K75" s="199"/>
      <c r="L75" s="198"/>
      <c r="M75" s="198"/>
      <c r="N75" s="212"/>
      <c r="O75" s="236"/>
      <c r="P75" s="198"/>
      <c r="Q75" s="198"/>
      <c r="R75" s="217"/>
      <c r="S75" s="199"/>
      <c r="T75" s="198"/>
      <c r="U75" s="198"/>
      <c r="V75" s="212"/>
    </row>
    <row r="76" spans="1:22" ht="14.25" customHeight="1">
      <c r="A76" s="251">
        <v>64</v>
      </c>
      <c r="B76" s="550" t="s">
        <v>185</v>
      </c>
      <c r="C76" s="529">
        <f>G76+K76+O76+S76</f>
        <v>28.42138</v>
      </c>
      <c r="D76" s="523">
        <f>H76+L76+P76+T76</f>
        <v>63.71876</v>
      </c>
      <c r="E76" s="200"/>
      <c r="F76" s="530">
        <f>J76+N76+R76+V76</f>
        <v>-35.29738</v>
      </c>
      <c r="G76" s="525">
        <f>SUM(G77:G82)</f>
        <v>28.42138</v>
      </c>
      <c r="H76" s="523">
        <f>SUM(H77:H82)</f>
        <v>63.71876</v>
      </c>
      <c r="I76" s="200"/>
      <c r="J76" s="533">
        <f>J77+J79+J82+J78+J81</f>
        <v>-35.29738</v>
      </c>
      <c r="K76" s="219"/>
      <c r="L76" s="200"/>
      <c r="M76" s="200"/>
      <c r="N76" s="220"/>
      <c r="O76" s="242"/>
      <c r="P76" s="234"/>
      <c r="Q76" s="234"/>
      <c r="R76" s="239"/>
      <c r="S76" s="246"/>
      <c r="T76" s="234"/>
      <c r="U76" s="234"/>
      <c r="V76" s="243"/>
    </row>
    <row r="77" spans="1:22" ht="12.75">
      <c r="A77" s="252">
        <v>65</v>
      </c>
      <c r="B77" s="551" t="s">
        <v>445</v>
      </c>
      <c r="C77" s="486"/>
      <c r="D77" s="522">
        <f>H77+L77+P77+T77</f>
        <v>-3.60262</v>
      </c>
      <c r="E77" s="201"/>
      <c r="F77" s="531">
        <f>J77+N77+R77+V77</f>
        <v>3.60262</v>
      </c>
      <c r="G77" s="526"/>
      <c r="H77" s="272">
        <v>-3.60262</v>
      </c>
      <c r="I77" s="201"/>
      <c r="J77" s="534">
        <v>3.60262</v>
      </c>
      <c r="K77" s="218"/>
      <c r="L77" s="226"/>
      <c r="M77" s="226"/>
      <c r="N77" s="229"/>
      <c r="O77" s="228"/>
      <c r="P77" s="226"/>
      <c r="Q77" s="226"/>
      <c r="R77" s="240"/>
      <c r="S77" s="245"/>
      <c r="T77" s="226"/>
      <c r="U77" s="226"/>
      <c r="V77" s="229"/>
    </row>
    <row r="78" spans="1:22" ht="12.75">
      <c r="A78" s="252">
        <v>66</v>
      </c>
      <c r="B78" s="551" t="s">
        <v>447</v>
      </c>
      <c r="C78" s="486"/>
      <c r="D78" s="190">
        <f>H78+L78+P78+T78</f>
        <v>22.6</v>
      </c>
      <c r="E78" s="201"/>
      <c r="F78" s="224">
        <f>J78+N78+R78+V78</f>
        <v>-22.6</v>
      </c>
      <c r="G78" s="228"/>
      <c r="H78" s="201">
        <v>22.6</v>
      </c>
      <c r="I78" s="201"/>
      <c r="J78" s="298">
        <v>-22.6</v>
      </c>
      <c r="K78" s="218"/>
      <c r="L78" s="226"/>
      <c r="M78" s="226"/>
      <c r="N78" s="229"/>
      <c r="O78" s="228"/>
      <c r="P78" s="226"/>
      <c r="Q78" s="226"/>
      <c r="R78" s="240"/>
      <c r="S78" s="245"/>
      <c r="T78" s="226"/>
      <c r="U78" s="226"/>
      <c r="V78" s="229"/>
    </row>
    <row r="79" spans="1:22" ht="12.75">
      <c r="A79" s="252">
        <v>67</v>
      </c>
      <c r="B79" s="551" t="s">
        <v>446</v>
      </c>
      <c r="C79" s="218"/>
      <c r="D79" s="201">
        <f aca="true" t="shared" si="20" ref="C79:E95">H79+L79+P79+T79</f>
        <v>36.3</v>
      </c>
      <c r="E79" s="201"/>
      <c r="F79" s="224">
        <f>J79+N79+R79+V79</f>
        <v>-36.3</v>
      </c>
      <c r="G79" s="238"/>
      <c r="H79" s="201">
        <v>36.3</v>
      </c>
      <c r="I79" s="201"/>
      <c r="J79" s="298">
        <v>-36.3</v>
      </c>
      <c r="K79" s="218"/>
      <c r="L79" s="226"/>
      <c r="M79" s="226"/>
      <c r="N79" s="229"/>
      <c r="O79" s="228"/>
      <c r="P79" s="226"/>
      <c r="Q79" s="226"/>
      <c r="R79" s="240"/>
      <c r="S79" s="245"/>
      <c r="T79" s="226"/>
      <c r="U79" s="226"/>
      <c r="V79" s="229"/>
    </row>
    <row r="80" spans="1:22" ht="12.75">
      <c r="A80" s="252">
        <v>68</v>
      </c>
      <c r="B80" s="551" t="s">
        <v>448</v>
      </c>
      <c r="C80" s="218">
        <f t="shared" si="20"/>
        <v>-5</v>
      </c>
      <c r="D80" s="201">
        <f t="shared" si="20"/>
        <v>-5</v>
      </c>
      <c r="E80" s="201"/>
      <c r="F80" s="224"/>
      <c r="G80" s="238">
        <f>H80+J80</f>
        <v>-5</v>
      </c>
      <c r="H80" s="201">
        <v>-5</v>
      </c>
      <c r="I80" s="201"/>
      <c r="J80" s="298"/>
      <c r="K80" s="218"/>
      <c r="L80" s="226"/>
      <c r="M80" s="226"/>
      <c r="N80" s="229"/>
      <c r="O80" s="228"/>
      <c r="P80" s="226"/>
      <c r="Q80" s="226"/>
      <c r="R80" s="240"/>
      <c r="S80" s="245"/>
      <c r="T80" s="226"/>
      <c r="U80" s="226"/>
      <c r="V80" s="229"/>
    </row>
    <row r="81" spans="1:22" ht="12.75">
      <c r="A81" s="252">
        <v>69</v>
      </c>
      <c r="B81" s="551" t="s">
        <v>217</v>
      </c>
      <c r="C81" s="218">
        <f>H81+L81+P81+T81</f>
        <v>30</v>
      </c>
      <c r="D81" s="201">
        <f t="shared" si="20"/>
        <v>30</v>
      </c>
      <c r="E81" s="201"/>
      <c r="F81" s="224"/>
      <c r="G81" s="238">
        <f>H81+J81</f>
        <v>30</v>
      </c>
      <c r="H81" s="201">
        <v>30</v>
      </c>
      <c r="I81" s="201"/>
      <c r="J81" s="298"/>
      <c r="K81" s="218"/>
      <c r="L81" s="226"/>
      <c r="M81" s="226"/>
      <c r="N81" s="229"/>
      <c r="O81" s="228"/>
      <c r="P81" s="226"/>
      <c r="Q81" s="226"/>
      <c r="R81" s="240"/>
      <c r="S81" s="245"/>
      <c r="T81" s="226"/>
      <c r="U81" s="226"/>
      <c r="V81" s="229"/>
    </row>
    <row r="82" spans="1:22" ht="24.75" customHeight="1">
      <c r="A82" s="252">
        <v>70</v>
      </c>
      <c r="B82" s="551" t="s">
        <v>190</v>
      </c>
      <c r="C82" s="258">
        <f t="shared" si="20"/>
        <v>3.421379999999999</v>
      </c>
      <c r="D82" s="272">
        <f t="shared" si="20"/>
        <v>-16.57862</v>
      </c>
      <c r="E82" s="201"/>
      <c r="F82" s="224">
        <f>J82+N82+R82+V82</f>
        <v>20</v>
      </c>
      <c r="G82" s="527">
        <f>H82+J82</f>
        <v>3.421379999999999</v>
      </c>
      <c r="H82" s="272">
        <f>-20+3.42138</f>
        <v>-16.57862</v>
      </c>
      <c r="I82" s="201"/>
      <c r="J82" s="298">
        <v>20</v>
      </c>
      <c r="K82" s="218"/>
      <c r="L82" s="226"/>
      <c r="M82" s="226"/>
      <c r="N82" s="229"/>
      <c r="O82" s="228"/>
      <c r="P82" s="226"/>
      <c r="Q82" s="226"/>
      <c r="R82" s="240"/>
      <c r="S82" s="245"/>
      <c r="T82" s="226"/>
      <c r="U82" s="226"/>
      <c r="V82" s="229"/>
    </row>
    <row r="83" spans="1:22" ht="12.75" customHeight="1">
      <c r="A83" s="252">
        <v>71</v>
      </c>
      <c r="B83" s="552" t="s">
        <v>6</v>
      </c>
      <c r="C83" s="213">
        <f t="shared" si="20"/>
        <v>2.185</v>
      </c>
      <c r="D83" s="216">
        <f t="shared" si="20"/>
        <v>2.185</v>
      </c>
      <c r="E83" s="216">
        <f t="shared" si="20"/>
        <v>2.154</v>
      </c>
      <c r="F83" s="225"/>
      <c r="G83" s="274">
        <f>H83+J83</f>
        <v>2.185</v>
      </c>
      <c r="H83" s="216">
        <v>2.185</v>
      </c>
      <c r="I83" s="216">
        <v>2.154</v>
      </c>
      <c r="J83" s="298"/>
      <c r="K83" s="218"/>
      <c r="L83" s="226"/>
      <c r="M83" s="226"/>
      <c r="N83" s="229"/>
      <c r="O83" s="228"/>
      <c r="P83" s="226"/>
      <c r="Q83" s="226"/>
      <c r="R83" s="240"/>
      <c r="S83" s="245"/>
      <c r="T83" s="226"/>
      <c r="U83" s="226"/>
      <c r="V83" s="229"/>
    </row>
    <row r="84" spans="1:22" ht="12.75" customHeight="1">
      <c r="A84" s="252">
        <v>72</v>
      </c>
      <c r="B84" s="545" t="s">
        <v>7</v>
      </c>
      <c r="C84" s="213">
        <f t="shared" si="20"/>
        <v>7.03</v>
      </c>
      <c r="D84" s="216">
        <f t="shared" si="20"/>
        <v>7.03</v>
      </c>
      <c r="E84" s="216">
        <f t="shared" si="20"/>
        <v>2</v>
      </c>
      <c r="F84" s="225"/>
      <c r="G84" s="274">
        <f>H84+J84</f>
        <v>7.03</v>
      </c>
      <c r="H84" s="216">
        <v>7.03</v>
      </c>
      <c r="I84" s="216">
        <v>2</v>
      </c>
      <c r="J84" s="298"/>
      <c r="K84" s="218"/>
      <c r="L84" s="226"/>
      <c r="M84" s="226"/>
      <c r="N84" s="229"/>
      <c r="O84" s="228"/>
      <c r="P84" s="226"/>
      <c r="Q84" s="226"/>
      <c r="R84" s="240"/>
      <c r="S84" s="245"/>
      <c r="T84" s="226"/>
      <c r="U84" s="226"/>
      <c r="V84" s="229"/>
    </row>
    <row r="85" spans="1:22" ht="12.75" customHeight="1">
      <c r="A85" s="252">
        <v>73</v>
      </c>
      <c r="B85" s="545" t="s">
        <v>8</v>
      </c>
      <c r="C85" s="213"/>
      <c r="D85" s="216">
        <f t="shared" si="20"/>
        <v>-6</v>
      </c>
      <c r="E85" s="216"/>
      <c r="F85" s="225">
        <f>J85+N85+R85+V85</f>
        <v>6</v>
      </c>
      <c r="G85" s="274"/>
      <c r="H85" s="216">
        <v>-6</v>
      </c>
      <c r="I85" s="216"/>
      <c r="J85" s="311">
        <v>6</v>
      </c>
      <c r="K85" s="218"/>
      <c r="L85" s="226"/>
      <c r="M85" s="226"/>
      <c r="N85" s="229"/>
      <c r="O85" s="228"/>
      <c r="P85" s="226"/>
      <c r="Q85" s="226"/>
      <c r="R85" s="240"/>
      <c r="S85" s="245"/>
      <c r="T85" s="226"/>
      <c r="U85" s="226"/>
      <c r="V85" s="229"/>
    </row>
    <row r="86" spans="1:22" ht="12.75" customHeight="1">
      <c r="A86" s="252">
        <v>74</v>
      </c>
      <c r="B86" s="540" t="s">
        <v>9</v>
      </c>
      <c r="C86" s="213">
        <f t="shared" si="20"/>
        <v>1</v>
      </c>
      <c r="D86" s="216">
        <f t="shared" si="20"/>
        <v>1</v>
      </c>
      <c r="E86" s="216"/>
      <c r="F86" s="225"/>
      <c r="G86" s="274">
        <f>H86+J86</f>
        <v>1</v>
      </c>
      <c r="H86" s="216">
        <v>1</v>
      </c>
      <c r="I86" s="201"/>
      <c r="J86" s="298"/>
      <c r="K86" s="218"/>
      <c r="L86" s="226"/>
      <c r="M86" s="226"/>
      <c r="N86" s="229"/>
      <c r="O86" s="228"/>
      <c r="P86" s="226"/>
      <c r="Q86" s="226"/>
      <c r="R86" s="240"/>
      <c r="S86" s="245"/>
      <c r="T86" s="226"/>
      <c r="U86" s="226"/>
      <c r="V86" s="229"/>
    </row>
    <row r="87" spans="1:22" ht="12.75" customHeight="1">
      <c r="A87" s="252">
        <v>75</v>
      </c>
      <c r="B87" s="552" t="s">
        <v>11</v>
      </c>
      <c r="C87" s="213">
        <f t="shared" si="20"/>
        <v>4.9</v>
      </c>
      <c r="D87" s="216">
        <f t="shared" si="20"/>
        <v>4.9</v>
      </c>
      <c r="E87" s="201"/>
      <c r="F87" s="224"/>
      <c r="G87" s="274">
        <f>H87+J87</f>
        <v>4.9</v>
      </c>
      <c r="H87" s="216">
        <f>2.4+2.5</f>
        <v>4.9</v>
      </c>
      <c r="I87" s="201"/>
      <c r="J87" s="298"/>
      <c r="K87" s="218"/>
      <c r="L87" s="226"/>
      <c r="M87" s="226"/>
      <c r="N87" s="229"/>
      <c r="O87" s="228"/>
      <c r="P87" s="226"/>
      <c r="Q87" s="226"/>
      <c r="R87" s="240"/>
      <c r="S87" s="245"/>
      <c r="T87" s="226"/>
      <c r="U87" s="226"/>
      <c r="V87" s="229"/>
    </row>
    <row r="88" spans="1:22" ht="12.75" customHeight="1">
      <c r="A88" s="252">
        <v>76</v>
      </c>
      <c r="B88" s="552" t="s">
        <v>12</v>
      </c>
      <c r="C88" s="213">
        <f t="shared" si="20"/>
        <v>1.38</v>
      </c>
      <c r="D88" s="216">
        <f t="shared" si="20"/>
        <v>1.38</v>
      </c>
      <c r="E88" s="201"/>
      <c r="F88" s="224"/>
      <c r="G88" s="274">
        <f>H88+J88</f>
        <v>1.38</v>
      </c>
      <c r="H88" s="216">
        <v>1.38</v>
      </c>
      <c r="I88" s="201"/>
      <c r="J88" s="298"/>
      <c r="K88" s="218"/>
      <c r="L88" s="226"/>
      <c r="M88" s="226"/>
      <c r="N88" s="229"/>
      <c r="O88" s="228"/>
      <c r="P88" s="226"/>
      <c r="Q88" s="226"/>
      <c r="R88" s="240"/>
      <c r="S88" s="245"/>
      <c r="T88" s="226"/>
      <c r="U88" s="226"/>
      <c r="V88" s="229"/>
    </row>
    <row r="89" spans="1:22" ht="12.75" customHeight="1">
      <c r="A89" s="252">
        <v>77</v>
      </c>
      <c r="B89" s="552" t="s">
        <v>13</v>
      </c>
      <c r="C89" s="213"/>
      <c r="D89" s="216">
        <f t="shared" si="20"/>
        <v>-1.4</v>
      </c>
      <c r="E89" s="216"/>
      <c r="F89" s="225">
        <f>J89+N89+R89+V89</f>
        <v>1.4</v>
      </c>
      <c r="G89" s="274"/>
      <c r="H89" s="216">
        <v>-1.4</v>
      </c>
      <c r="I89" s="201"/>
      <c r="J89" s="311">
        <v>1.4</v>
      </c>
      <c r="K89" s="218"/>
      <c r="L89" s="226"/>
      <c r="M89" s="226"/>
      <c r="N89" s="229"/>
      <c r="O89" s="228"/>
      <c r="P89" s="226"/>
      <c r="Q89" s="226"/>
      <c r="R89" s="240"/>
      <c r="S89" s="245"/>
      <c r="T89" s="226"/>
      <c r="U89" s="226"/>
      <c r="V89" s="229"/>
    </row>
    <row r="90" spans="1:22" ht="12.75" customHeight="1">
      <c r="A90" s="252">
        <v>78</v>
      </c>
      <c r="B90" s="552" t="s">
        <v>230</v>
      </c>
      <c r="C90" s="213">
        <f t="shared" si="20"/>
        <v>5.14</v>
      </c>
      <c r="D90" s="216">
        <f t="shared" si="20"/>
        <v>5.14</v>
      </c>
      <c r="E90" s="216">
        <f t="shared" si="20"/>
        <v>3</v>
      </c>
      <c r="F90" s="225"/>
      <c r="G90" s="274">
        <f>H90+J90</f>
        <v>5.14</v>
      </c>
      <c r="H90" s="216">
        <v>5.14</v>
      </c>
      <c r="I90" s="216">
        <v>3</v>
      </c>
      <c r="J90" s="298"/>
      <c r="K90" s="218"/>
      <c r="L90" s="226"/>
      <c r="M90" s="226"/>
      <c r="N90" s="229"/>
      <c r="O90" s="228"/>
      <c r="P90" s="226"/>
      <c r="Q90" s="226"/>
      <c r="R90" s="240"/>
      <c r="S90" s="245"/>
      <c r="T90" s="226"/>
      <c r="U90" s="226"/>
      <c r="V90" s="229"/>
    </row>
    <row r="91" spans="1:22" ht="12.75" customHeight="1" thickBot="1">
      <c r="A91" s="253">
        <v>79</v>
      </c>
      <c r="B91" s="553" t="s">
        <v>14</v>
      </c>
      <c r="C91" s="233">
        <f t="shared" si="20"/>
        <v>15</v>
      </c>
      <c r="D91" s="222">
        <f t="shared" si="20"/>
        <v>15</v>
      </c>
      <c r="E91" s="222"/>
      <c r="F91" s="227"/>
      <c r="G91" s="467">
        <f>H91+J91</f>
        <v>15</v>
      </c>
      <c r="H91" s="222">
        <v>15</v>
      </c>
      <c r="I91" s="222"/>
      <c r="J91" s="535"/>
      <c r="K91" s="488"/>
      <c r="L91" s="472"/>
      <c r="M91" s="472"/>
      <c r="N91" s="470"/>
      <c r="O91" s="471"/>
      <c r="P91" s="472"/>
      <c r="Q91" s="472"/>
      <c r="R91" s="473"/>
      <c r="S91" s="474"/>
      <c r="T91" s="472"/>
      <c r="U91" s="472"/>
      <c r="V91" s="470"/>
    </row>
    <row r="92" spans="1:22" ht="31.5" customHeight="1" thickBot="1">
      <c r="A92" s="250">
        <v>80</v>
      </c>
      <c r="B92" s="554" t="s">
        <v>451</v>
      </c>
      <c r="C92" s="199">
        <f t="shared" si="20"/>
        <v>25.721</v>
      </c>
      <c r="D92" s="198">
        <f t="shared" si="20"/>
        <v>25.721</v>
      </c>
      <c r="E92" s="198"/>
      <c r="F92" s="212"/>
      <c r="G92" s="509">
        <f>+G93</f>
        <v>25.721</v>
      </c>
      <c r="H92" s="507">
        <f>+H93</f>
        <v>25.721</v>
      </c>
      <c r="I92" s="198"/>
      <c r="J92" s="536"/>
      <c r="K92" s="538"/>
      <c r="L92" s="498"/>
      <c r="M92" s="498"/>
      <c r="N92" s="244"/>
      <c r="O92" s="499"/>
      <c r="P92" s="498"/>
      <c r="Q92" s="498"/>
      <c r="R92" s="500"/>
      <c r="S92" s="497"/>
      <c r="T92" s="498"/>
      <c r="U92" s="498"/>
      <c r="V92" s="244"/>
    </row>
    <row r="93" spans="1:22" ht="12.75" customHeight="1">
      <c r="A93" s="251">
        <v>81</v>
      </c>
      <c r="B93" s="555" t="s">
        <v>88</v>
      </c>
      <c r="C93" s="219">
        <f t="shared" si="20"/>
        <v>25.721</v>
      </c>
      <c r="D93" s="200">
        <f t="shared" si="20"/>
        <v>25.721</v>
      </c>
      <c r="E93" s="200"/>
      <c r="F93" s="220"/>
      <c r="G93" s="237">
        <f>+G94</f>
        <v>25.721</v>
      </c>
      <c r="H93" s="235">
        <f>+H94</f>
        <v>25.721</v>
      </c>
      <c r="I93" s="200"/>
      <c r="J93" s="537"/>
      <c r="K93" s="528"/>
      <c r="L93" s="234"/>
      <c r="M93" s="234"/>
      <c r="N93" s="243"/>
      <c r="O93" s="242"/>
      <c r="P93" s="234"/>
      <c r="Q93" s="234"/>
      <c r="R93" s="239"/>
      <c r="S93" s="246"/>
      <c r="T93" s="234"/>
      <c r="U93" s="234"/>
      <c r="V93" s="243"/>
    </row>
    <row r="94" spans="1:22" ht="12.75" customHeight="1" thickBot="1">
      <c r="A94" s="253">
        <v>82</v>
      </c>
      <c r="B94" s="556" t="s">
        <v>452</v>
      </c>
      <c r="C94" s="488">
        <f t="shared" si="20"/>
        <v>25.721</v>
      </c>
      <c r="D94" s="489">
        <f t="shared" si="20"/>
        <v>25.721</v>
      </c>
      <c r="E94" s="489"/>
      <c r="F94" s="517"/>
      <c r="G94" s="518">
        <f>H94+J94</f>
        <v>25.721</v>
      </c>
      <c r="H94" s="489">
        <v>25.721</v>
      </c>
      <c r="I94" s="222"/>
      <c r="J94" s="535"/>
      <c r="K94" s="488"/>
      <c r="L94" s="472"/>
      <c r="M94" s="472"/>
      <c r="N94" s="470"/>
      <c r="O94" s="471"/>
      <c r="P94" s="472"/>
      <c r="Q94" s="472"/>
      <c r="R94" s="473"/>
      <c r="S94" s="474"/>
      <c r="T94" s="472"/>
      <c r="U94" s="472"/>
      <c r="V94" s="470"/>
    </row>
    <row r="95" spans="1:22" ht="13.5" thickBot="1">
      <c r="A95" s="250">
        <v>83</v>
      </c>
      <c r="B95" s="557" t="s">
        <v>169</v>
      </c>
      <c r="C95" s="487">
        <f t="shared" si="20"/>
        <v>216.84238000000005</v>
      </c>
      <c r="D95" s="485">
        <f t="shared" si="20"/>
        <v>186.78676000000004</v>
      </c>
      <c r="E95" s="198">
        <f>I95+M95+Q95+U95</f>
        <v>167.66199999999992</v>
      </c>
      <c r="F95" s="491">
        <f>J95+N95+R95+V95</f>
        <v>30.055619999999998</v>
      </c>
      <c r="G95" s="510">
        <f>G13+G25+G61+G68+G75+G92</f>
        <v>29.142380000000006</v>
      </c>
      <c r="H95" s="485">
        <f>H13+H25+H61+H68+H75+H92</f>
        <v>-0.5632399999999826</v>
      </c>
      <c r="I95" s="198">
        <f>I13+I25+I61+I68+I75+I92</f>
        <v>-68.14300000000003</v>
      </c>
      <c r="J95" s="490">
        <f>J13+J25+J61+J68+J75+J92</f>
        <v>29.705619999999996</v>
      </c>
      <c r="K95" s="199">
        <f>K25+K61+K68+K75+K13</f>
        <v>0.8000000000000002</v>
      </c>
      <c r="L95" s="198">
        <f>L25+L61+L68+L75+L13</f>
        <v>0.8000000000000002</v>
      </c>
      <c r="M95" s="198">
        <f>M25+M61+M68+M75+M13</f>
        <v>78.065</v>
      </c>
      <c r="N95" s="212"/>
      <c r="O95" s="236">
        <f>O25+O61+O68+O75</f>
        <v>186.90000000000003</v>
      </c>
      <c r="P95" s="198">
        <f>P25+P61+P68+P75</f>
        <v>186.90000000000003</v>
      </c>
      <c r="Q95" s="198">
        <f>Q25+Q61+Q68+Q75</f>
        <v>157.73999999999995</v>
      </c>
      <c r="R95" s="217"/>
      <c r="S95" s="199"/>
      <c r="T95" s="198">
        <f>T25+T61+T68+T75</f>
        <v>-0.35</v>
      </c>
      <c r="U95" s="198"/>
      <c r="V95" s="212">
        <f>V25+V61+V68+V75</f>
        <v>0.35</v>
      </c>
    </row>
    <row r="96" spans="1:23" ht="12.75">
      <c r="A96" s="192"/>
      <c r="B96" s="192"/>
      <c r="C96" s="211"/>
      <c r="D96" s="211"/>
      <c r="E96" s="211"/>
      <c r="F96" s="211"/>
      <c r="G96" s="211"/>
      <c r="H96" s="211"/>
      <c r="I96" s="211"/>
      <c r="J96" s="211"/>
      <c r="K96" s="211"/>
      <c r="L96" s="211"/>
      <c r="M96" s="211"/>
      <c r="N96" s="211"/>
      <c r="O96" s="211"/>
      <c r="P96" s="211"/>
      <c r="Q96" s="211"/>
      <c r="R96" s="211"/>
      <c r="S96" s="211"/>
      <c r="T96" s="211"/>
      <c r="U96" s="211"/>
      <c r="V96" s="211"/>
      <c r="W96" s="211"/>
    </row>
    <row r="97" spans="1:22" ht="12.75">
      <c r="A97" s="192"/>
      <c r="B97" s="192"/>
      <c r="C97" s="192"/>
      <c r="D97" s="192"/>
      <c r="E97" s="192"/>
      <c r="F97" s="192"/>
      <c r="G97" s="192"/>
      <c r="H97" s="192"/>
      <c r="I97" s="192"/>
      <c r="J97" s="192"/>
      <c r="K97" s="192"/>
      <c r="L97" s="192"/>
      <c r="M97" s="192"/>
      <c r="N97" s="192"/>
      <c r="O97" s="192"/>
      <c r="P97" s="192"/>
      <c r="Q97" s="192"/>
      <c r="R97" s="192"/>
      <c r="S97" s="192"/>
      <c r="T97" s="192"/>
      <c r="U97" s="192"/>
      <c r="V97" s="192"/>
    </row>
    <row r="98" spans="1:22" ht="12.75">
      <c r="A98" s="192"/>
      <c r="B98" s="202" t="s">
        <v>68</v>
      </c>
      <c r="C98" s="192"/>
      <c r="D98" s="192"/>
      <c r="E98" s="192"/>
      <c r="F98" s="192"/>
      <c r="G98" s="192"/>
      <c r="H98" s="192"/>
      <c r="I98" s="192"/>
      <c r="J98" s="192"/>
      <c r="K98" s="192"/>
      <c r="L98" s="192"/>
      <c r="M98" s="192"/>
      <c r="N98" s="192"/>
      <c r="O98" s="192"/>
      <c r="P98" s="192"/>
      <c r="Q98" s="192"/>
      <c r="R98" s="192"/>
      <c r="S98" s="192"/>
      <c r="T98" s="192"/>
      <c r="U98" s="192"/>
      <c r="V98" s="192"/>
    </row>
    <row r="99" spans="1:22" ht="25.5">
      <c r="A99" s="192"/>
      <c r="B99" s="205" t="s">
        <v>193</v>
      </c>
      <c r="C99" s="192"/>
      <c r="D99" s="192"/>
      <c r="E99" s="192"/>
      <c r="F99" s="211"/>
      <c r="G99" s="192"/>
      <c r="H99" s="192"/>
      <c r="I99" s="192"/>
      <c r="J99" s="192"/>
      <c r="K99" s="192"/>
      <c r="L99" s="192"/>
      <c r="M99" s="192"/>
      <c r="N99" s="192"/>
      <c r="O99" s="192"/>
      <c r="P99" s="192"/>
      <c r="Q99" s="192"/>
      <c r="R99" s="192"/>
      <c r="S99" s="192"/>
      <c r="T99" s="192"/>
      <c r="U99" s="192"/>
      <c r="V99" s="192"/>
    </row>
    <row r="100" spans="1:22" ht="12.75">
      <c r="A100" s="192"/>
      <c r="B100" s="202" t="s">
        <v>189</v>
      </c>
      <c r="C100" s="192"/>
      <c r="D100" s="192"/>
      <c r="E100" s="192"/>
      <c r="F100" s="192"/>
      <c r="G100" s="192"/>
      <c r="H100" s="192"/>
      <c r="I100" s="192"/>
      <c r="J100" s="192"/>
      <c r="K100" s="192"/>
      <c r="L100" s="192"/>
      <c r="M100" s="192"/>
      <c r="N100" s="192"/>
      <c r="O100" s="192"/>
      <c r="P100" s="192"/>
      <c r="Q100" s="192"/>
      <c r="R100" s="192"/>
      <c r="S100" s="192"/>
      <c r="T100" s="192"/>
      <c r="U100" s="192"/>
      <c r="V100" s="192"/>
    </row>
    <row r="101" spans="1:22" ht="12.75">
      <c r="A101" s="191"/>
      <c r="B101" s="203" t="s">
        <v>69</v>
      </c>
      <c r="C101" s="191"/>
      <c r="D101" s="191"/>
      <c r="E101" s="191"/>
      <c r="F101" s="191"/>
      <c r="G101" s="191"/>
      <c r="H101" s="191"/>
      <c r="I101" s="191"/>
      <c r="J101" s="191"/>
      <c r="K101" s="191"/>
      <c r="L101" s="191"/>
      <c r="M101" s="191"/>
      <c r="N101" s="191"/>
      <c r="O101" s="191"/>
      <c r="P101" s="191"/>
      <c r="Q101" s="191"/>
      <c r="R101" s="191"/>
      <c r="S101" s="191"/>
      <c r="T101" s="191"/>
      <c r="U101" s="191"/>
      <c r="V101" s="191"/>
    </row>
    <row r="102" spans="1:22" ht="12.75">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row>
  </sheetData>
  <sheetProtection/>
  <mergeCells count="24">
    <mergeCell ref="P10:R10"/>
    <mergeCell ref="A10:A12"/>
    <mergeCell ref="B10:B12"/>
    <mergeCell ref="C10:C12"/>
    <mergeCell ref="D10:F10"/>
    <mergeCell ref="G10:G12"/>
    <mergeCell ref="C4:J4"/>
    <mergeCell ref="C5:I5"/>
    <mergeCell ref="H11:I11"/>
    <mergeCell ref="J11:J12"/>
    <mergeCell ref="L11:M11"/>
    <mergeCell ref="N11:N12"/>
    <mergeCell ref="K10:K12"/>
    <mergeCell ref="L10:N10"/>
    <mergeCell ref="T10:V10"/>
    <mergeCell ref="T11:U11"/>
    <mergeCell ref="V11:V12"/>
    <mergeCell ref="H10:J10"/>
    <mergeCell ref="D11:E11"/>
    <mergeCell ref="F11:F12"/>
    <mergeCell ref="S10:S12"/>
    <mergeCell ref="P11:Q11"/>
    <mergeCell ref="R11:R12"/>
    <mergeCell ref="O10:O12"/>
  </mergeCells>
  <printOptions/>
  <pageMargins left="0.5118110236220472" right="0" top="0.7480314960629921" bottom="0.15748031496062992" header="0.31496062992125984" footer="0.31496062992125984"/>
  <pageSetup fitToHeight="0"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I10" sqref="I10"/>
    </sheetView>
  </sheetViews>
  <sheetFormatPr defaultColWidth="9.140625" defaultRowHeight="12.75"/>
  <cols>
    <col min="1" max="1" width="4.140625" style="0" customWidth="1"/>
    <col min="2" max="2" width="52.00390625" style="0" customWidth="1"/>
    <col min="3" max="3" width="37.421875" style="0" customWidth="1"/>
    <col min="4" max="4" width="13.57421875" style="0" customWidth="1"/>
    <col min="5" max="5" width="13.140625" style="0" customWidth="1"/>
    <col min="6" max="6" width="12.00390625" style="0" customWidth="1"/>
  </cols>
  <sheetData>
    <row r="1" spans="3:7" ht="12.75">
      <c r="C1" s="186"/>
      <c r="D1" s="186" t="s">
        <v>22</v>
      </c>
      <c r="E1" s="186"/>
      <c r="F1" s="186"/>
      <c r="G1" s="186"/>
    </row>
    <row r="2" spans="3:7" ht="12.75">
      <c r="C2" s="182"/>
      <c r="D2" s="182" t="s">
        <v>207</v>
      </c>
      <c r="E2" s="187"/>
      <c r="F2" s="188"/>
      <c r="G2" s="187"/>
    </row>
    <row r="3" spans="3:7" ht="12.75">
      <c r="C3" s="186"/>
      <c r="D3" s="186" t="s">
        <v>31</v>
      </c>
      <c r="E3" s="186"/>
      <c r="F3" s="186"/>
      <c r="G3" s="186"/>
    </row>
    <row r="4" spans="3:7" ht="12.75">
      <c r="C4" s="186"/>
      <c r="D4" s="186" t="s">
        <v>22</v>
      </c>
      <c r="E4" s="186"/>
      <c r="F4" s="186"/>
      <c r="G4" s="186"/>
    </row>
    <row r="5" spans="3:7" ht="12.75">
      <c r="C5" s="186"/>
      <c r="D5" s="186" t="s">
        <v>612</v>
      </c>
      <c r="E5" s="186"/>
      <c r="F5" s="186"/>
      <c r="G5" s="186"/>
    </row>
    <row r="6" ht="12.75">
      <c r="D6" s="186" t="s">
        <v>205</v>
      </c>
    </row>
    <row r="7" spans="1:5" ht="12.75">
      <c r="A7" s="183"/>
      <c r="B7" s="184" t="s">
        <v>180</v>
      </c>
      <c r="C7" s="183"/>
      <c r="D7" s="183"/>
      <c r="E7" s="183"/>
    </row>
    <row r="8" spans="1:5" ht="13.5" thickBot="1">
      <c r="A8" s="183"/>
      <c r="B8" s="183"/>
      <c r="C8" s="183"/>
      <c r="D8" s="185"/>
      <c r="E8" s="185" t="s">
        <v>208</v>
      </c>
    </row>
    <row r="9" spans="1:5" ht="12.75">
      <c r="A9" s="761"/>
      <c r="B9" s="763" t="s">
        <v>181</v>
      </c>
      <c r="C9" s="763" t="s">
        <v>182</v>
      </c>
      <c r="D9" s="763" t="s">
        <v>40</v>
      </c>
      <c r="E9" s="765" t="s">
        <v>183</v>
      </c>
    </row>
    <row r="10" spans="1:5" ht="13.5" thickBot="1">
      <c r="A10" s="762"/>
      <c r="B10" s="764"/>
      <c r="C10" s="764"/>
      <c r="D10" s="764"/>
      <c r="E10" s="766"/>
    </row>
    <row r="11" spans="1:5" ht="15" customHeight="1">
      <c r="A11" s="577">
        <v>1</v>
      </c>
      <c r="B11" s="571" t="s">
        <v>399</v>
      </c>
      <c r="C11" s="572" t="s">
        <v>74</v>
      </c>
      <c r="D11" s="573">
        <v>0.8</v>
      </c>
      <c r="E11" s="574">
        <v>-1.2</v>
      </c>
    </row>
    <row r="12" spans="1:5" ht="15" customHeight="1">
      <c r="A12" s="577">
        <v>2</v>
      </c>
      <c r="B12" s="281" t="s">
        <v>232</v>
      </c>
      <c r="C12" s="282"/>
      <c r="D12" s="389"/>
      <c r="E12" s="575">
        <f>SUM(E13:E17)</f>
        <v>0.2649999999999999</v>
      </c>
    </row>
    <row r="13" spans="1:5" ht="15" customHeight="1">
      <c r="A13" s="578">
        <v>3</v>
      </c>
      <c r="B13" s="285" t="s">
        <v>233</v>
      </c>
      <c r="C13" s="283" t="s">
        <v>74</v>
      </c>
      <c r="D13" s="286">
        <v>0.689</v>
      </c>
      <c r="E13" s="570">
        <v>5.589</v>
      </c>
    </row>
    <row r="14" spans="1:5" ht="15" customHeight="1">
      <c r="A14" s="578">
        <v>4</v>
      </c>
      <c r="B14" s="285"/>
      <c r="C14" s="283" t="s">
        <v>6</v>
      </c>
      <c r="D14" s="286"/>
      <c r="E14" s="570">
        <v>-0.855</v>
      </c>
    </row>
    <row r="15" spans="1:5" ht="15" customHeight="1">
      <c r="A15" s="578">
        <v>5</v>
      </c>
      <c r="B15" s="285"/>
      <c r="C15" s="283" t="s">
        <v>7</v>
      </c>
      <c r="D15" s="286"/>
      <c r="E15" s="570">
        <v>-3.1</v>
      </c>
    </row>
    <row r="16" spans="1:5" ht="15" customHeight="1">
      <c r="A16" s="578">
        <v>6</v>
      </c>
      <c r="B16" s="278"/>
      <c r="C16" s="283" t="s">
        <v>8</v>
      </c>
      <c r="D16" s="286">
        <v>-0.689</v>
      </c>
      <c r="E16" s="570">
        <v>-0.689</v>
      </c>
    </row>
    <row r="17" spans="1:5" ht="15" customHeight="1">
      <c r="A17" s="578">
        <v>7</v>
      </c>
      <c r="B17" s="278"/>
      <c r="C17" s="283" t="s">
        <v>230</v>
      </c>
      <c r="D17" s="286"/>
      <c r="E17" s="570">
        <v>-0.68</v>
      </c>
    </row>
    <row r="18" spans="1:5" ht="15" customHeight="1">
      <c r="A18" s="579">
        <v>8</v>
      </c>
      <c r="B18" s="284" t="s">
        <v>231</v>
      </c>
      <c r="C18" s="279"/>
      <c r="D18" s="594"/>
      <c r="E18" s="287"/>
    </row>
    <row r="19" spans="1:5" ht="15" customHeight="1">
      <c r="A19" s="579">
        <v>9</v>
      </c>
      <c r="B19" s="280" t="s">
        <v>235</v>
      </c>
      <c r="C19" s="279"/>
      <c r="D19" s="594"/>
      <c r="E19" s="287"/>
    </row>
    <row r="20" spans="1:5" ht="15" customHeight="1">
      <c r="A20" s="579">
        <v>10</v>
      </c>
      <c r="B20" s="280" t="s">
        <v>234</v>
      </c>
      <c r="C20" s="283" t="s">
        <v>7</v>
      </c>
      <c r="D20" s="286">
        <v>2.184</v>
      </c>
      <c r="E20" s="287"/>
    </row>
    <row r="21" spans="1:5" ht="15" customHeight="1">
      <c r="A21" s="579">
        <v>11</v>
      </c>
      <c r="B21" s="280"/>
      <c r="C21" s="283" t="s">
        <v>8</v>
      </c>
      <c r="D21" s="286">
        <v>2.496</v>
      </c>
      <c r="E21" s="287"/>
    </row>
    <row r="22" spans="1:5" ht="15" customHeight="1" thickBot="1">
      <c r="A22" s="579">
        <v>12</v>
      </c>
      <c r="B22" s="280"/>
      <c r="C22" s="283" t="s">
        <v>230</v>
      </c>
      <c r="D22" s="286">
        <v>-4.68</v>
      </c>
      <c r="E22" s="287"/>
    </row>
    <row r="23" spans="1:5" ht="16.5" thickBot="1">
      <c r="A23" s="390">
        <v>13</v>
      </c>
      <c r="B23" s="391" t="s">
        <v>184</v>
      </c>
      <c r="C23" s="391"/>
      <c r="D23" s="392">
        <f>D11+D12+D18</f>
        <v>0.8</v>
      </c>
      <c r="E23" s="576">
        <f>E12+E18+E11</f>
        <v>-0.935</v>
      </c>
    </row>
  </sheetData>
  <sheetProtection/>
  <mergeCells count="5">
    <mergeCell ref="A9:A10"/>
    <mergeCell ref="B9:B10"/>
    <mergeCell ref="C9:C10"/>
    <mergeCell ref="D9:D10"/>
    <mergeCell ref="E9:E10"/>
  </mergeCells>
  <printOptions/>
  <pageMargins left="0.7" right="0.7" top="0.75" bottom="0.75" header="0.3" footer="0.3"/>
  <pageSetup fitToHeight="0"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C2:X74"/>
  <sheetViews>
    <sheetView zoomScalePageLayoutView="0" workbookViewId="0" topLeftCell="A1">
      <selection activeCell="D15" sqref="D15"/>
    </sheetView>
  </sheetViews>
  <sheetFormatPr defaultColWidth="9.140625" defaultRowHeight="12.75"/>
  <cols>
    <col min="3" max="3" width="5.421875" style="0" customWidth="1"/>
    <col min="4" max="4" width="34.28125" style="0" customWidth="1"/>
    <col min="17" max="17" width="33.28125" style="0" customWidth="1"/>
  </cols>
  <sheetData>
    <row r="2" ht="12.75">
      <c r="L2" s="10" t="s">
        <v>207</v>
      </c>
    </row>
    <row r="3" ht="12.75">
      <c r="L3" s="10" t="s">
        <v>617</v>
      </c>
    </row>
    <row r="4" ht="12.75">
      <c r="L4" s="10" t="s">
        <v>204</v>
      </c>
    </row>
    <row r="5" ht="12.75">
      <c r="L5" s="10" t="s">
        <v>611</v>
      </c>
    </row>
    <row r="6" ht="12.75">
      <c r="L6" s="10" t="s">
        <v>367</v>
      </c>
    </row>
    <row r="8" spans="3:24" s="5" customFormat="1" ht="12.75">
      <c r="C8" s="773" t="s">
        <v>419</v>
      </c>
      <c r="D8" s="773"/>
      <c r="E8" s="773"/>
      <c r="F8" s="773"/>
      <c r="G8" s="773"/>
      <c r="H8" s="773"/>
      <c r="I8" s="773"/>
      <c r="J8" s="773"/>
      <c r="K8" s="773"/>
      <c r="L8" s="773"/>
      <c r="M8" s="773"/>
      <c r="N8" s="773"/>
      <c r="O8" s="773"/>
      <c r="P8" s="773"/>
      <c r="Q8" s="773"/>
      <c r="R8" s="773"/>
      <c r="S8" s="773"/>
      <c r="T8" s="773"/>
      <c r="U8" s="773"/>
      <c r="V8" s="773"/>
      <c r="W8" s="773"/>
      <c r="X8" s="773"/>
    </row>
    <row r="9" s="5" customFormat="1" ht="12.75">
      <c r="C9" s="5" t="s">
        <v>418</v>
      </c>
    </row>
    <row r="10" ht="27" customHeight="1">
      <c r="M10" s="7" t="s">
        <v>420</v>
      </c>
    </row>
    <row r="11" spans="3:17" ht="12.75">
      <c r="C11" s="770" t="s">
        <v>0</v>
      </c>
      <c r="D11" s="770" t="s">
        <v>454</v>
      </c>
      <c r="E11" s="770" t="s">
        <v>455</v>
      </c>
      <c r="F11" s="770" t="s">
        <v>456</v>
      </c>
      <c r="G11" s="774"/>
      <c r="H11" s="774"/>
      <c r="I11" s="774"/>
      <c r="J11" s="774"/>
      <c r="K11" s="775" t="s">
        <v>457</v>
      </c>
      <c r="L11" s="775"/>
      <c r="M11" s="775"/>
      <c r="N11" s="775"/>
      <c r="O11" s="775"/>
      <c r="P11" s="776"/>
      <c r="Q11" s="666" t="s">
        <v>458</v>
      </c>
    </row>
    <row r="12" spans="3:17" ht="12.75">
      <c r="C12" s="770"/>
      <c r="D12" s="771"/>
      <c r="E12" s="771"/>
      <c r="F12" s="769" t="s">
        <v>459</v>
      </c>
      <c r="G12" s="771" t="s">
        <v>460</v>
      </c>
      <c r="H12" s="770" t="s">
        <v>461</v>
      </c>
      <c r="I12" s="771" t="s">
        <v>462</v>
      </c>
      <c r="J12" s="770" t="s">
        <v>463</v>
      </c>
      <c r="K12" s="674"/>
      <c r="L12" s="674"/>
      <c r="M12" s="674"/>
      <c r="N12" s="674"/>
      <c r="O12" s="777"/>
      <c r="P12" s="774"/>
      <c r="Q12" s="771"/>
    </row>
    <row r="13" spans="3:17" ht="51">
      <c r="C13" s="770"/>
      <c r="D13" s="771"/>
      <c r="E13" s="771"/>
      <c r="F13" s="770"/>
      <c r="G13" s="771"/>
      <c r="H13" s="772"/>
      <c r="I13" s="771"/>
      <c r="J13" s="772"/>
      <c r="K13" s="675" t="s">
        <v>464</v>
      </c>
      <c r="L13" s="676" t="s">
        <v>465</v>
      </c>
      <c r="M13" s="676" t="s">
        <v>466</v>
      </c>
      <c r="N13" s="676" t="s">
        <v>461</v>
      </c>
      <c r="O13" s="676" t="s">
        <v>467</v>
      </c>
      <c r="P13" s="676" t="s">
        <v>468</v>
      </c>
      <c r="Q13" s="771"/>
    </row>
    <row r="14" spans="3:17" ht="51">
      <c r="C14" s="677">
        <v>1</v>
      </c>
      <c r="D14" s="620" t="s">
        <v>469</v>
      </c>
      <c r="E14" s="678">
        <v>325.152</v>
      </c>
      <c r="F14" s="678"/>
      <c r="G14" s="678">
        <v>142.694</v>
      </c>
      <c r="H14" s="678"/>
      <c r="I14" s="678">
        <v>182.458</v>
      </c>
      <c r="J14" s="678"/>
      <c r="K14" s="679">
        <v>325.15</v>
      </c>
      <c r="L14" s="679">
        <v>142.694</v>
      </c>
      <c r="M14" s="679"/>
      <c r="N14" s="679"/>
      <c r="O14" s="679">
        <v>182.458</v>
      </c>
      <c r="P14" s="679"/>
      <c r="Q14" s="620" t="s">
        <v>470</v>
      </c>
    </row>
    <row r="15" spans="3:17" ht="38.25">
      <c r="C15" s="631">
        <v>2</v>
      </c>
      <c r="D15" s="620" t="s">
        <v>471</v>
      </c>
      <c r="E15" s="621">
        <v>350.2</v>
      </c>
      <c r="F15" s="621">
        <v>298</v>
      </c>
      <c r="G15" s="621"/>
      <c r="H15" s="621"/>
      <c r="I15" s="621">
        <v>52.2</v>
      </c>
      <c r="J15" s="621"/>
      <c r="K15" s="656">
        <v>205.6</v>
      </c>
      <c r="L15" s="656">
        <v>174.8</v>
      </c>
      <c r="M15" s="656"/>
      <c r="N15" s="656"/>
      <c r="O15" s="656">
        <v>30.8</v>
      </c>
      <c r="P15" s="656"/>
      <c r="Q15" s="620" t="s">
        <v>472</v>
      </c>
    </row>
    <row r="16" spans="3:17" ht="63.75">
      <c r="C16" s="631">
        <v>3</v>
      </c>
      <c r="D16" s="620" t="s">
        <v>473</v>
      </c>
      <c r="E16" s="622">
        <v>538.4</v>
      </c>
      <c r="F16" s="621">
        <v>440.1</v>
      </c>
      <c r="G16" s="621">
        <v>38.9</v>
      </c>
      <c r="H16" s="621"/>
      <c r="I16" s="621">
        <v>38.9</v>
      </c>
      <c r="J16" s="621">
        <v>20.5</v>
      </c>
      <c r="K16" s="634">
        <v>352.6</v>
      </c>
      <c r="L16" s="634">
        <v>181.4</v>
      </c>
      <c r="M16" s="634">
        <v>17</v>
      </c>
      <c r="N16" s="634"/>
      <c r="O16" s="634">
        <v>17</v>
      </c>
      <c r="P16" s="634">
        <v>137.2</v>
      </c>
      <c r="Q16" s="620" t="s">
        <v>474</v>
      </c>
    </row>
    <row r="17" spans="3:17" ht="51">
      <c r="C17" s="631">
        <v>4</v>
      </c>
      <c r="D17" s="620" t="s">
        <v>475</v>
      </c>
      <c r="E17" s="621">
        <v>372</v>
      </c>
      <c r="F17" s="621">
        <v>316.2</v>
      </c>
      <c r="G17" s="621"/>
      <c r="H17" s="621"/>
      <c r="I17" s="622">
        <v>55.8</v>
      </c>
      <c r="J17" s="622"/>
      <c r="K17" s="635">
        <v>360.8</v>
      </c>
      <c r="L17" s="635">
        <v>306.7</v>
      </c>
      <c r="M17" s="635"/>
      <c r="N17" s="635"/>
      <c r="O17" s="635">
        <v>54.1</v>
      </c>
      <c r="P17" s="635"/>
      <c r="Q17" s="620" t="s">
        <v>476</v>
      </c>
    </row>
    <row r="18" spans="3:17" ht="76.5">
      <c r="C18" s="631">
        <v>5</v>
      </c>
      <c r="D18" s="624" t="s">
        <v>477</v>
      </c>
      <c r="E18" s="623">
        <v>475.6</v>
      </c>
      <c r="F18" s="623">
        <v>343.6</v>
      </c>
      <c r="G18" s="623"/>
      <c r="H18" s="623">
        <v>42.6</v>
      </c>
      <c r="I18" s="623">
        <v>60.6</v>
      </c>
      <c r="J18" s="623">
        <v>28.8</v>
      </c>
      <c r="K18" s="635">
        <v>475.6</v>
      </c>
      <c r="L18" s="635">
        <v>343.6</v>
      </c>
      <c r="M18" s="635"/>
      <c r="N18" s="635">
        <v>42.6</v>
      </c>
      <c r="O18" s="635">
        <v>60.6</v>
      </c>
      <c r="P18" s="635">
        <v>28.8</v>
      </c>
      <c r="Q18" s="672" t="s">
        <v>478</v>
      </c>
    </row>
    <row r="19" spans="3:17" ht="51">
      <c r="C19" s="631">
        <v>6</v>
      </c>
      <c r="D19" s="620" t="s">
        <v>479</v>
      </c>
      <c r="E19" s="625">
        <v>67.403</v>
      </c>
      <c r="F19" s="621">
        <v>45.84</v>
      </c>
      <c r="G19" s="621">
        <v>8.09</v>
      </c>
      <c r="H19" s="621"/>
      <c r="I19" s="622">
        <v>13.48</v>
      </c>
      <c r="J19" s="622"/>
      <c r="K19" s="634">
        <v>36.67</v>
      </c>
      <c r="L19" s="634">
        <v>24.94</v>
      </c>
      <c r="M19" s="634">
        <v>4.4</v>
      </c>
      <c r="N19" s="634"/>
      <c r="O19" s="636">
        <v>7.33</v>
      </c>
      <c r="P19" s="636"/>
      <c r="Q19" s="673" t="s">
        <v>480</v>
      </c>
    </row>
    <row r="20" spans="3:17" ht="76.5">
      <c r="C20" s="631">
        <v>7</v>
      </c>
      <c r="D20" s="624" t="s">
        <v>481</v>
      </c>
      <c r="E20" s="626">
        <v>56.1</v>
      </c>
      <c r="F20" s="623">
        <v>47.7</v>
      </c>
      <c r="G20" s="623"/>
      <c r="H20" s="623"/>
      <c r="I20" s="623">
        <v>8.4</v>
      </c>
      <c r="J20" s="623"/>
      <c r="K20" s="635">
        <v>45.5</v>
      </c>
      <c r="L20" s="635">
        <v>38.6</v>
      </c>
      <c r="M20" s="635"/>
      <c r="N20" s="635"/>
      <c r="O20" s="635">
        <v>6.9</v>
      </c>
      <c r="P20" s="635"/>
      <c r="Q20" s="624"/>
    </row>
    <row r="21" spans="3:17" ht="51">
      <c r="C21" s="631">
        <v>8</v>
      </c>
      <c r="D21" s="624" t="s">
        <v>482</v>
      </c>
      <c r="E21" s="626">
        <v>282.2</v>
      </c>
      <c r="F21" s="623">
        <v>203.7</v>
      </c>
      <c r="G21" s="623">
        <v>18</v>
      </c>
      <c r="H21" s="623"/>
      <c r="I21" s="623">
        <v>23.5</v>
      </c>
      <c r="J21" s="623">
        <v>37</v>
      </c>
      <c r="K21" s="635">
        <v>101.2</v>
      </c>
      <c r="L21" s="635">
        <v>83.3</v>
      </c>
      <c r="M21" s="635">
        <v>7.3</v>
      </c>
      <c r="N21" s="635"/>
      <c r="O21" s="635">
        <v>10.6</v>
      </c>
      <c r="P21" s="635"/>
      <c r="Q21" s="624" t="s">
        <v>483</v>
      </c>
    </row>
    <row r="22" spans="3:17" ht="51">
      <c r="C22" s="631">
        <v>9</v>
      </c>
      <c r="D22" s="620" t="s">
        <v>484</v>
      </c>
      <c r="E22" s="621">
        <v>328</v>
      </c>
      <c r="F22" s="621">
        <v>253</v>
      </c>
      <c r="G22" s="621">
        <v>45</v>
      </c>
      <c r="H22" s="621"/>
      <c r="I22" s="621">
        <v>30</v>
      </c>
      <c r="J22" s="621"/>
      <c r="K22" s="656">
        <v>0</v>
      </c>
      <c r="L22" s="656">
        <v>0</v>
      </c>
      <c r="M22" s="656">
        <v>0</v>
      </c>
      <c r="N22" s="656"/>
      <c r="O22" s="656">
        <v>0</v>
      </c>
      <c r="P22" s="656"/>
      <c r="Q22" s="620" t="s">
        <v>485</v>
      </c>
    </row>
    <row r="23" spans="3:17" ht="102">
      <c r="C23" s="631">
        <v>10</v>
      </c>
      <c r="D23" s="620" t="s">
        <v>486</v>
      </c>
      <c r="E23" s="621">
        <v>269</v>
      </c>
      <c r="F23" s="621">
        <v>229</v>
      </c>
      <c r="G23" s="621">
        <v>20</v>
      </c>
      <c r="H23" s="621"/>
      <c r="I23" s="621">
        <v>20</v>
      </c>
      <c r="J23" s="621"/>
      <c r="K23" s="656">
        <v>38.9</v>
      </c>
      <c r="L23" s="656">
        <v>32.7</v>
      </c>
      <c r="M23" s="656">
        <v>2.9</v>
      </c>
      <c r="N23" s="656"/>
      <c r="O23" s="656">
        <v>3.3</v>
      </c>
      <c r="P23" s="656">
        <v>4.7</v>
      </c>
      <c r="Q23" s="620" t="s">
        <v>603</v>
      </c>
    </row>
    <row r="24" spans="3:17" ht="51">
      <c r="C24" s="631">
        <v>11</v>
      </c>
      <c r="D24" s="624" t="s">
        <v>487</v>
      </c>
      <c r="E24" s="626">
        <v>135.8</v>
      </c>
      <c r="F24" s="623">
        <v>98.8</v>
      </c>
      <c r="G24" s="623"/>
      <c r="H24" s="623"/>
      <c r="I24" s="623">
        <v>37</v>
      </c>
      <c r="J24" s="623"/>
      <c r="K24" s="635">
        <v>37.2</v>
      </c>
      <c r="L24" s="635">
        <v>35.6</v>
      </c>
      <c r="M24" s="635"/>
      <c r="N24" s="635"/>
      <c r="O24" s="635">
        <v>0.5</v>
      </c>
      <c r="P24" s="635">
        <v>1.1</v>
      </c>
      <c r="Q24" s="624" t="s">
        <v>488</v>
      </c>
    </row>
    <row r="25" spans="3:17" ht="76.5">
      <c r="C25" s="631">
        <v>12</v>
      </c>
      <c r="D25" s="627" t="s">
        <v>489</v>
      </c>
      <c r="E25" s="628">
        <v>1280.5</v>
      </c>
      <c r="F25" s="628">
        <v>286.9</v>
      </c>
      <c r="G25" s="628">
        <v>780</v>
      </c>
      <c r="H25" s="628"/>
      <c r="I25" s="628">
        <v>213.6</v>
      </c>
      <c r="J25" s="628"/>
      <c r="K25" s="637">
        <v>103.6</v>
      </c>
      <c r="L25" s="637">
        <v>23.2</v>
      </c>
      <c r="M25" s="637"/>
      <c r="N25" s="637"/>
      <c r="O25" s="637">
        <v>80.4</v>
      </c>
      <c r="P25" s="637"/>
      <c r="Q25" s="627" t="s">
        <v>490</v>
      </c>
    </row>
    <row r="26" spans="3:17" ht="102">
      <c r="C26" s="631">
        <v>13</v>
      </c>
      <c r="D26" s="680" t="s">
        <v>596</v>
      </c>
      <c r="E26" s="680">
        <v>521.8</v>
      </c>
      <c r="F26" s="680">
        <v>443.6</v>
      </c>
      <c r="G26" s="680">
        <v>39.1</v>
      </c>
      <c r="H26" s="680"/>
      <c r="I26" s="680">
        <v>39.1</v>
      </c>
      <c r="J26" s="680"/>
      <c r="K26" s="681">
        <v>66.4</v>
      </c>
      <c r="L26" s="681">
        <v>56.4</v>
      </c>
      <c r="M26" s="681">
        <v>5</v>
      </c>
      <c r="N26" s="681"/>
      <c r="O26" s="681">
        <v>5</v>
      </c>
      <c r="P26" s="681"/>
      <c r="Q26" s="620" t="s">
        <v>491</v>
      </c>
    </row>
    <row r="27" spans="3:17" ht="63.75">
      <c r="C27" s="653">
        <v>14</v>
      </c>
      <c r="D27" s="646" t="s">
        <v>492</v>
      </c>
      <c r="E27" s="654">
        <v>225.1</v>
      </c>
      <c r="F27" s="655">
        <v>191.3</v>
      </c>
      <c r="G27" s="655">
        <v>16.9</v>
      </c>
      <c r="H27" s="655"/>
      <c r="I27" s="655">
        <v>16.9</v>
      </c>
      <c r="J27" s="655"/>
      <c r="K27" s="663">
        <v>41.5</v>
      </c>
      <c r="L27" s="663">
        <v>35.3</v>
      </c>
      <c r="M27" s="663">
        <v>3.1</v>
      </c>
      <c r="N27" s="663"/>
      <c r="O27" s="663">
        <v>3.1</v>
      </c>
      <c r="P27" s="663"/>
      <c r="Q27" s="646" t="s">
        <v>493</v>
      </c>
    </row>
    <row r="28" spans="3:17" ht="51">
      <c r="C28" s="631">
        <v>15</v>
      </c>
      <c r="D28" s="682" t="s">
        <v>494</v>
      </c>
      <c r="E28" s="683">
        <v>94.5</v>
      </c>
      <c r="F28" s="683">
        <v>80.4</v>
      </c>
      <c r="G28" s="626">
        <v>7.1</v>
      </c>
      <c r="H28" s="626"/>
      <c r="I28" s="683">
        <v>7.1</v>
      </c>
      <c r="J28" s="683"/>
      <c r="K28" s="684"/>
      <c r="L28" s="684"/>
      <c r="M28" s="684"/>
      <c r="N28" s="684"/>
      <c r="O28" s="684"/>
      <c r="P28" s="684"/>
      <c r="Q28" s="626" t="s">
        <v>495</v>
      </c>
    </row>
    <row r="29" spans="3:17" ht="63.75">
      <c r="C29" s="631">
        <v>16</v>
      </c>
      <c r="D29" s="649" t="s">
        <v>496</v>
      </c>
      <c r="E29" s="649">
        <v>18.116</v>
      </c>
      <c r="F29" s="649"/>
      <c r="G29" s="649">
        <v>16.304</v>
      </c>
      <c r="H29" s="649"/>
      <c r="I29" s="649">
        <v>1.812</v>
      </c>
      <c r="J29" s="649"/>
      <c r="K29" s="650">
        <v>18.116</v>
      </c>
      <c r="L29" s="650"/>
      <c r="M29" s="650">
        <v>16.304</v>
      </c>
      <c r="N29" s="650"/>
      <c r="O29" s="650">
        <v>1.312</v>
      </c>
      <c r="P29" s="650"/>
      <c r="Q29" s="649" t="s">
        <v>497</v>
      </c>
    </row>
    <row r="30" spans="3:17" ht="89.25">
      <c r="C30" s="631">
        <v>17</v>
      </c>
      <c r="D30" s="626" t="s">
        <v>597</v>
      </c>
      <c r="E30" s="647">
        <v>136.07</v>
      </c>
      <c r="F30" s="626">
        <v>122.46</v>
      </c>
      <c r="G30" s="626"/>
      <c r="H30" s="626"/>
      <c r="I30" s="626">
        <v>13.61</v>
      </c>
      <c r="J30" s="626"/>
      <c r="K30" s="670">
        <v>96.57</v>
      </c>
      <c r="L30" s="670">
        <v>37.4</v>
      </c>
      <c r="M30" s="670"/>
      <c r="N30" s="670"/>
      <c r="O30" s="670">
        <v>73.44</v>
      </c>
      <c r="P30" s="670"/>
      <c r="Q30" s="626" t="s">
        <v>498</v>
      </c>
    </row>
    <row r="31" spans="3:17" ht="38.25">
      <c r="C31" s="631">
        <v>18</v>
      </c>
      <c r="D31" s="626" t="s">
        <v>499</v>
      </c>
      <c r="E31" s="630">
        <v>152.7</v>
      </c>
      <c r="F31" s="630">
        <v>117.1</v>
      </c>
      <c r="G31" s="630"/>
      <c r="H31" s="630"/>
      <c r="I31" s="630">
        <v>35.6</v>
      </c>
      <c r="J31" s="630"/>
      <c r="K31" s="641">
        <v>152.7</v>
      </c>
      <c r="L31" s="641">
        <v>117.1</v>
      </c>
      <c r="M31" s="641"/>
      <c r="N31" s="641"/>
      <c r="O31" s="641">
        <v>35.6</v>
      </c>
      <c r="P31" s="641"/>
      <c r="Q31" s="626" t="s">
        <v>500</v>
      </c>
    </row>
    <row r="32" spans="3:17" ht="51">
      <c r="C32" s="631">
        <v>19</v>
      </c>
      <c r="D32" s="638" t="s">
        <v>501</v>
      </c>
      <c r="E32" s="685">
        <v>24.685</v>
      </c>
      <c r="F32" s="638">
        <v>24.685</v>
      </c>
      <c r="G32" s="638"/>
      <c r="H32" s="638"/>
      <c r="I32" s="638"/>
      <c r="J32" s="638"/>
      <c r="K32" s="642"/>
      <c r="L32" s="642"/>
      <c r="M32" s="642"/>
      <c r="N32" s="642"/>
      <c r="O32" s="641">
        <v>4.937</v>
      </c>
      <c r="P32" s="642"/>
      <c r="Q32" s="638" t="s">
        <v>502</v>
      </c>
    </row>
    <row r="33" spans="3:17" ht="63.75">
      <c r="C33" s="631">
        <v>20</v>
      </c>
      <c r="D33" s="626" t="s">
        <v>503</v>
      </c>
      <c r="E33" s="630">
        <v>54.04975</v>
      </c>
      <c r="F33" s="630">
        <v>35.73537</v>
      </c>
      <c r="G33" s="630"/>
      <c r="H33" s="630"/>
      <c r="I33" s="630">
        <v>8.93385</v>
      </c>
      <c r="J33" s="630">
        <v>9.38053</v>
      </c>
      <c r="K33" s="641">
        <v>48.410000000000004</v>
      </c>
      <c r="L33" s="641">
        <v>35.74</v>
      </c>
      <c r="M33" s="641"/>
      <c r="N33" s="641"/>
      <c r="O33" s="641">
        <v>6.18</v>
      </c>
      <c r="P33" s="641">
        <v>6.49</v>
      </c>
      <c r="Q33" s="626" t="s">
        <v>504</v>
      </c>
    </row>
    <row r="34" spans="3:17" ht="63.75">
      <c r="C34" s="631">
        <v>21</v>
      </c>
      <c r="D34" s="638" t="s">
        <v>505</v>
      </c>
      <c r="E34" s="639">
        <v>91.41</v>
      </c>
      <c r="F34" s="639">
        <v>89.58</v>
      </c>
      <c r="G34" s="639"/>
      <c r="H34" s="639"/>
      <c r="I34" s="639">
        <v>1.83</v>
      </c>
      <c r="J34" s="639"/>
      <c r="K34" s="641">
        <v>60.04</v>
      </c>
      <c r="L34" s="641">
        <v>58.84</v>
      </c>
      <c r="M34" s="641"/>
      <c r="N34" s="641"/>
      <c r="O34" s="641">
        <v>1.2</v>
      </c>
      <c r="P34" s="641"/>
      <c r="Q34" s="638" t="s">
        <v>506</v>
      </c>
    </row>
    <row r="35" spans="3:17" ht="63.75">
      <c r="C35" s="631">
        <v>22</v>
      </c>
      <c r="D35" s="638" t="s">
        <v>507</v>
      </c>
      <c r="E35" s="639">
        <v>22.7</v>
      </c>
      <c r="F35" s="639">
        <v>22.7</v>
      </c>
      <c r="G35" s="639"/>
      <c r="H35" s="639"/>
      <c r="I35" s="639"/>
      <c r="J35" s="639"/>
      <c r="K35" s="641">
        <v>22.7</v>
      </c>
      <c r="L35" s="641">
        <v>18.2</v>
      </c>
      <c r="M35" s="641"/>
      <c r="N35" s="641"/>
      <c r="O35" s="641"/>
      <c r="P35" s="641"/>
      <c r="Q35" s="638" t="s">
        <v>508</v>
      </c>
    </row>
    <row r="36" spans="3:17" ht="38.25">
      <c r="C36" s="631">
        <v>23</v>
      </c>
      <c r="D36" s="626" t="s">
        <v>509</v>
      </c>
      <c r="E36" s="630">
        <v>147.142</v>
      </c>
      <c r="F36" s="630">
        <v>116.37</v>
      </c>
      <c r="G36" s="630"/>
      <c r="H36" s="630"/>
      <c r="I36" s="630">
        <v>30.77</v>
      </c>
      <c r="J36" s="630"/>
      <c r="K36" s="652">
        <v>147.14</v>
      </c>
      <c r="L36" s="652">
        <v>78.58</v>
      </c>
      <c r="M36" s="652"/>
      <c r="N36" s="652"/>
      <c r="O36" s="652">
        <v>68.56</v>
      </c>
      <c r="P36" s="652"/>
      <c r="Q36" s="626" t="s">
        <v>510</v>
      </c>
    </row>
    <row r="37" spans="3:17" ht="51">
      <c r="C37" s="631">
        <v>24</v>
      </c>
      <c r="D37" s="626" t="s">
        <v>511</v>
      </c>
      <c r="E37" s="626">
        <v>45.24</v>
      </c>
      <c r="F37" s="626">
        <v>45.24</v>
      </c>
      <c r="G37" s="626"/>
      <c r="H37" s="626"/>
      <c r="I37" s="626"/>
      <c r="J37" s="626"/>
      <c r="K37" s="642">
        <v>4</v>
      </c>
      <c r="L37" s="642"/>
      <c r="M37" s="642"/>
      <c r="N37" s="642"/>
      <c r="O37" s="642">
        <v>4</v>
      </c>
      <c r="P37" s="642"/>
      <c r="Q37" s="626" t="s">
        <v>512</v>
      </c>
    </row>
    <row r="38" spans="3:17" ht="51">
      <c r="C38" s="631">
        <v>25</v>
      </c>
      <c r="D38" s="638" t="s">
        <v>513</v>
      </c>
      <c r="E38" s="639">
        <v>36.452</v>
      </c>
      <c r="F38" s="639">
        <v>36.45</v>
      </c>
      <c r="G38" s="639"/>
      <c r="H38" s="639"/>
      <c r="I38" s="639"/>
      <c r="J38" s="639"/>
      <c r="K38" s="641">
        <v>4.8</v>
      </c>
      <c r="L38" s="641"/>
      <c r="M38" s="641"/>
      <c r="N38" s="641"/>
      <c r="O38" s="641">
        <v>4.8</v>
      </c>
      <c r="P38" s="641"/>
      <c r="Q38" s="638" t="s">
        <v>510</v>
      </c>
    </row>
    <row r="39" spans="3:17" ht="38.25">
      <c r="C39" s="631">
        <v>26</v>
      </c>
      <c r="D39" s="638" t="s">
        <v>514</v>
      </c>
      <c r="E39" s="686">
        <v>30.4</v>
      </c>
      <c r="F39" s="638">
        <v>26.4</v>
      </c>
      <c r="G39" s="638"/>
      <c r="H39" s="638"/>
      <c r="I39" s="638">
        <v>4</v>
      </c>
      <c r="J39" s="638"/>
      <c r="K39" s="642">
        <v>30.4</v>
      </c>
      <c r="L39" s="642">
        <v>22.45</v>
      </c>
      <c r="M39" s="642"/>
      <c r="N39" s="642"/>
      <c r="O39" s="641">
        <v>3.962</v>
      </c>
      <c r="P39" s="642"/>
      <c r="Q39" s="638" t="s">
        <v>515</v>
      </c>
    </row>
    <row r="40" spans="3:17" ht="25.5">
      <c r="C40" s="631">
        <v>27</v>
      </c>
      <c r="D40" s="626" t="s">
        <v>516</v>
      </c>
      <c r="E40" s="647" t="s">
        <v>517</v>
      </c>
      <c r="F40" s="626">
        <v>232.295</v>
      </c>
      <c r="G40" s="626"/>
      <c r="H40" s="626"/>
      <c r="I40" s="626">
        <v>40.993</v>
      </c>
      <c r="J40" s="626"/>
      <c r="K40" s="642">
        <v>136.644</v>
      </c>
      <c r="L40" s="642">
        <v>116.148</v>
      </c>
      <c r="M40" s="642"/>
      <c r="N40" s="642"/>
      <c r="O40" s="642">
        <v>20.496</v>
      </c>
      <c r="P40" s="642"/>
      <c r="Q40" s="626" t="s">
        <v>518</v>
      </c>
    </row>
    <row r="41" spans="3:17" ht="51">
      <c r="C41" s="631">
        <v>28</v>
      </c>
      <c r="D41" s="638" t="s">
        <v>519</v>
      </c>
      <c r="E41" s="686">
        <v>132</v>
      </c>
      <c r="F41" s="638">
        <v>111</v>
      </c>
      <c r="G41" s="638">
        <v>10</v>
      </c>
      <c r="H41" s="638"/>
      <c r="I41" s="638">
        <v>10</v>
      </c>
      <c r="J41" s="638"/>
      <c r="K41" s="642">
        <v>23.1</v>
      </c>
      <c r="L41" s="642">
        <v>19.6</v>
      </c>
      <c r="M41" s="642">
        <v>1.75</v>
      </c>
      <c r="N41" s="642"/>
      <c r="O41" s="642">
        <v>0</v>
      </c>
      <c r="P41" s="642"/>
      <c r="Q41" s="638" t="s">
        <v>520</v>
      </c>
    </row>
    <row r="42" spans="3:17" ht="38.25">
      <c r="C42" s="631">
        <v>29</v>
      </c>
      <c r="D42" s="638" t="s">
        <v>521</v>
      </c>
      <c r="E42" s="686">
        <v>175.1</v>
      </c>
      <c r="F42" s="638">
        <v>108.28</v>
      </c>
      <c r="G42" s="638">
        <v>19.11</v>
      </c>
      <c r="H42" s="638"/>
      <c r="I42" s="638">
        <v>31.8</v>
      </c>
      <c r="J42" s="638">
        <v>15.9</v>
      </c>
      <c r="K42" s="642">
        <v>9.55</v>
      </c>
      <c r="L42" s="642"/>
      <c r="M42" s="642"/>
      <c r="N42" s="642"/>
      <c r="O42" s="642"/>
      <c r="P42" s="642">
        <v>9.55</v>
      </c>
      <c r="Q42" s="638" t="s">
        <v>522</v>
      </c>
    </row>
    <row r="43" spans="3:17" ht="51">
      <c r="C43" s="631">
        <v>30</v>
      </c>
      <c r="D43" s="626" t="s">
        <v>523</v>
      </c>
      <c r="E43" s="647">
        <v>131.1</v>
      </c>
      <c r="F43" s="626"/>
      <c r="G43" s="626">
        <v>93</v>
      </c>
      <c r="H43" s="626"/>
      <c r="I43" s="626">
        <v>18.6</v>
      </c>
      <c r="J43" s="626">
        <v>19.5</v>
      </c>
      <c r="K43" s="670">
        <v>131.1</v>
      </c>
      <c r="L43" s="670"/>
      <c r="M43" s="670">
        <v>93</v>
      </c>
      <c r="N43" s="670"/>
      <c r="O43" s="670">
        <v>18.6</v>
      </c>
      <c r="P43" s="670">
        <v>19.5</v>
      </c>
      <c r="Q43" s="626" t="s">
        <v>524</v>
      </c>
    </row>
    <row r="44" spans="3:17" ht="38.25">
      <c r="C44" s="631">
        <v>31</v>
      </c>
      <c r="D44" s="638" t="s">
        <v>525</v>
      </c>
      <c r="E44" s="644">
        <v>163.255</v>
      </c>
      <c r="F44" s="626">
        <v>147.84</v>
      </c>
      <c r="G44" s="626"/>
      <c r="H44" s="626"/>
      <c r="I44" s="626">
        <v>15.415</v>
      </c>
      <c r="J44" s="626"/>
      <c r="K44" s="642">
        <v>74</v>
      </c>
      <c r="L44" s="642"/>
      <c r="M44" s="642"/>
      <c r="N44" s="642"/>
      <c r="O44" s="642">
        <v>7.5</v>
      </c>
      <c r="P44" s="642"/>
      <c r="Q44" s="626" t="s">
        <v>526</v>
      </c>
    </row>
    <row r="45" spans="3:17" ht="51">
      <c r="C45" s="631">
        <v>32</v>
      </c>
      <c r="D45" s="622" t="s">
        <v>527</v>
      </c>
      <c r="E45" s="651">
        <v>289.2</v>
      </c>
      <c r="F45" s="651">
        <v>289.2</v>
      </c>
      <c r="G45" s="651">
        <v>0</v>
      </c>
      <c r="H45" s="651"/>
      <c r="I45" s="651"/>
      <c r="J45" s="651"/>
      <c r="K45" s="664">
        <v>100</v>
      </c>
      <c r="L45" s="664">
        <v>100</v>
      </c>
      <c r="M45" s="664"/>
      <c r="N45" s="664"/>
      <c r="O45" s="664"/>
      <c r="P45" s="664"/>
      <c r="Q45" s="620" t="s">
        <v>528</v>
      </c>
    </row>
    <row r="46" spans="3:17" ht="51">
      <c r="C46" s="631">
        <v>33</v>
      </c>
      <c r="D46" s="626" t="s">
        <v>529</v>
      </c>
      <c r="E46" s="647">
        <v>253.251</v>
      </c>
      <c r="F46" s="647">
        <v>244.251</v>
      </c>
      <c r="G46" s="647"/>
      <c r="H46" s="647"/>
      <c r="I46" s="647">
        <v>14.1</v>
      </c>
      <c r="J46" s="647"/>
      <c r="K46" s="652">
        <v>253.251</v>
      </c>
      <c r="L46" s="652">
        <v>244.251</v>
      </c>
      <c r="M46" s="670"/>
      <c r="N46" s="670"/>
      <c r="O46" s="670">
        <v>9</v>
      </c>
      <c r="P46" s="670">
        <v>0</v>
      </c>
      <c r="Q46" s="626"/>
    </row>
    <row r="47" spans="3:17" ht="38.25">
      <c r="C47" s="631">
        <v>34</v>
      </c>
      <c r="D47" s="638" t="s">
        <v>530</v>
      </c>
      <c r="E47" s="685">
        <v>107.8</v>
      </c>
      <c r="F47" s="638">
        <v>85</v>
      </c>
      <c r="G47" s="638"/>
      <c r="H47" s="638">
        <v>4.8</v>
      </c>
      <c r="I47" s="638">
        <v>6.031</v>
      </c>
      <c r="J47" s="638"/>
      <c r="K47" s="642">
        <v>107.8</v>
      </c>
      <c r="L47" s="642">
        <v>85</v>
      </c>
      <c r="M47" s="642"/>
      <c r="N47" s="642">
        <v>4.8</v>
      </c>
      <c r="O47" s="642">
        <v>6.031</v>
      </c>
      <c r="P47" s="642"/>
      <c r="Q47" s="638" t="s">
        <v>531</v>
      </c>
    </row>
    <row r="48" spans="3:17" ht="38.25">
      <c r="C48" s="631">
        <v>35</v>
      </c>
      <c r="D48" s="626" t="s">
        <v>532</v>
      </c>
      <c r="E48" s="644">
        <v>103.5</v>
      </c>
      <c r="F48" s="626">
        <v>85</v>
      </c>
      <c r="G48" s="626"/>
      <c r="H48" s="626">
        <v>4.5</v>
      </c>
      <c r="I48" s="626">
        <v>14</v>
      </c>
      <c r="J48" s="626"/>
      <c r="K48" s="642">
        <v>68.9</v>
      </c>
      <c r="L48" s="642">
        <v>59.5</v>
      </c>
      <c r="M48" s="642"/>
      <c r="N48" s="642">
        <v>2.9</v>
      </c>
      <c r="O48" s="642">
        <v>6.5</v>
      </c>
      <c r="P48" s="642"/>
      <c r="Q48" s="626" t="s">
        <v>533</v>
      </c>
    </row>
    <row r="49" spans="3:17" ht="89.25">
      <c r="C49" s="631">
        <v>36</v>
      </c>
      <c r="D49" s="626" t="s">
        <v>598</v>
      </c>
      <c r="E49" s="644">
        <v>84.389</v>
      </c>
      <c r="F49" s="626">
        <v>71.731</v>
      </c>
      <c r="G49" s="626">
        <v>6.329</v>
      </c>
      <c r="H49" s="626"/>
      <c r="I49" s="626">
        <v>6.329</v>
      </c>
      <c r="J49" s="626"/>
      <c r="K49" s="642">
        <v>58.86</v>
      </c>
      <c r="L49" s="642"/>
      <c r="M49" s="642"/>
      <c r="N49" s="642"/>
      <c r="O49" s="642">
        <v>58.86</v>
      </c>
      <c r="P49" s="642"/>
      <c r="Q49" s="626" t="s">
        <v>534</v>
      </c>
    </row>
    <row r="50" spans="3:17" ht="63.75">
      <c r="C50" s="631">
        <v>37</v>
      </c>
      <c r="D50" s="626" t="s">
        <v>535</v>
      </c>
      <c r="E50" s="644">
        <v>98.097</v>
      </c>
      <c r="F50" s="626">
        <v>83.382</v>
      </c>
      <c r="G50" s="626"/>
      <c r="H50" s="626"/>
      <c r="I50" s="626">
        <v>14.714</v>
      </c>
      <c r="J50" s="626"/>
      <c r="K50" s="642">
        <v>20.122</v>
      </c>
      <c r="L50" s="642"/>
      <c r="M50" s="642"/>
      <c r="N50" s="642"/>
      <c r="O50" s="642">
        <v>20.122</v>
      </c>
      <c r="P50" s="642"/>
      <c r="Q50" s="626" t="s">
        <v>604</v>
      </c>
    </row>
    <row r="51" spans="3:17" ht="63.75">
      <c r="C51" s="631">
        <v>38</v>
      </c>
      <c r="D51" s="626" t="s">
        <v>536</v>
      </c>
      <c r="E51" s="644">
        <v>372.873</v>
      </c>
      <c r="F51" s="626">
        <v>250.383</v>
      </c>
      <c r="G51" s="626">
        <v>44.185</v>
      </c>
      <c r="H51" s="626"/>
      <c r="I51" s="626">
        <v>78.305</v>
      </c>
      <c r="J51" s="626"/>
      <c r="K51" s="670">
        <v>12.566</v>
      </c>
      <c r="L51" s="670">
        <v>9.927</v>
      </c>
      <c r="M51" s="670"/>
      <c r="N51" s="670"/>
      <c r="O51" s="670">
        <v>2.639</v>
      </c>
      <c r="P51" s="670"/>
      <c r="Q51" s="626" t="s">
        <v>537</v>
      </c>
    </row>
    <row r="52" spans="3:17" ht="63.75">
      <c r="C52" s="631">
        <v>39</v>
      </c>
      <c r="D52" s="626" t="s">
        <v>538</v>
      </c>
      <c r="E52" s="644">
        <v>370.402</v>
      </c>
      <c r="F52" s="626">
        <v>251.812</v>
      </c>
      <c r="G52" s="626">
        <v>44.438</v>
      </c>
      <c r="H52" s="626"/>
      <c r="I52" s="626">
        <v>74.152</v>
      </c>
      <c r="J52" s="626"/>
      <c r="K52" s="670">
        <v>12.19</v>
      </c>
      <c r="L52" s="670">
        <v>9.63</v>
      </c>
      <c r="M52" s="670"/>
      <c r="N52" s="670"/>
      <c r="O52" s="670">
        <v>2.56</v>
      </c>
      <c r="P52" s="670"/>
      <c r="Q52" s="626" t="s">
        <v>537</v>
      </c>
    </row>
    <row r="53" spans="3:17" ht="63.75">
      <c r="C53" s="631">
        <v>40</v>
      </c>
      <c r="D53" s="626" t="s">
        <v>539</v>
      </c>
      <c r="E53" s="644">
        <v>375</v>
      </c>
      <c r="F53" s="626">
        <v>251.812</v>
      </c>
      <c r="G53" s="626">
        <v>44.438</v>
      </c>
      <c r="H53" s="626"/>
      <c r="I53" s="626">
        <v>78.75</v>
      </c>
      <c r="J53" s="626"/>
      <c r="K53" s="652">
        <v>14</v>
      </c>
      <c r="L53" s="670"/>
      <c r="M53" s="670"/>
      <c r="N53" s="670"/>
      <c r="O53" s="652">
        <v>8.704</v>
      </c>
      <c r="P53" s="670"/>
      <c r="Q53" s="626" t="s">
        <v>605</v>
      </c>
    </row>
    <row r="54" spans="3:17" ht="63.75">
      <c r="C54" s="631">
        <v>41</v>
      </c>
      <c r="D54" s="629" t="s">
        <v>540</v>
      </c>
      <c r="E54" s="687">
        <v>74.3</v>
      </c>
      <c r="F54" s="687"/>
      <c r="G54" s="687"/>
      <c r="H54" s="687">
        <v>59.4</v>
      </c>
      <c r="I54" s="687">
        <v>14.9</v>
      </c>
      <c r="J54" s="687"/>
      <c r="K54" s="663">
        <v>65</v>
      </c>
      <c r="L54" s="663">
        <v>52</v>
      </c>
      <c r="M54" s="663"/>
      <c r="N54" s="663"/>
      <c r="O54" s="663">
        <v>13</v>
      </c>
      <c r="P54" s="663"/>
      <c r="Q54" s="629" t="s">
        <v>541</v>
      </c>
    </row>
    <row r="55" spans="3:17" ht="89.25">
      <c r="C55" s="631">
        <v>42</v>
      </c>
      <c r="D55" s="629" t="s">
        <v>542</v>
      </c>
      <c r="E55" s="644">
        <v>68.052</v>
      </c>
      <c r="F55" s="626">
        <v>54.441</v>
      </c>
      <c r="G55" s="626"/>
      <c r="H55" s="626"/>
      <c r="I55" s="626">
        <v>13.61</v>
      </c>
      <c r="J55" s="626"/>
      <c r="K55" s="642">
        <v>20.416</v>
      </c>
      <c r="L55" s="642">
        <v>16.333</v>
      </c>
      <c r="M55" s="642"/>
      <c r="N55" s="642"/>
      <c r="O55" s="642">
        <v>4.083</v>
      </c>
      <c r="P55" s="642"/>
      <c r="Q55" s="643" t="s">
        <v>599</v>
      </c>
    </row>
    <row r="56" spans="3:17" ht="102">
      <c r="C56" s="631">
        <v>43</v>
      </c>
      <c r="D56" s="646" t="s">
        <v>543</v>
      </c>
      <c r="E56" s="688">
        <v>2964</v>
      </c>
      <c r="F56" s="638"/>
      <c r="G56" s="638">
        <v>2075</v>
      </c>
      <c r="H56" s="638"/>
      <c r="I56" s="638">
        <v>889</v>
      </c>
      <c r="J56" s="638"/>
      <c r="K56" s="670">
        <v>59</v>
      </c>
      <c r="L56" s="670"/>
      <c r="M56" s="670">
        <v>59</v>
      </c>
      <c r="N56" s="670"/>
      <c r="O56" s="670">
        <v>0</v>
      </c>
      <c r="P56" s="670"/>
      <c r="Q56" s="648" t="s">
        <v>600</v>
      </c>
    </row>
    <row r="57" spans="3:17" ht="51">
      <c r="C57" s="631">
        <v>44</v>
      </c>
      <c r="D57" s="689" t="s">
        <v>544</v>
      </c>
      <c r="E57" s="685">
        <v>28.585</v>
      </c>
      <c r="F57" s="638">
        <v>28.585</v>
      </c>
      <c r="G57" s="638"/>
      <c r="H57" s="638"/>
      <c r="I57" s="638">
        <v>5.717</v>
      </c>
      <c r="J57" s="638"/>
      <c r="K57" s="642">
        <v>5.717</v>
      </c>
      <c r="L57" s="642"/>
      <c r="M57" s="642"/>
      <c r="N57" s="642"/>
      <c r="O57" s="642">
        <v>5.717</v>
      </c>
      <c r="P57" s="642"/>
      <c r="Q57" s="638" t="s">
        <v>545</v>
      </c>
    </row>
    <row r="58" spans="3:17" ht="51">
      <c r="C58" s="631">
        <v>45</v>
      </c>
      <c r="D58" s="689" t="s">
        <v>546</v>
      </c>
      <c r="E58" s="685">
        <v>10.268</v>
      </c>
      <c r="F58" s="638">
        <v>10.268</v>
      </c>
      <c r="G58" s="638"/>
      <c r="H58" s="638"/>
      <c r="I58" s="638" t="s">
        <v>547</v>
      </c>
      <c r="J58" s="638"/>
      <c r="K58" s="642" t="s">
        <v>548</v>
      </c>
      <c r="L58" s="642"/>
      <c r="M58" s="642"/>
      <c r="N58" s="642"/>
      <c r="O58" s="642" t="s">
        <v>548</v>
      </c>
      <c r="P58" s="642"/>
      <c r="Q58" s="638" t="s">
        <v>549</v>
      </c>
    </row>
    <row r="59" spans="3:17" ht="89.25">
      <c r="C59" s="631">
        <v>46</v>
      </c>
      <c r="D59" s="620" t="s">
        <v>550</v>
      </c>
      <c r="E59" s="640">
        <v>230.84</v>
      </c>
      <c r="F59" s="626"/>
      <c r="G59" s="626">
        <v>68.8</v>
      </c>
      <c r="H59" s="626">
        <v>160.4</v>
      </c>
      <c r="I59" s="626">
        <v>1.64</v>
      </c>
      <c r="J59" s="626"/>
      <c r="K59" s="670">
        <v>105.27</v>
      </c>
      <c r="L59" s="670"/>
      <c r="M59" s="670"/>
      <c r="N59" s="670">
        <v>105.27</v>
      </c>
      <c r="O59" s="670"/>
      <c r="P59" s="670">
        <v>1.64</v>
      </c>
      <c r="Q59" s="626" t="s">
        <v>601</v>
      </c>
    </row>
    <row r="60" spans="3:17" ht="51">
      <c r="C60" s="631">
        <v>47</v>
      </c>
      <c r="D60" s="620" t="s">
        <v>551</v>
      </c>
      <c r="E60" s="640">
        <v>43</v>
      </c>
      <c r="F60" s="626">
        <v>36.5</v>
      </c>
      <c r="G60" s="626"/>
      <c r="H60" s="647">
        <v>4</v>
      </c>
      <c r="I60" s="626">
        <v>2.5</v>
      </c>
      <c r="J60" s="626"/>
      <c r="K60" s="642">
        <v>0</v>
      </c>
      <c r="L60" s="642"/>
      <c r="M60" s="642"/>
      <c r="N60" s="642"/>
      <c r="O60" s="642">
        <v>0</v>
      </c>
      <c r="P60" s="642"/>
      <c r="Q60" s="626" t="s">
        <v>552</v>
      </c>
    </row>
    <row r="61" spans="3:17" ht="76.5">
      <c r="C61" s="631">
        <v>48</v>
      </c>
      <c r="D61" s="620" t="s">
        <v>553</v>
      </c>
      <c r="E61" s="647">
        <v>96.79</v>
      </c>
      <c r="F61" s="626"/>
      <c r="G61" s="626">
        <v>93</v>
      </c>
      <c r="H61" s="626"/>
      <c r="I61" s="626">
        <v>0.82</v>
      </c>
      <c r="J61" s="626">
        <v>2.97</v>
      </c>
      <c r="K61" s="690">
        <v>96.79</v>
      </c>
      <c r="L61" s="642"/>
      <c r="M61" s="642">
        <v>93</v>
      </c>
      <c r="N61" s="642"/>
      <c r="O61" s="642">
        <v>0.82</v>
      </c>
      <c r="P61" s="642">
        <v>2.97</v>
      </c>
      <c r="Q61" s="626" t="s">
        <v>554</v>
      </c>
    </row>
    <row r="62" spans="3:17" ht="51">
      <c r="C62" s="631">
        <v>49</v>
      </c>
      <c r="D62" s="620" t="s">
        <v>555</v>
      </c>
      <c r="E62" s="640">
        <v>306.48</v>
      </c>
      <c r="F62" s="626">
        <v>245.184</v>
      </c>
      <c r="G62" s="626"/>
      <c r="H62" s="626"/>
      <c r="I62" s="626">
        <v>61.296</v>
      </c>
      <c r="J62" s="626"/>
      <c r="K62" s="670"/>
      <c r="L62" s="670"/>
      <c r="M62" s="670"/>
      <c r="N62" s="670"/>
      <c r="O62" s="670"/>
      <c r="P62" s="670"/>
      <c r="Q62" s="626" t="s">
        <v>556</v>
      </c>
    </row>
    <row r="63" spans="3:17" ht="89.25">
      <c r="C63" s="631">
        <v>50</v>
      </c>
      <c r="D63" s="620" t="s">
        <v>557</v>
      </c>
      <c r="E63" s="640">
        <v>195.8</v>
      </c>
      <c r="F63" s="626"/>
      <c r="G63" s="626">
        <v>195.817</v>
      </c>
      <c r="H63" s="626"/>
      <c r="I63" s="626"/>
      <c r="J63" s="626"/>
      <c r="K63" s="670">
        <v>68</v>
      </c>
      <c r="L63" s="670"/>
      <c r="M63" s="670">
        <v>48</v>
      </c>
      <c r="N63" s="670"/>
      <c r="O63" s="670">
        <v>20</v>
      </c>
      <c r="P63" s="670"/>
      <c r="Q63" s="626" t="s">
        <v>602</v>
      </c>
    </row>
    <row r="64" spans="3:17" ht="38.25">
      <c r="C64" s="631">
        <v>51</v>
      </c>
      <c r="D64" s="620" t="s">
        <v>558</v>
      </c>
      <c r="E64" s="644">
        <v>92.877</v>
      </c>
      <c r="F64" s="626">
        <v>63.16</v>
      </c>
      <c r="G64" s="626">
        <v>11.14</v>
      </c>
      <c r="H64" s="626"/>
      <c r="I64" s="626">
        <v>18.577</v>
      </c>
      <c r="J64" s="626"/>
      <c r="K64" s="670">
        <v>9.332</v>
      </c>
      <c r="L64" s="670">
        <v>6.345</v>
      </c>
      <c r="M64" s="670">
        <v>1.12</v>
      </c>
      <c r="N64" s="670"/>
      <c r="O64" s="670">
        <v>1.867</v>
      </c>
      <c r="P64" s="670"/>
      <c r="Q64" s="626"/>
    </row>
    <row r="65" spans="3:17" ht="63.75">
      <c r="C65" s="631">
        <v>52</v>
      </c>
      <c r="D65" s="620" t="s">
        <v>559</v>
      </c>
      <c r="E65" s="644">
        <v>346.04</v>
      </c>
      <c r="F65" s="626">
        <v>299.99</v>
      </c>
      <c r="G65" s="626"/>
      <c r="H65" s="626">
        <v>46.05</v>
      </c>
      <c r="I65" s="626"/>
      <c r="J65" s="626"/>
      <c r="K65" s="670">
        <v>346.04</v>
      </c>
      <c r="L65" s="670">
        <v>299.99</v>
      </c>
      <c r="M65" s="670"/>
      <c r="N65" s="670">
        <v>46.05</v>
      </c>
      <c r="O65" s="670"/>
      <c r="P65" s="670"/>
      <c r="Q65" s="626" t="s">
        <v>560</v>
      </c>
    </row>
    <row r="66" spans="3:17" ht="63.75">
      <c r="C66" s="631">
        <v>53</v>
      </c>
      <c r="D66" s="620" t="s">
        <v>561</v>
      </c>
      <c r="E66" s="644">
        <v>97.3</v>
      </c>
      <c r="F66" s="645">
        <v>82.7</v>
      </c>
      <c r="G66" s="626">
        <v>7.3</v>
      </c>
      <c r="H66" s="626"/>
      <c r="I66" s="626">
        <v>7.3</v>
      </c>
      <c r="J66" s="626"/>
      <c r="K66" s="670">
        <v>97.3</v>
      </c>
      <c r="L66" s="670">
        <v>82.7</v>
      </c>
      <c r="M66" s="670">
        <v>7.3</v>
      </c>
      <c r="N66" s="670"/>
      <c r="O66" s="670">
        <v>7.3</v>
      </c>
      <c r="P66" s="670"/>
      <c r="Q66" s="626" t="s">
        <v>562</v>
      </c>
    </row>
    <row r="67" spans="3:20" ht="51">
      <c r="C67" s="631">
        <v>54</v>
      </c>
      <c r="D67" s="629" t="s">
        <v>563</v>
      </c>
      <c r="E67" s="687">
        <v>80.962</v>
      </c>
      <c r="F67" s="687">
        <v>53.126</v>
      </c>
      <c r="G67" s="687">
        <v>4.688</v>
      </c>
      <c r="H67" s="687">
        <v>18.427</v>
      </c>
      <c r="I67" s="687">
        <v>4.721</v>
      </c>
      <c r="J67" s="687"/>
      <c r="K67" s="663">
        <v>42.842</v>
      </c>
      <c r="L67" s="663">
        <v>26.563</v>
      </c>
      <c r="M67" s="663">
        <v>2.344</v>
      </c>
      <c r="N67" s="663">
        <v>9.214</v>
      </c>
      <c r="O67" s="663">
        <v>4.721</v>
      </c>
      <c r="P67" s="663"/>
      <c r="Q67" s="629" t="s">
        <v>564</v>
      </c>
      <c r="R67" s="7"/>
      <c r="S67" s="7"/>
      <c r="T67" s="7"/>
    </row>
    <row r="68" spans="3:17" ht="51">
      <c r="C68" s="631">
        <v>55</v>
      </c>
      <c r="D68" s="620" t="s">
        <v>565</v>
      </c>
      <c r="E68" s="644">
        <v>24.08</v>
      </c>
      <c r="F68" s="630">
        <v>20.46</v>
      </c>
      <c r="G68" s="626">
        <v>1.8</v>
      </c>
      <c r="H68" s="626">
        <v>0.95</v>
      </c>
      <c r="I68" s="626">
        <v>0.864</v>
      </c>
      <c r="J68" s="626"/>
      <c r="K68" s="670">
        <v>14</v>
      </c>
      <c r="L68" s="652">
        <v>12.136</v>
      </c>
      <c r="M68" s="670">
        <v>1</v>
      </c>
      <c r="N68" s="670"/>
      <c r="O68" s="652">
        <v>0.864</v>
      </c>
      <c r="P68" s="670"/>
      <c r="Q68" s="626" t="s">
        <v>566</v>
      </c>
    </row>
    <row r="69" spans="3:17" ht="89.25">
      <c r="C69" s="631">
        <v>56</v>
      </c>
      <c r="D69" s="665" t="s">
        <v>567</v>
      </c>
      <c r="E69" s="666">
        <v>30.79</v>
      </c>
      <c r="F69" s="667">
        <v>22.92</v>
      </c>
      <c r="G69" s="666">
        <v>2.02</v>
      </c>
      <c r="H69" s="666">
        <v>4.82</v>
      </c>
      <c r="I69" s="666">
        <v>1.02</v>
      </c>
      <c r="J69" s="666"/>
      <c r="K69" s="664">
        <v>30.79</v>
      </c>
      <c r="L69" s="668">
        <v>22.92</v>
      </c>
      <c r="M69" s="664">
        <v>2.02</v>
      </c>
      <c r="N69" s="664">
        <v>4.82</v>
      </c>
      <c r="O69" s="664">
        <v>1.02</v>
      </c>
      <c r="P69" s="664"/>
      <c r="Q69" s="626" t="s">
        <v>566</v>
      </c>
    </row>
    <row r="70" spans="3:17" ht="76.5">
      <c r="C70" s="631">
        <v>57</v>
      </c>
      <c r="D70" s="620" t="s">
        <v>568</v>
      </c>
      <c r="E70" s="647">
        <v>57.73</v>
      </c>
      <c r="F70" s="630">
        <v>42.22</v>
      </c>
      <c r="G70" s="626">
        <v>3.73</v>
      </c>
      <c r="H70" s="626">
        <v>9.75</v>
      </c>
      <c r="I70" s="626">
        <v>2.03</v>
      </c>
      <c r="J70" s="626"/>
      <c r="K70" s="669">
        <v>56.7</v>
      </c>
      <c r="L70" s="652">
        <v>42.22</v>
      </c>
      <c r="M70" s="670">
        <v>3.73</v>
      </c>
      <c r="N70" s="670">
        <v>9.75</v>
      </c>
      <c r="O70" s="670">
        <v>1</v>
      </c>
      <c r="P70" s="691"/>
      <c r="Q70" s="626" t="s">
        <v>569</v>
      </c>
    </row>
    <row r="71" spans="3:17" ht="63.75">
      <c r="C71" s="631">
        <v>58</v>
      </c>
      <c r="D71" s="620" t="s">
        <v>570</v>
      </c>
      <c r="E71" s="644">
        <v>28.98</v>
      </c>
      <c r="F71" s="630">
        <v>19.48</v>
      </c>
      <c r="G71" s="626">
        <v>1.72</v>
      </c>
      <c r="H71" s="626">
        <v>5.49</v>
      </c>
      <c r="I71" s="626">
        <v>2.29</v>
      </c>
      <c r="J71" s="626"/>
      <c r="K71" s="669">
        <v>27.98</v>
      </c>
      <c r="L71" s="652">
        <v>19.48</v>
      </c>
      <c r="M71" s="670">
        <v>1.72</v>
      </c>
      <c r="N71" s="670">
        <v>5.49</v>
      </c>
      <c r="O71" s="670">
        <v>1.29</v>
      </c>
      <c r="P71" s="691"/>
      <c r="Q71" s="626" t="s">
        <v>566</v>
      </c>
    </row>
    <row r="72" spans="3:17" ht="63.75">
      <c r="C72" s="631">
        <v>59</v>
      </c>
      <c r="D72" s="620" t="s">
        <v>571</v>
      </c>
      <c r="E72" s="644">
        <v>10.583</v>
      </c>
      <c r="F72" s="645"/>
      <c r="G72" s="626">
        <v>10.582</v>
      </c>
      <c r="H72" s="626"/>
      <c r="I72" s="626"/>
      <c r="J72" s="626"/>
      <c r="K72" s="670"/>
      <c r="L72" s="670"/>
      <c r="M72" s="670">
        <v>5.291</v>
      </c>
      <c r="N72" s="670"/>
      <c r="O72" s="670">
        <v>5.291</v>
      </c>
      <c r="P72" s="670"/>
      <c r="Q72" s="626" t="s">
        <v>572</v>
      </c>
    </row>
    <row r="73" spans="3:17" ht="12.75">
      <c r="C73" s="368"/>
      <c r="D73" s="632" t="s">
        <v>573</v>
      </c>
      <c r="E73" s="633">
        <v>13524.143749999997</v>
      </c>
      <c r="F73" s="633">
        <v>7105.880369999998</v>
      </c>
      <c r="G73" s="633">
        <v>3869.185</v>
      </c>
      <c r="H73" s="633">
        <v>361.187</v>
      </c>
      <c r="I73" s="633">
        <v>2325.0678500000004</v>
      </c>
      <c r="J73" s="633">
        <v>134.05053</v>
      </c>
      <c r="K73" s="633">
        <v>4842.856</v>
      </c>
      <c r="L73" s="633">
        <v>3072.287</v>
      </c>
      <c r="M73" s="633">
        <v>375.27900000000005</v>
      </c>
      <c r="N73" s="633">
        <v>230.894</v>
      </c>
      <c r="O73" s="633">
        <v>894.064</v>
      </c>
      <c r="P73" s="633">
        <v>211.95</v>
      </c>
      <c r="Q73" s="632"/>
    </row>
    <row r="74" spans="3:17" ht="27.75" customHeight="1">
      <c r="C74" s="671"/>
      <c r="D74" s="767" t="s">
        <v>574</v>
      </c>
      <c r="E74" s="768"/>
      <c r="F74" s="7"/>
      <c r="G74" s="7"/>
      <c r="H74" s="7"/>
      <c r="I74" s="7"/>
      <c r="J74" s="7"/>
      <c r="K74" s="7"/>
      <c r="L74" s="7"/>
      <c r="M74" s="7"/>
      <c r="N74" s="7"/>
      <c r="O74" s="7"/>
      <c r="P74" s="7"/>
      <c r="Q74" s="7"/>
    </row>
  </sheetData>
  <sheetProtection/>
  <mergeCells count="14">
    <mergeCell ref="Q12:Q13"/>
    <mergeCell ref="C8:X8"/>
    <mergeCell ref="C11:C13"/>
    <mergeCell ref="D11:D13"/>
    <mergeCell ref="E11:E13"/>
    <mergeCell ref="F11:J11"/>
    <mergeCell ref="K11:P11"/>
    <mergeCell ref="O12:P12"/>
    <mergeCell ref="D74:E74"/>
    <mergeCell ref="F12:F13"/>
    <mergeCell ref="G12:G13"/>
    <mergeCell ref="H12:H13"/>
    <mergeCell ref="I12:I13"/>
    <mergeCell ref="J12:J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B2:F34"/>
  <sheetViews>
    <sheetView zoomScalePageLayoutView="0" workbookViewId="0" topLeftCell="A1">
      <selection activeCell="J15" sqref="J15"/>
    </sheetView>
  </sheetViews>
  <sheetFormatPr defaultColWidth="9.140625" defaultRowHeight="12.75"/>
  <cols>
    <col min="1" max="1" width="5.00390625" style="0" customWidth="1"/>
    <col min="2" max="2" width="5.421875" style="0" customWidth="1"/>
    <col min="3" max="3" width="43.28125" style="0" customWidth="1"/>
    <col min="4" max="4" width="10.421875" style="0" customWidth="1"/>
    <col min="5" max="5" width="12.421875" style="0" customWidth="1"/>
    <col min="16" max="16" width="15.00390625" style="0" customWidth="1"/>
  </cols>
  <sheetData>
    <row r="2" spans="3:6" ht="12.75">
      <c r="C2" s="182" t="s">
        <v>575</v>
      </c>
      <c r="D2" s="619" t="s">
        <v>613</v>
      </c>
      <c r="E2" s="182"/>
      <c r="F2" s="595"/>
    </row>
    <row r="3" spans="3:6" ht="12.75">
      <c r="C3" s="596" t="s">
        <v>576</v>
      </c>
      <c r="D3" s="789" t="s">
        <v>577</v>
      </c>
      <c r="E3" s="789"/>
      <c r="F3" s="789"/>
    </row>
    <row r="4" spans="3:6" ht="12.75">
      <c r="C4" s="596"/>
      <c r="D4" s="596" t="s">
        <v>578</v>
      </c>
      <c r="E4" s="596"/>
      <c r="F4" s="595"/>
    </row>
    <row r="5" spans="3:6" ht="12.75">
      <c r="C5" s="596"/>
      <c r="D5" s="182" t="s">
        <v>614</v>
      </c>
      <c r="E5" s="182"/>
      <c r="F5" s="595"/>
    </row>
    <row r="6" spans="3:6" ht="12.75">
      <c r="C6" s="596"/>
      <c r="D6" s="789" t="s">
        <v>615</v>
      </c>
      <c r="E6" s="789"/>
      <c r="F6" s="789"/>
    </row>
    <row r="7" spans="3:6" ht="12.75">
      <c r="C7" s="596"/>
      <c r="D7" s="596" t="s">
        <v>367</v>
      </c>
      <c r="F7" s="595"/>
    </row>
    <row r="8" spans="2:6" ht="14.25">
      <c r="B8" s="784" t="s">
        <v>579</v>
      </c>
      <c r="C8" s="784"/>
      <c r="D8" s="785"/>
      <c r="E8" s="785"/>
      <c r="F8" s="614"/>
    </row>
    <row r="9" spans="2:5" ht="14.25" thickBot="1">
      <c r="B9" s="598"/>
      <c r="C9" s="598"/>
      <c r="D9" s="596"/>
      <c r="E9" s="596" t="s">
        <v>580</v>
      </c>
    </row>
    <row r="10" spans="2:5" ht="51">
      <c r="B10" s="778" t="s">
        <v>581</v>
      </c>
      <c r="C10" s="781" t="s">
        <v>582</v>
      </c>
      <c r="D10" s="613" t="s">
        <v>583</v>
      </c>
      <c r="E10" s="601" t="s">
        <v>584</v>
      </c>
    </row>
    <row r="11" spans="2:5" ht="12.75">
      <c r="B11" s="779"/>
      <c r="C11" s="782"/>
      <c r="D11" s="782" t="s">
        <v>40</v>
      </c>
      <c r="E11" s="787" t="s">
        <v>40</v>
      </c>
    </row>
    <row r="12" spans="2:5" ht="13.5" thickBot="1">
      <c r="B12" s="780"/>
      <c r="C12" s="783"/>
      <c r="D12" s="786"/>
      <c r="E12" s="788"/>
    </row>
    <row r="13" spans="2:5" ht="15">
      <c r="B13" s="609">
        <v>1</v>
      </c>
      <c r="C13" s="610" t="s">
        <v>585</v>
      </c>
      <c r="D13" s="611">
        <v>7571</v>
      </c>
      <c r="E13" s="612">
        <v>16484</v>
      </c>
    </row>
    <row r="14" spans="2:5" ht="15">
      <c r="B14" s="602">
        <v>2</v>
      </c>
      <c r="C14" s="597" t="s">
        <v>586</v>
      </c>
      <c r="D14" s="605">
        <v>12818</v>
      </c>
      <c r="E14" s="606">
        <v>28746</v>
      </c>
    </row>
    <row r="15" spans="2:5" ht="15">
      <c r="B15" s="602">
        <v>3</v>
      </c>
      <c r="C15" s="597" t="s">
        <v>587</v>
      </c>
      <c r="D15" s="605">
        <v>5397</v>
      </c>
      <c r="E15" s="606">
        <v>9561</v>
      </c>
    </row>
    <row r="16" spans="2:5" ht="15">
      <c r="B16" s="602">
        <v>4</v>
      </c>
      <c r="C16" s="597" t="s">
        <v>588</v>
      </c>
      <c r="D16" s="605">
        <v>20777</v>
      </c>
      <c r="E16" s="606">
        <v>26032</v>
      </c>
    </row>
    <row r="17" spans="2:5" ht="15">
      <c r="B17" s="602">
        <v>5</v>
      </c>
      <c r="C17" s="597" t="s">
        <v>589</v>
      </c>
      <c r="D17" s="605">
        <v>2403</v>
      </c>
      <c r="E17" s="606">
        <v>6875</v>
      </c>
    </row>
    <row r="18" spans="2:5" ht="15">
      <c r="B18" s="602">
        <v>6</v>
      </c>
      <c r="C18" s="597" t="s">
        <v>590</v>
      </c>
      <c r="D18" s="605">
        <v>14167</v>
      </c>
      <c r="E18" s="606">
        <v>28386</v>
      </c>
    </row>
    <row r="19" spans="2:5" ht="15">
      <c r="B19" s="602">
        <v>7</v>
      </c>
      <c r="C19" s="597" t="s">
        <v>16</v>
      </c>
      <c r="D19" s="605">
        <v>53862</v>
      </c>
      <c r="E19" s="606">
        <v>79599</v>
      </c>
    </row>
    <row r="20" spans="2:5" ht="31.5" customHeight="1">
      <c r="B20" s="602">
        <v>8</v>
      </c>
      <c r="C20" s="599" t="s">
        <v>591</v>
      </c>
      <c r="D20" s="605">
        <v>1649</v>
      </c>
      <c r="E20" s="606">
        <v>2930</v>
      </c>
    </row>
    <row r="21" spans="2:5" ht="18" customHeight="1">
      <c r="B21" s="602">
        <v>9</v>
      </c>
      <c r="C21" s="599" t="s">
        <v>34</v>
      </c>
      <c r="D21" s="605">
        <v>19491</v>
      </c>
      <c r="E21" s="606">
        <v>30401</v>
      </c>
    </row>
    <row r="22" spans="2:5" ht="15">
      <c r="B22" s="602">
        <v>10</v>
      </c>
      <c r="C22" s="597" t="s">
        <v>17</v>
      </c>
      <c r="D22" s="605">
        <v>85760</v>
      </c>
      <c r="E22" s="606">
        <v>87319</v>
      </c>
    </row>
    <row r="23" spans="2:5" ht="15">
      <c r="B23" s="602">
        <v>11</v>
      </c>
      <c r="C23" s="597" t="s">
        <v>592</v>
      </c>
      <c r="D23" s="605">
        <v>94055</v>
      </c>
      <c r="E23" s="606">
        <v>97571</v>
      </c>
    </row>
    <row r="24" spans="2:5" ht="15">
      <c r="B24" s="602">
        <v>12</v>
      </c>
      <c r="C24" s="600" t="s">
        <v>18</v>
      </c>
      <c r="D24" s="605">
        <v>40384</v>
      </c>
      <c r="E24" s="606">
        <v>43806</v>
      </c>
    </row>
    <row r="25" spans="2:5" ht="15">
      <c r="B25" s="602">
        <v>13</v>
      </c>
      <c r="C25" s="597" t="s">
        <v>19</v>
      </c>
      <c r="D25" s="605">
        <v>37923</v>
      </c>
      <c r="E25" s="606">
        <v>45354</v>
      </c>
    </row>
    <row r="26" spans="2:5" ht="31.5" customHeight="1">
      <c r="B26" s="602">
        <v>14</v>
      </c>
      <c r="C26" s="599" t="s">
        <v>593</v>
      </c>
      <c r="D26" s="605">
        <v>3748</v>
      </c>
      <c r="E26" s="606">
        <v>7414</v>
      </c>
    </row>
    <row r="27" spans="2:5" ht="15">
      <c r="B27" s="602">
        <v>15</v>
      </c>
      <c r="C27" s="597" t="s">
        <v>221</v>
      </c>
      <c r="D27" s="605">
        <v>1760</v>
      </c>
      <c r="E27" s="606">
        <v>8888</v>
      </c>
    </row>
    <row r="28" spans="2:5" ht="15">
      <c r="B28" s="602">
        <v>16</v>
      </c>
      <c r="C28" s="597" t="s">
        <v>20</v>
      </c>
      <c r="D28" s="605">
        <v>33628</v>
      </c>
      <c r="E28" s="606">
        <v>56278</v>
      </c>
    </row>
    <row r="29" spans="2:5" ht="18" customHeight="1">
      <c r="B29" s="602">
        <v>17</v>
      </c>
      <c r="C29" s="599" t="s">
        <v>594</v>
      </c>
      <c r="D29" s="605">
        <v>3447</v>
      </c>
      <c r="E29" s="606">
        <v>2079</v>
      </c>
    </row>
    <row r="30" spans="2:5" ht="15">
      <c r="B30" s="602">
        <v>18</v>
      </c>
      <c r="C30" s="597" t="s">
        <v>222</v>
      </c>
      <c r="D30" s="605">
        <v>55922</v>
      </c>
      <c r="E30" s="606">
        <v>46565</v>
      </c>
    </row>
    <row r="31" spans="2:5" ht="15">
      <c r="B31" s="602">
        <v>19</v>
      </c>
      <c r="C31" s="597" t="s">
        <v>30</v>
      </c>
      <c r="D31" s="605">
        <v>6679</v>
      </c>
      <c r="E31" s="606">
        <v>47700</v>
      </c>
    </row>
    <row r="32" spans="2:5" ht="15">
      <c r="B32" s="602">
        <v>20</v>
      </c>
      <c r="C32" s="597" t="s">
        <v>67</v>
      </c>
      <c r="D32" s="605">
        <v>4198</v>
      </c>
      <c r="E32" s="606">
        <v>6609</v>
      </c>
    </row>
    <row r="33" spans="2:5" ht="15.75" thickBot="1">
      <c r="B33" s="603">
        <v>21</v>
      </c>
      <c r="C33" s="604" t="s">
        <v>223</v>
      </c>
      <c r="D33" s="607">
        <v>6382</v>
      </c>
      <c r="E33" s="608">
        <v>14546</v>
      </c>
    </row>
    <row r="34" spans="2:5" ht="15" thickBot="1">
      <c r="B34" s="615">
        <v>22</v>
      </c>
      <c r="C34" s="616" t="s">
        <v>595</v>
      </c>
      <c r="D34" s="617">
        <v>512021</v>
      </c>
      <c r="E34" s="618">
        <v>693143</v>
      </c>
    </row>
  </sheetData>
  <sheetProtection/>
  <mergeCells count="7">
    <mergeCell ref="B10:B12"/>
    <mergeCell ref="C10:C12"/>
    <mergeCell ref="B8:E8"/>
    <mergeCell ref="D11:D12"/>
    <mergeCell ref="E11:E12"/>
    <mergeCell ref="D3:F3"/>
    <mergeCell ref="D6:F6"/>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Aldona</dc:creator>
  <cp:keywords/>
  <dc:description/>
  <cp:lastModifiedBy>Giedrė Kunigelienė</cp:lastModifiedBy>
  <cp:lastPrinted>2020-11-03T10:45:59Z</cp:lastPrinted>
  <dcterms:created xsi:type="dcterms:W3CDTF">2013-02-05T08:01:03Z</dcterms:created>
  <dcterms:modified xsi:type="dcterms:W3CDTF">2020-11-03T11:55:02Z</dcterms:modified>
  <cp:category/>
  <cp:version/>
  <cp:contentType/>
  <cp:contentStatus/>
</cp:coreProperties>
</file>