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6"/>
  </bookViews>
  <sheets>
    <sheet name="1-pajamos" sheetId="1" r:id="rId1"/>
    <sheet name="2-valstybės lėšos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 " sheetId="7" r:id="rId7"/>
    <sheet name="Lapas1" sheetId="8" r:id="rId8"/>
  </sheets>
  <definedNames>
    <definedName name="_xlnm.Print_Titles" localSheetId="0">'1-pajamos'!$12:$13</definedName>
    <definedName name="_xlnm.Print_Titles" localSheetId="1">'2-valstybės lėšos'!$11:$11</definedName>
    <definedName name="_xlnm.Print_Titles" localSheetId="3">'4-išl.asign.vald. '!$12:$14</definedName>
    <definedName name="_xlnm.Print_Titles" localSheetId="5">'5-programos'!$10:$12</definedName>
  </definedNames>
  <calcPr fullCalcOnLoad="1"/>
</workbook>
</file>

<file path=xl/sharedStrings.xml><?xml version="1.0" encoding="utf-8"?>
<sst xmlns="http://schemas.openxmlformats.org/spreadsheetml/2006/main" count="766" uniqueCount="470">
  <si>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</si>
  <si>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</si>
  <si>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</si>
  <si>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</si>
  <si>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</si>
  <si>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</si>
  <si>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</si>
  <si>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</si>
  <si>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</si>
  <si>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</si>
  <si>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</si>
  <si>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</si>
  <si>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</si>
  <si>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</si>
  <si>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</si>
  <si>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</si>
  <si>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</si>
  <si>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</si>
  <si>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</si>
  <si>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</si>
  <si>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</si>
  <si>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</si>
  <si>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</si>
  <si>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</si>
  <si>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</si>
  <si>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</si>
  <si>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</si>
  <si>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</si>
  <si>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</si>
  <si>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</si>
  <si>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</si>
  <si>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</si>
  <si>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</si>
  <si>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</si>
  <si>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</si>
  <si>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</si>
  <si>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</si>
  <si>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</si>
  <si>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</si>
  <si>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</si>
  <si>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</si>
  <si>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</si>
  <si>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</si>
  <si>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</si>
  <si>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</si>
  <si>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</si>
  <si>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</si>
  <si>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</si>
  <si>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</si>
  <si>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</si>
  <si>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</si>
  <si>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</si>
  <si>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</si>
  <si>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</si>
  <si>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</si>
  <si>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</si>
  <si>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</si>
  <si>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</si>
  <si>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</si>
  <si>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</si>
  <si>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</si>
  <si>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</si>
  <si>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</si>
  <si>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</si>
  <si>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</si>
  <si>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</si>
  <si>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</si>
  <si>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</si>
  <si>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</si>
  <si>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</si>
  <si>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</si>
  <si>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</si>
  <si>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</si>
  <si>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</si>
  <si>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</si>
  <si>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</si>
  <si>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</si>
  <si>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</si>
  <si>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</si>
  <si>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</si>
  <si>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</si>
  <si>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</si>
  <si>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</si>
  <si>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</si>
  <si>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</si>
  <si>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</si>
  <si>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</si>
  <si>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</si>
  <si>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</si>
  <si>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</si>
  <si>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</si>
  <si>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</si>
  <si>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</si>
  <si>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</si>
  <si>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</si>
  <si>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</si>
  <si>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</si>
  <si>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</si>
  <si>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</si>
  <si>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</si>
  <si>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</si>
  <si>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</si>
  <si>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</si>
  <si>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</si>
  <si>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</si>
  <si>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</si>
  <si>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</si>
  <si>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</si>
  <si>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</si>
  <si>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</si>
  <si>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</si>
  <si>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</si>
  <si>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</si>
  <si>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</si>
  <si>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</si>
  <si>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</si>
  <si>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</si>
  <si>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</si>
  <si>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</si>
  <si>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</si>
  <si>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</si>
  <si>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</si>
  <si>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</si>
  <si>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</si>
  <si>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</si>
  <si>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</si>
  <si>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</si>
  <si>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</si>
  <si>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</si>
  <si>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</si>
  <si>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</si>
  <si>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</si>
  <si>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</si>
  <si>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</si>
  <si>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</si>
  <si>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</si>
  <si>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</si>
  <si>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</si>
  <si>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</si>
  <si>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</si>
  <si>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</si>
  <si>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</si>
  <si>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</si>
  <si>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</si>
  <si>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</si>
  <si>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</si>
  <si>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</si>
  <si>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</si>
  <si>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</si>
  <si>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</si>
  <si>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</si>
  <si>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</si>
  <si>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</si>
  <si>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</si>
  <si>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</si>
  <si>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</si>
  <si>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</si>
  <si>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</si>
  <si>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</si>
  <si>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</si>
  <si>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</si>
  <si>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</si>
  <si>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</si>
  <si>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</si>
  <si>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</si>
  <si>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</si>
  <si>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</si>
  <si>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</si>
  <si>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</si>
  <si>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</si>
  <si>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</si>
  <si>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</si>
  <si>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</si>
  <si>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</si>
  <si>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</si>
  <si>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</si>
  <si>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</si>
  <si>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</si>
  <si>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</si>
  <si>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</si>
  <si>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</si>
  <si>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</si>
  <si>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</si>
  <si>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</si>
  <si>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</si>
  <si>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</si>
  <si>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</si>
  <si>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</si>
  <si>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</si>
  <si>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</si>
  <si>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</si>
  <si>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</t>
  </si>
  <si>
    <t>2.</t>
  </si>
  <si>
    <t>3.</t>
  </si>
  <si>
    <t>4.</t>
  </si>
  <si>
    <t>5.</t>
  </si>
  <si>
    <t>6.</t>
  </si>
  <si>
    <t>7.</t>
  </si>
  <si>
    <t>Mokymo lėšos</t>
  </si>
  <si>
    <t xml:space="preserve">ES lėšos neformaliojo vaikų švietimo paslaugų plėtrai </t>
  </si>
  <si>
    <t>Tarpinstitucinio bendradarbiavimo koordinatoriaus pareigybei išlaikyti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</si>
  <si>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</si>
  <si>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</si>
  <si>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</si>
  <si>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</si>
  <si>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 xml:space="preserve">     tūkst. Eur</t>
  </si>
  <si>
    <t>tūkst. Eur</t>
  </si>
  <si>
    <t xml:space="preserve">Socialinės paramos ir sveikatos skyrius </t>
  </si>
  <si>
    <t>Socialinė parama</t>
  </si>
  <si>
    <t>Vaikų  vasaros stovykloms ir kitoms neformaliojo vaikų švietimo veikloms</t>
  </si>
  <si>
    <t>VšĮ Rokiškio rajono ligoninei rentgeno diagnostikos medicinos prietaisui įsigyti</t>
  </si>
  <si>
    <t>ROKIŠKIO RAJONO SAVIVALDYBĖS BIUDŽETO 2020METŲ VALSTYBĖS BIUDŽETO TIKSLINĖS LĖŠOS</t>
  </si>
  <si>
    <t>Vėdinimo ir konicionavimo sistemoms savivaldybių egzaminų centruose įrengti</t>
  </si>
  <si>
    <t>Savivaldybės vykdomiems projektams prisidėti</t>
  </si>
  <si>
    <t>Savivaldybės administracija iš viso</t>
  </si>
  <si>
    <t>Rokiškio jaunimo centras</t>
  </si>
  <si>
    <t>Rudolfo Lymano muzikos mokyklos Choreografijos sk.</t>
  </si>
  <si>
    <t>Kamajų A.Strazdo gimnazijos Jūžintų skyrius</t>
  </si>
  <si>
    <t>Pandėlio gimnazija</t>
  </si>
  <si>
    <t>Panemunėlio mokykla-daugiafunkcis centras</t>
  </si>
  <si>
    <t>Obelių gimn. ikimok. ir  priešmokyk. ugdymo sk.</t>
  </si>
  <si>
    <t>Rudolfo Lymano muzikos mok. choreografijos sk.</t>
  </si>
  <si>
    <t>Pedagoginė-psicologinė tarnyba</t>
  </si>
  <si>
    <t xml:space="preserve">Savivaldybės administracija </t>
  </si>
  <si>
    <t>Rokiškio kaim. seniūnija</t>
  </si>
  <si>
    <t>Žemės ūkio funkcijos vykdymas iš viso</t>
  </si>
  <si>
    <t xml:space="preserve">       iš jų: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</si>
  <si>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</si>
  <si>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</si>
  <si>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</si>
  <si>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</si>
  <si>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</si>
  <si>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</si>
  <si>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</si>
  <si>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</si>
  <si>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</si>
  <si>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</si>
  <si>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</si>
  <si>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</si>
  <si>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</si>
  <si>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</si>
  <si>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</si>
  <si>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</si>
  <si>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</si>
  <si>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</si>
  <si>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</si>
  <si>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</si>
  <si>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</si>
  <si>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</si>
  <si>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</si>
  <si>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</si>
  <si>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</si>
  <si>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</si>
  <si>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</si>
  <si>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</si>
  <si>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</si>
  <si>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</si>
  <si>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</si>
  <si>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</si>
  <si>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</si>
  <si>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</si>
  <si>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(14+19+31)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</si>
  <si>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</si>
  <si>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</si>
  <si>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</si>
  <si>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</si>
  <si>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</si>
  <si>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</si>
  <si>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</si>
  <si>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</si>
  <si>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17.</t>
  </si>
  <si>
    <t xml:space="preserve"> 1.3.4.1.1.1.c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</si>
  <si>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</si>
  <si>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</si>
  <si>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</si>
  <si>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</si>
  <si>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</si>
  <si>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Kitos dotacijos einamiesiems tikslams (20+21+22+23+24+25+26+27+28+29+30)</t>
  </si>
  <si>
    <t>20.</t>
  </si>
  <si>
    <t xml:space="preserve">1.3.4.1.1.5.1  </t>
  </si>
  <si>
    <t>Valstybės biudžeto lėšos, skirtos mokytojų,dirbančių pagal neformaliojo vaikų švietimo programas mokyklose, darbo apmokėjimui</t>
  </si>
  <si>
    <t>21.</t>
  </si>
  <si>
    <t>1.3.4.1.1.5.2.</t>
  </si>
  <si>
    <t>Kelių priežiūros ir plėtros programa (KPPP)</t>
  </si>
  <si>
    <t>22.</t>
  </si>
  <si>
    <t>1.3.4.1.1.5.3.</t>
  </si>
  <si>
    <t>23.</t>
  </si>
  <si>
    <t>1.3.4.1.1.5.4.</t>
  </si>
  <si>
    <t>24.</t>
  </si>
  <si>
    <t>1.3.4.1.1.6.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</si>
  <si>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</si>
  <si>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25.</t>
  </si>
  <si>
    <t>1.3.4.1.1.7</t>
  </si>
  <si>
    <t>26.</t>
  </si>
  <si>
    <t>1.3.4.1.1.8.</t>
  </si>
  <si>
    <t>Piniginei socialinei paramai nepasiturintiems gyventojams</t>
  </si>
  <si>
    <t>27.</t>
  </si>
  <si>
    <t>1.3.4.1.1.9.</t>
  </si>
  <si>
    <t>Tiksliniai asignavimai psichikos sveikatai stiprinti</t>
  </si>
  <si>
    <t>28.</t>
  </si>
  <si>
    <t>1.3.4.1.1.10.</t>
  </si>
  <si>
    <t>Išlaidoms, susijusioms  su savivaldybių mokyklų mokytojų, dirbančių pagal ikimokyklinio, priešmokyklinio, bendrojo ugdymo ir profesinio mokymo programas, skaičiaus optimizavimu, apmokėti</t>
  </si>
  <si>
    <t>29.</t>
  </si>
  <si>
    <t>1.3.4.1.1.11</t>
  </si>
  <si>
    <t>Lėšos savivaldybių patirtoms materialinių išteklių teikimo, siekiant šalinti COVID-19 ligos padarinius ir valdyti jo plitimą esant valstybės lygio ekstremaliai situacijai, išlaidoms kompensuoti</t>
  </si>
  <si>
    <t>30.</t>
  </si>
  <si>
    <t>1.3.4.1.1.12.</t>
  </si>
  <si>
    <t xml:space="preserve">Lėšos , skirtos  švietimo įstaigoms ilgalaikių neigiamų COVID-19 pasekmių visuomenės psichikos sveikatai  mažinimo veiksmų plane numatytoms veikloms finasuoti </t>
  </si>
  <si>
    <t>31.</t>
  </si>
  <si>
    <t>1.3.4.2.1.</t>
  </si>
  <si>
    <t>Kitos dotacijos turtui įsigyti (32+33+34+35+36+37+38)</t>
  </si>
  <si>
    <t>32.</t>
  </si>
  <si>
    <t>1.3.4.2.1.1.1.</t>
  </si>
  <si>
    <t>33.</t>
  </si>
  <si>
    <t>1.3.4.2.1.1.2.</t>
  </si>
  <si>
    <t>34.</t>
  </si>
  <si>
    <t>1.3.4.2.1.1.3.</t>
  </si>
  <si>
    <t>Valstybės biudžeto lėšos Kelių priežiūros ir plėtros programai (KPPP)</t>
  </si>
  <si>
    <t>35.</t>
  </si>
  <si>
    <t>1.3.4.2.1.1.4</t>
  </si>
  <si>
    <t>Daugiafuncės sporto salės Rokiškyje, Taikos g. 21A, statyba</t>
  </si>
  <si>
    <t>36.</t>
  </si>
  <si>
    <t>1.3.4.2.1.1.5.</t>
  </si>
  <si>
    <t>37.</t>
  </si>
  <si>
    <t>1.3.4.2.1.1.6.</t>
  </si>
  <si>
    <t>38.</t>
  </si>
  <si>
    <t>1.3.4.2.1.1.7.</t>
  </si>
  <si>
    <t>39.</t>
  </si>
  <si>
    <t>1.4.</t>
  </si>
  <si>
    <t>KITOS PAJAMOS 40+44+45+46)</t>
  </si>
  <si>
    <t>40.</t>
  </si>
  <si>
    <t>1.4.1.</t>
  </si>
  <si>
    <t>Turto pajamos(41+42+43)</t>
  </si>
  <si>
    <t>41.</t>
  </si>
  <si>
    <t>1.4.1.4.1.</t>
  </si>
  <si>
    <t>Nuomos mokestis už valstybinę žemę ir valstybinio vidaus fondo vandens telkinius</t>
  </si>
  <si>
    <t>42.</t>
  </si>
  <si>
    <t>1.4.1.2.1.2.</t>
  </si>
  <si>
    <t>Dividendai</t>
  </si>
  <si>
    <t>43.</t>
  </si>
  <si>
    <t>1.4.1.4.2.1.</t>
  </si>
  <si>
    <t>Mokestis už medžiojamų gyvūnų išteklių naudojimą ir kitus valstybinius išteklius</t>
  </si>
  <si>
    <t>44.</t>
  </si>
  <si>
    <t>1.4.2.1.</t>
  </si>
  <si>
    <t xml:space="preserve">Pajamos už teikiamas paslaugas </t>
  </si>
  <si>
    <t>45.</t>
  </si>
  <si>
    <t>1.4.2.2.</t>
  </si>
  <si>
    <t>Pajamos iš baudų ir konfiskacijos</t>
  </si>
  <si>
    <t>46.</t>
  </si>
  <si>
    <t>1.4.2.3.</t>
  </si>
  <si>
    <t>Kitos pajamos</t>
  </si>
  <si>
    <t>47.</t>
  </si>
  <si>
    <t>VISI MOKESČIAI, PAJAMOS IR DOTACIJOS(1+13+39)</t>
  </si>
  <si>
    <t>48.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</si>
  <si>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</si>
  <si>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</si>
  <si>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</si>
  <si>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</si>
  <si>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 xml:space="preserve">  ROKIŠKIO RAJONO SAVIVALDYBĖS 2020 METŲ BIUDŽETAS</t>
  </si>
  <si>
    <t xml:space="preserve">                                            P A J A M O S </t>
  </si>
  <si>
    <t>(tūkst. Eur)</t>
  </si>
  <si>
    <t>VšĮ Rokiškio pirminės asmens sveikatos priežiūros centro poliklinikos pastato stogo remontui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</si>
  <si>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</si>
  <si>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</si>
  <si>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</si>
  <si>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</si>
  <si>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</si>
  <si>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</si>
  <si>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</si>
  <si>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</si>
  <si>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</si>
  <si>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</si>
  <si>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</si>
  <si>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</si>
  <si>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 parama mokiniams</t>
  </si>
  <si>
    <t>Socialinėms paslaugoms</t>
  </si>
  <si>
    <t>Jaunimo teisių apsaugai</t>
  </si>
  <si>
    <t>Būsto nuomos ar išperkamosios nuomos mokesčių dalies kompensacijoms</t>
  </si>
  <si>
    <t>Savivaldybei perduotai įstaigai išlaikyti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</si>
  <si>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</si>
  <si>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</si>
  <si>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</si>
  <si>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</si>
  <si>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</si>
  <si>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</si>
  <si>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</si>
  <si>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</si>
  <si>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</si>
  <si>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</si>
  <si>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</si>
  <si>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</si>
  <si>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</si>
  <si>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</si>
  <si>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</si>
  <si>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</si>
  <si>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</si>
  <si>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</si>
  <si>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Valstybės biudžeto lėšos, skirtos mokytojų,dirbančių pagal neformaliojo vaikų švietimo programas mokyklose</t>
  </si>
  <si>
    <t xml:space="preserve">Lėšos , skirtos  švietimo įstaigoms ilgalaikių neigiamų COVID-19 pasekmių visuomenės psichikos sveikatai  mažinimo veiksmų plane numatytoms veikloms finansuoti </t>
  </si>
  <si>
    <t>Vienkartinėms premijoms dirbusiems socialiniams darbuotojams karantino laikotarpiu</t>
  </si>
  <si>
    <t>FINANSŲ MINISTERIJA</t>
  </si>
  <si>
    <t>SUSISIEKIMO MINISTERIJA</t>
  </si>
  <si>
    <t>Valstybės biudžeto lėšos Kelių priežiūros ir plėtros programa</t>
  </si>
  <si>
    <t>Rokiškio visuomenės sveikatos biurui - psichikos sveikatai stiprinti</t>
  </si>
  <si>
    <t xml:space="preserve"> VšĮ Rokiškio pirminės asmens sveikatos priežiūros centro poliklinikos pastato stogo remontui</t>
  </si>
  <si>
    <t xml:space="preserve">  IŠ VISO </t>
  </si>
  <si>
    <t>Duomenų apie suteiktą valstybės pagalbą teikimas valstybės registrui</t>
  </si>
  <si>
    <t>Daugiafunkcės sporto salės Rokiškyje, Taikos g.21A, statybai</t>
  </si>
  <si>
    <t>Ūkio lėšos mokykloms, turinčioms mokinių su specialiaisiais poreikiais, -Rokiškio pagrindinei mokyklai</t>
  </si>
  <si>
    <t>Užimtumo didinimo programai</t>
  </si>
  <si>
    <t xml:space="preserve">                                                                                                            tūkst. Eur</t>
  </si>
  <si>
    <t>L.-d. ,,Nykštukas"</t>
  </si>
  <si>
    <t>L.-d. ,,Varpelis"</t>
  </si>
  <si>
    <t>L.-d. ,,Pumpurėlis"</t>
  </si>
  <si>
    <t xml:space="preserve">Juodupės l.-d. </t>
  </si>
  <si>
    <t>M.-d. ,,Ąžuoliukas"</t>
  </si>
  <si>
    <t>M.-d. ,,Ąžuoliukas" Kavoliškio sk.</t>
  </si>
  <si>
    <t>J. Tumo-Vaižganto gimnazija</t>
  </si>
  <si>
    <t>Kamajų A. Strazdo gimnazija</t>
  </si>
  <si>
    <t>Kamajų A. Strazdo gimnazijos Jūžintų skyrius</t>
  </si>
  <si>
    <t>M.-d. ,,Ąžuoliukas" Kavoliškio skyrius</t>
  </si>
  <si>
    <t>Juozo Tumo-Vaižganto gimnazija</t>
  </si>
  <si>
    <t xml:space="preserve">                                                      2020 m. vasario 27 d. sprendimo Nr. TS-26</t>
  </si>
  <si>
    <t xml:space="preserve">                                                      redakcija)</t>
  </si>
  <si>
    <t xml:space="preserve">                                                      (Rokiškio rajono savivaldybės tarybos</t>
  </si>
  <si>
    <t xml:space="preserve">                                                             2 priedas</t>
  </si>
  <si>
    <t xml:space="preserve">                                                             redakcija)</t>
  </si>
  <si>
    <t>Kamajų A.Strazdo gimn. ikimokyklinio ugdymo sk.</t>
  </si>
  <si>
    <t>Senamiesčio prog. Laibgalių ikimok.ugd. sk.</t>
  </si>
  <si>
    <t>Suaugusiųjų ir jaunimo mok.c. VŠĮ Rokiškio psich.lig.sk.</t>
  </si>
  <si>
    <t>Senamiesčio prog. Laibgalių ikimok.ugd.sk.</t>
  </si>
  <si>
    <t>Kelių priežiūros ir plėtros programa</t>
  </si>
  <si>
    <t xml:space="preserve">                                                             2020 m.vasario 27 d. sprendimo Nr.TS-26</t>
  </si>
  <si>
    <t xml:space="preserve">                                                             (Rokiškio rajono savivaldybės tarybos </t>
  </si>
  <si>
    <t xml:space="preserve">                                                             Rokiškio rajono savivaldybės tarybos  </t>
  </si>
  <si>
    <t xml:space="preserve">                                                      1 priedas</t>
  </si>
  <si>
    <t>Juodupės gimnazijos neformaliojo švietimo skyrius</t>
  </si>
  <si>
    <t>3 priedas</t>
  </si>
  <si>
    <t>ROKIŠKIO RAJONO SAVIVALDYBĖS BIUDŽETINIŲ ĮSTAIGŲ 2020 M. PAJAMOS</t>
  </si>
  <si>
    <t xml:space="preserve">       UŽ TEIKIAMAS PASLAUGAS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</si>
  <si>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</si>
  <si>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</si>
  <si>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</si>
  <si>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</si>
  <si>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</si>
  <si>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</si>
  <si>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>Rokiškio Rudolfo Lymano muzikos mokykla</t>
  </si>
  <si>
    <t>Rokiškio Rudolfo Lymano muzikos mokyklos choreografijos skyrius</t>
  </si>
  <si>
    <t>Viešoji biblioteka</t>
  </si>
  <si>
    <t>Kapitalo investicijos</t>
  </si>
  <si>
    <t>Parapijos senelių namų finansavimas</t>
  </si>
  <si>
    <t>Katalėjos šeimynai - pagalbos pinigai</t>
  </si>
  <si>
    <t>Asmenų su sunkia negalia socialinė globa</t>
  </si>
  <si>
    <t>VšĮ Rokiškio PASPC poliklinikos stogo remontui</t>
  </si>
  <si>
    <t xml:space="preserve">                                                                                                                        </t>
  </si>
  <si>
    <t>Jaunimo teisių apsauga</t>
  </si>
  <si>
    <t xml:space="preserve">       iš jų: socialinė parama</t>
  </si>
  <si>
    <t>Socialinės paslaugos</t>
  </si>
  <si>
    <t xml:space="preserve">       iš jų: asmenų su sunkia negalia globa</t>
  </si>
  <si>
    <t>Soc. paramos skyrius</t>
  </si>
  <si>
    <t xml:space="preserve">               soc. rizika</t>
  </si>
  <si>
    <t>Civilinės saugos organizavimas</t>
  </si>
  <si>
    <t>Administracija</t>
  </si>
  <si>
    <t>Strateginio planavimo, investicijų ir viešųjų pirkimų  skyrius iš viso</t>
  </si>
  <si>
    <t>Europos ir kitų fondų projektams dalinai finansuoti</t>
  </si>
  <si>
    <t>Investiciniams projektams, galimybių studijoms ir kitiems dokumentams rengti</t>
  </si>
  <si>
    <t xml:space="preserve">                                                      2020 m. lapkričio 27 d. sprendimo Nr. TS-301</t>
  </si>
  <si>
    <t xml:space="preserve">                                                             2020 m. lapkričio 27 d. sprendimo Nr. TS-301</t>
  </si>
  <si>
    <t>2020 m. lapkričio 27 d. sprendimo Nr. TS-301</t>
  </si>
  <si>
    <t>2020 m. lapkričio 27  d. sprendimo Nr. TS-301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</si>
</sst>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0.00000000"/>
    <numFmt numFmtId="186" formatCode="[$-427]yyyy\ &quot;m&quot;\.\ mmmm\ d\ &quot;d&quot;\.\,\ dddd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1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7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78" fontId="5" fillId="0" borderId="15" xfId="0" applyNumberFormat="1" applyFont="1" applyBorder="1" applyAlignment="1">
      <alignment vertical="top" wrapText="1"/>
    </xf>
    <xf numFmtId="0" fontId="5" fillId="0" borderId="19" xfId="0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33" borderId="3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5" xfId="57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4" fillId="0" borderId="36" xfId="0" applyFont="1" applyBorder="1" applyAlignment="1">
      <alignment wrapText="1"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5" fillId="0" borderId="40" xfId="57" applyFont="1" applyBorder="1" applyAlignment="1">
      <alignment horizontal="left" vertical="center" wrapText="1"/>
      <protection/>
    </xf>
    <xf numFmtId="178" fontId="5" fillId="0" borderId="41" xfId="0" applyNumberFormat="1" applyFont="1" applyBorder="1" applyAlignment="1">
      <alignment/>
    </xf>
    <xf numFmtId="0" fontId="0" fillId="0" borderId="42" xfId="57" applyFont="1" applyBorder="1" applyAlignment="1">
      <alignment horizontal="center" vertical="center" wrapText="1"/>
      <protection/>
    </xf>
    <xf numFmtId="178" fontId="5" fillId="0" borderId="43" xfId="57" applyNumberFormat="1" applyFont="1" applyBorder="1" applyAlignment="1">
      <alignment horizontal="right" vertical="center" wrapText="1"/>
      <protection/>
    </xf>
    <xf numFmtId="178" fontId="5" fillId="0" borderId="44" xfId="57" applyNumberFormat="1" applyFont="1" applyBorder="1" applyAlignment="1">
      <alignment horizontal="right" vertical="center" wrapText="1"/>
      <protection/>
    </xf>
    <xf numFmtId="178" fontId="5" fillId="0" borderId="45" xfId="57" applyNumberFormat="1" applyFont="1" applyBorder="1" applyAlignment="1">
      <alignment horizontal="right" vertical="center" wrapText="1"/>
      <protection/>
    </xf>
    <xf numFmtId="178" fontId="5" fillId="0" borderId="44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0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5" fillId="0" borderId="12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5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5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5" fillId="0" borderId="12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5" fillId="33" borderId="37" xfId="0" applyNumberFormat="1" applyFont="1" applyFill="1" applyBorder="1" applyAlignment="1">
      <alignment/>
    </xf>
    <xf numFmtId="178" fontId="5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5" fillId="0" borderId="57" xfId="0" applyFont="1" applyBorder="1" applyAlignment="1">
      <alignment wrapText="1"/>
    </xf>
    <xf numFmtId="178" fontId="5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47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4" fillId="0" borderId="36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5" fillId="0" borderId="11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5" fillId="0" borderId="59" xfId="0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5" fillId="0" borderId="36" xfId="0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5" fillId="33" borderId="37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0" fillId="0" borderId="63" xfId="0" applyFont="1" applyFill="1" applyBorder="1" applyAlignment="1">
      <alignment vertical="top"/>
    </xf>
    <xf numFmtId="0" fontId="1" fillId="0" borderId="64" xfId="0" applyFont="1" applyFill="1" applyBorder="1" applyAlignment="1">
      <alignment wrapText="1"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51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81" fontId="0" fillId="0" borderId="0" xfId="0" applyNumberFormat="1" applyAlignment="1">
      <alignment/>
    </xf>
    <xf numFmtId="0" fontId="17" fillId="0" borderId="0" xfId="0" applyFont="1" applyAlignment="1">
      <alignment wrapText="1"/>
    </xf>
    <xf numFmtId="178" fontId="5" fillId="33" borderId="13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5" fillId="33" borderId="38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 wrapText="1"/>
      <protection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/>
      <protection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43" xfId="0" applyNumberFormat="1" applyFont="1" applyFill="1" applyBorder="1" applyAlignment="1" applyProtection="1">
      <alignment/>
      <protection/>
    </xf>
    <xf numFmtId="0" fontId="14" fillId="33" borderId="32" xfId="0" applyNumberFormat="1" applyFont="1" applyFill="1" applyBorder="1" applyAlignment="1" applyProtection="1">
      <alignment wrapText="1"/>
      <protection/>
    </xf>
    <xf numFmtId="0" fontId="5" fillId="0" borderId="18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vertical="top" wrapText="1"/>
      <protection/>
    </xf>
    <xf numFmtId="0" fontId="0" fillId="33" borderId="36" xfId="0" applyNumberFormat="1" applyFont="1" applyFill="1" applyBorder="1" applyAlignment="1" applyProtection="1">
      <alignment vertical="top"/>
      <protection/>
    </xf>
    <xf numFmtId="0" fontId="0" fillId="33" borderId="40" xfId="0" applyNumberFormat="1" applyFont="1" applyFill="1" applyBorder="1" applyAlignment="1" applyProtection="1">
      <alignment vertical="top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/>
    </xf>
    <xf numFmtId="181" fontId="5" fillId="33" borderId="11" xfId="0" applyNumberFormat="1" applyFont="1" applyFill="1" applyBorder="1" applyAlignment="1" applyProtection="1">
      <alignment/>
      <protection/>
    </xf>
    <xf numFmtId="181" fontId="5" fillId="33" borderId="13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wrapText="1"/>
    </xf>
    <xf numFmtId="178" fontId="5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78" fontId="5" fillId="33" borderId="0" xfId="0" applyNumberFormat="1" applyFont="1" applyFill="1" applyBorder="1" applyAlignment="1" applyProtection="1">
      <alignment/>
      <protection/>
    </xf>
    <xf numFmtId="181" fontId="5" fillId="33" borderId="15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78" fontId="5" fillId="33" borderId="22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78" fontId="5" fillId="33" borderId="13" xfId="0" applyNumberFormat="1" applyFont="1" applyFill="1" applyBorder="1" applyAlignment="1" applyProtection="1">
      <alignment wrapText="1"/>
      <protection/>
    </xf>
    <xf numFmtId="178" fontId="5" fillId="33" borderId="11" xfId="0" applyNumberFormat="1" applyFont="1" applyFill="1" applyBorder="1" applyAlignment="1" applyProtection="1">
      <alignment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0" borderId="11" xfId="45" applyFont="1" applyFill="1" applyBorder="1">
      <alignment/>
      <protection/>
    </xf>
    <xf numFmtId="0" fontId="1" fillId="0" borderId="11" xfId="45" applyFont="1" applyFill="1" applyBorder="1">
      <alignment/>
      <protection/>
    </xf>
    <xf numFmtId="0" fontId="5" fillId="0" borderId="44" xfId="45" applyFont="1" applyFill="1" applyBorder="1">
      <alignment/>
      <protection/>
    </xf>
    <xf numFmtId="0" fontId="0" fillId="0" borderId="44" xfId="45" applyBorder="1" applyAlignment="1">
      <alignment horizontal="center" vertical="top"/>
      <protection/>
    </xf>
    <xf numFmtId="0" fontId="0" fillId="0" borderId="11" xfId="45" applyBorder="1" applyAlignment="1">
      <alignment horizontal="left" vertical="top"/>
      <protection/>
    </xf>
    <xf numFmtId="0" fontId="17" fillId="0" borderId="11" xfId="45" applyFont="1" applyFill="1" applyBorder="1">
      <alignment/>
      <protection/>
    </xf>
    <xf numFmtId="0" fontId="0" fillId="0" borderId="11" xfId="45" applyFont="1" applyFill="1" applyBorder="1">
      <alignment/>
      <protection/>
    </xf>
    <xf numFmtId="178" fontId="1" fillId="0" borderId="11" xfId="45" applyNumberFormat="1" applyFont="1" applyFill="1" applyBorder="1">
      <alignment/>
      <protection/>
    </xf>
    <xf numFmtId="181" fontId="1" fillId="0" borderId="10" xfId="45" applyNumberFormat="1" applyFont="1" applyFill="1" applyBorder="1">
      <alignment/>
      <protection/>
    </xf>
    <xf numFmtId="178" fontId="5" fillId="33" borderId="11" xfId="0" applyNumberFormat="1" applyFont="1" applyFill="1" applyBorder="1" applyAlignment="1" applyProtection="1">
      <alignment vertical="center" wrapText="1"/>
      <protection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3" borderId="65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/>
      <protection/>
    </xf>
    <xf numFmtId="178" fontId="5" fillId="33" borderId="13" xfId="0" applyNumberFormat="1" applyFont="1" applyFill="1" applyBorder="1" applyAlignment="1" applyProtection="1">
      <alignment vertical="center" wrapText="1"/>
      <protection/>
    </xf>
    <xf numFmtId="178" fontId="0" fillId="33" borderId="14" xfId="0" applyNumberFormat="1" applyFont="1" applyFill="1" applyBorder="1" applyAlignment="1">
      <alignment/>
    </xf>
    <xf numFmtId="0" fontId="5" fillId="0" borderId="46" xfId="57" applyFont="1" applyBorder="1" applyAlignment="1">
      <alignment horizontal="left" vertical="center" wrapText="1"/>
      <protection/>
    </xf>
    <xf numFmtId="0" fontId="0" fillId="33" borderId="36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 horizontal="left" vertical="center" wrapText="1"/>
      <protection/>
    </xf>
    <xf numFmtId="178" fontId="5" fillId="33" borderId="38" xfId="0" applyNumberFormat="1" applyFont="1" applyFill="1" applyBorder="1" applyAlignment="1" applyProtection="1">
      <alignment horizontal="right" wrapText="1"/>
      <protection/>
    </xf>
    <xf numFmtId="178" fontId="5" fillId="33" borderId="30" xfId="0" applyNumberFormat="1" applyFont="1" applyFill="1" applyBorder="1" applyAlignment="1" applyProtection="1">
      <alignment horizontal="right" wrapText="1"/>
      <protection/>
    </xf>
    <xf numFmtId="0" fontId="0" fillId="0" borderId="12" xfId="0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5" fillId="0" borderId="32" xfId="0" applyFont="1" applyBorder="1" applyAlignment="1">
      <alignment/>
    </xf>
    <xf numFmtId="178" fontId="5" fillId="33" borderId="13" xfId="0" applyNumberFormat="1" applyFont="1" applyFill="1" applyBorder="1" applyAlignment="1">
      <alignment/>
    </xf>
    <xf numFmtId="178" fontId="5" fillId="33" borderId="14" xfId="0" applyNumberFormat="1" applyFont="1" applyFill="1" applyBorder="1" applyAlignment="1" applyProtection="1">
      <alignment wrapText="1"/>
      <protection/>
    </xf>
    <xf numFmtId="178" fontId="5" fillId="33" borderId="1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7" fillId="0" borderId="66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6" fontId="17" fillId="0" borderId="66" xfId="0" applyNumberFormat="1" applyFont="1" applyFill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14" fontId="1" fillId="0" borderId="67" xfId="0" applyNumberFormat="1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176" fontId="1" fillId="0" borderId="66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vertical="top" wrapText="1"/>
    </xf>
    <xf numFmtId="2" fontId="1" fillId="0" borderId="66" xfId="0" applyNumberFormat="1" applyFont="1" applyFill="1" applyBorder="1" applyAlignment="1">
      <alignment horizontal="center" vertical="top" wrapText="1"/>
    </xf>
    <xf numFmtId="0" fontId="17" fillId="0" borderId="66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8" fontId="17" fillId="0" borderId="66" xfId="0" applyNumberFormat="1" applyFont="1" applyFill="1" applyBorder="1" applyAlignment="1">
      <alignment horizontal="center" vertical="top" wrapText="1"/>
    </xf>
    <xf numFmtId="0" fontId="18" fillId="0" borderId="66" xfId="0" applyFont="1" applyBorder="1" applyAlignment="1">
      <alignment vertical="top" wrapText="1"/>
    </xf>
    <xf numFmtId="0" fontId="18" fillId="0" borderId="67" xfId="0" applyFont="1" applyBorder="1" applyAlignment="1">
      <alignment vertical="top" wrapText="1"/>
    </xf>
    <xf numFmtId="0" fontId="18" fillId="0" borderId="64" xfId="0" applyFont="1" applyBorder="1" applyAlignment="1">
      <alignment vertical="top" wrapText="1"/>
    </xf>
    <xf numFmtId="2" fontId="18" fillId="0" borderId="66" xfId="0" applyNumberFormat="1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67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178" fontId="18" fillId="0" borderId="36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wrapText="1"/>
    </xf>
    <xf numFmtId="0" fontId="1" fillId="0" borderId="39" xfId="0" applyFont="1" applyFill="1" applyBorder="1" applyAlignment="1">
      <alignment vertical="top" wrapText="1"/>
    </xf>
    <xf numFmtId="178" fontId="0" fillId="0" borderId="36" xfId="0" applyNumberFormat="1" applyFont="1" applyFill="1" applyBorder="1" applyAlignment="1" applyProtection="1">
      <alignment horizontal="center"/>
      <protection/>
    </xf>
    <xf numFmtId="0" fontId="18" fillId="0" borderId="66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wrapText="1"/>
    </xf>
    <xf numFmtId="0" fontId="18" fillId="0" borderId="66" xfId="0" applyFont="1" applyFill="1" applyBorder="1" applyAlignment="1">
      <alignment horizontal="center" vertical="top" wrapText="1"/>
    </xf>
    <xf numFmtId="0" fontId="17" fillId="0" borderId="66" xfId="0" applyFont="1" applyFill="1" applyBorder="1" applyAlignment="1">
      <alignment vertical="top" wrapText="1"/>
    </xf>
    <xf numFmtId="0" fontId="17" fillId="0" borderId="67" xfId="0" applyFont="1" applyFill="1" applyBorder="1" applyAlignment="1">
      <alignment vertical="top" wrapText="1"/>
    </xf>
    <xf numFmtId="0" fontId="17" fillId="0" borderId="64" xfId="0" applyFont="1" applyFill="1" applyBorder="1" applyAlignment="1">
      <alignment vertical="top" wrapText="1"/>
    </xf>
    <xf numFmtId="178" fontId="17" fillId="0" borderId="66" xfId="0" applyNumberFormat="1" applyFont="1" applyFill="1" applyBorder="1" applyAlignment="1">
      <alignment horizontal="center" vertical="top" wrapText="1"/>
    </xf>
    <xf numFmtId="181" fontId="17" fillId="0" borderId="66" xfId="0" applyNumberFormat="1" applyFont="1" applyFill="1" applyBorder="1" applyAlignment="1">
      <alignment horizontal="center" vertical="top" wrapText="1"/>
    </xf>
    <xf numFmtId="178" fontId="1" fillId="0" borderId="68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8" fontId="1" fillId="0" borderId="59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6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6" fontId="17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7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178" fontId="21" fillId="0" borderId="11" xfId="0" applyNumberFormat="1" applyFont="1" applyFill="1" applyBorder="1" applyAlignment="1">
      <alignment horizontal="right" vertical="top" wrapText="1"/>
    </xf>
    <xf numFmtId="176" fontId="17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76" fontId="1" fillId="0" borderId="1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78" fontId="17" fillId="0" borderId="44" xfId="0" applyNumberFormat="1" applyFont="1" applyFill="1" applyBorder="1" applyAlignment="1">
      <alignment horizontal="right" vertical="top" wrapText="1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178" fontId="5" fillId="33" borderId="25" xfId="0" applyNumberFormat="1" applyFont="1" applyFill="1" applyBorder="1" applyAlignment="1" applyProtection="1">
      <alignment/>
      <protection/>
    </xf>
    <xf numFmtId="178" fontId="5" fillId="33" borderId="69" xfId="0" applyNumberFormat="1" applyFont="1" applyFill="1" applyBorder="1" applyAlignment="1" applyProtection="1">
      <alignment/>
      <protection/>
    </xf>
    <xf numFmtId="178" fontId="17" fillId="0" borderId="44" xfId="45" applyNumberFormat="1" applyFont="1" applyFill="1" applyBorder="1">
      <alignment/>
      <protection/>
    </xf>
    <xf numFmtId="0" fontId="17" fillId="0" borderId="30" xfId="45" applyFont="1" applyBorder="1">
      <alignment/>
      <protection/>
    </xf>
    <xf numFmtId="178" fontId="17" fillId="0" borderId="30" xfId="45" applyNumberFormat="1" applyFont="1" applyBorder="1">
      <alignment/>
      <protection/>
    </xf>
    <xf numFmtId="178" fontId="0" fillId="33" borderId="14" xfId="0" applyNumberFormat="1" applyFont="1" applyFill="1" applyBorder="1" applyAlignment="1" applyProtection="1">
      <alignment horizontal="center" vertical="center" wrapText="1"/>
      <protection/>
    </xf>
    <xf numFmtId="178" fontId="0" fillId="33" borderId="10" xfId="0" applyNumberFormat="1" applyFont="1" applyFill="1" applyBorder="1" applyAlignment="1" applyProtection="1">
      <alignment horizontal="center" vertical="center" wrapText="1"/>
      <protection/>
    </xf>
    <xf numFmtId="178" fontId="5" fillId="33" borderId="70" xfId="0" applyNumberFormat="1" applyFont="1" applyFill="1" applyBorder="1" applyAlignment="1" applyProtection="1">
      <alignment horizontal="right" wrapText="1"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0" fontId="0" fillId="0" borderId="18" xfId="57" applyFont="1" applyBorder="1" applyAlignment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178" fontId="0" fillId="0" borderId="66" xfId="0" applyNumberFormat="1" applyFont="1" applyFill="1" applyBorder="1" applyAlignment="1" applyProtection="1">
      <alignment horizontal="center"/>
      <protection/>
    </xf>
    <xf numFmtId="0" fontId="1" fillId="0" borderId="59" xfId="0" applyFont="1" applyFill="1" applyBorder="1" applyAlignment="1">
      <alignment vertical="top" wrapText="1"/>
    </xf>
    <xf numFmtId="0" fontId="1" fillId="0" borderId="66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71" xfId="0" applyFont="1" applyFill="1" applyBorder="1" applyAlignment="1">
      <alignment wrapText="1"/>
    </xf>
    <xf numFmtId="0" fontId="0" fillId="0" borderId="44" xfId="0" applyFill="1" applyBorder="1" applyAlignment="1">
      <alignment/>
    </xf>
    <xf numFmtId="0" fontId="17" fillId="0" borderId="11" xfId="0" applyFont="1" applyFill="1" applyBorder="1" applyAlignment="1">
      <alignment horizontal="right"/>
    </xf>
    <xf numFmtId="178" fontId="0" fillId="0" borderId="11" xfId="0" applyNumberFormat="1" applyFont="1" applyFill="1" applyBorder="1" applyAlignment="1" applyProtection="1">
      <alignment horizontal="right"/>
      <protection/>
    </xf>
    <xf numFmtId="178" fontId="17" fillId="0" borderId="44" xfId="0" applyNumberFormat="1" applyFont="1" applyFill="1" applyBorder="1" applyAlignment="1">
      <alignment horizontal="right"/>
    </xf>
    <xf numFmtId="0" fontId="1" fillId="0" borderId="72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178" fontId="0" fillId="33" borderId="13" xfId="0" applyNumberFormat="1" applyFont="1" applyFill="1" applyBorder="1" applyAlignment="1" applyProtection="1">
      <alignment horizontal="right" vertical="center" wrapText="1"/>
      <protection/>
    </xf>
    <xf numFmtId="178" fontId="0" fillId="33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57" applyNumberFormat="1" applyFont="1" applyBorder="1" applyAlignment="1">
      <alignment horizontal="center" vertical="center" wrapText="1"/>
      <protection/>
    </xf>
    <xf numFmtId="178" fontId="5" fillId="0" borderId="15" xfId="57" applyNumberFormat="1" applyFont="1" applyBorder="1" applyAlignment="1">
      <alignment horizontal="center" vertical="center" wrapText="1"/>
      <protection/>
    </xf>
    <xf numFmtId="178" fontId="0" fillId="0" borderId="10" xfId="57" applyNumberFormat="1" applyFont="1" applyBorder="1" applyAlignment="1">
      <alignment horizontal="center" vertical="center" wrapText="1"/>
      <protection/>
    </xf>
    <xf numFmtId="178" fontId="5" fillId="33" borderId="15" xfId="0" applyNumberFormat="1" applyFont="1" applyFill="1" applyBorder="1" applyAlignment="1" applyProtection="1">
      <alignment horizontal="center" vertical="center" wrapText="1"/>
      <protection/>
    </xf>
    <xf numFmtId="178" fontId="0" fillId="33" borderId="11" xfId="0" applyNumberFormat="1" applyFont="1" applyFill="1" applyBorder="1" applyAlignment="1" applyProtection="1">
      <alignment horizontal="center" vertical="center" wrapText="1"/>
      <protection/>
    </xf>
    <xf numFmtId="178" fontId="7" fillId="33" borderId="11" xfId="0" applyNumberFormat="1" applyFont="1" applyFill="1" applyBorder="1" applyAlignment="1" applyProtection="1">
      <alignment horizontal="center" vertical="center" wrapText="1"/>
      <protection/>
    </xf>
    <xf numFmtId="178" fontId="5" fillId="33" borderId="15" xfId="0" applyNumberFormat="1" applyFont="1" applyFill="1" applyBorder="1" applyAlignment="1" applyProtection="1">
      <alignment vertical="center" wrapText="1"/>
      <protection/>
    </xf>
    <xf numFmtId="178" fontId="9" fillId="33" borderId="11" xfId="0" applyNumberFormat="1" applyFont="1" applyFill="1" applyBorder="1" applyAlignment="1" applyProtection="1">
      <alignment vertical="center" wrapText="1"/>
      <protection/>
    </xf>
    <xf numFmtId="178" fontId="0" fillId="33" borderId="31" xfId="0" applyNumberFormat="1" applyFont="1" applyFill="1" applyBorder="1" applyAlignment="1" applyProtection="1">
      <alignment horizontal="center" vertical="center" wrapText="1"/>
      <protection/>
    </xf>
    <xf numFmtId="178" fontId="5" fillId="33" borderId="38" xfId="0" applyNumberFormat="1" applyFont="1" applyFill="1" applyBorder="1" applyAlignment="1" applyProtection="1">
      <alignment horizontal="center" vertical="center" wrapText="1"/>
      <protection/>
    </xf>
    <xf numFmtId="178" fontId="0" fillId="33" borderId="30" xfId="0" applyNumberFormat="1" applyFont="1" applyFill="1" applyBorder="1" applyAlignment="1" applyProtection="1">
      <alignment horizontal="center" vertical="center" wrapText="1"/>
      <protection/>
    </xf>
    <xf numFmtId="178" fontId="7" fillId="33" borderId="30" xfId="0" applyNumberFormat="1" applyFont="1" applyFill="1" applyBorder="1" applyAlignment="1" applyProtection="1">
      <alignment horizontal="center" vertical="center" wrapText="1"/>
      <protection/>
    </xf>
    <xf numFmtId="178" fontId="0" fillId="33" borderId="33" xfId="0" applyNumberFormat="1" applyFont="1" applyFill="1" applyBorder="1" applyAlignment="1" applyProtection="1">
      <alignment horizontal="center" vertical="center" wrapText="1"/>
      <protection/>
    </xf>
    <xf numFmtId="178" fontId="5" fillId="33" borderId="37" xfId="0" applyNumberFormat="1" applyFont="1" applyFill="1" applyBorder="1" applyAlignment="1" applyProtection="1">
      <alignment horizontal="center" vertical="center" wrapText="1"/>
      <protection/>
    </xf>
    <xf numFmtId="178" fontId="5" fillId="33" borderId="44" xfId="0" applyNumberFormat="1" applyFont="1" applyFill="1" applyBorder="1" applyAlignment="1" applyProtection="1">
      <alignment vertical="center" wrapText="1"/>
      <protection/>
    </xf>
    <xf numFmtId="178" fontId="0" fillId="33" borderId="45" xfId="0" applyNumberFormat="1" applyFont="1" applyFill="1" applyBorder="1" applyAlignment="1" applyProtection="1">
      <alignment horizontal="center" vertical="center" wrapText="1"/>
      <protection/>
    </xf>
    <xf numFmtId="178" fontId="0" fillId="33" borderId="44" xfId="0" applyNumberFormat="1" applyFont="1" applyFill="1" applyBorder="1" applyAlignment="1" applyProtection="1">
      <alignment horizontal="center" vertical="center" wrapText="1"/>
      <protection/>
    </xf>
    <xf numFmtId="178" fontId="7" fillId="33" borderId="44" xfId="0" applyNumberFormat="1" applyFont="1" applyFill="1" applyBorder="1" applyAlignment="1" applyProtection="1">
      <alignment horizontal="center" vertical="center" wrapText="1"/>
      <protection/>
    </xf>
    <xf numFmtId="178" fontId="0" fillId="33" borderId="42" xfId="0" applyNumberFormat="1" applyFont="1" applyFill="1" applyBorder="1" applyAlignment="1" applyProtection="1">
      <alignment horizontal="center" vertical="center" wrapText="1"/>
      <protection/>
    </xf>
    <xf numFmtId="178" fontId="5" fillId="33" borderId="43" xfId="0" applyNumberFormat="1" applyFont="1" applyFill="1" applyBorder="1" applyAlignment="1" applyProtection="1">
      <alignment horizontal="center" vertical="center" wrapText="1"/>
      <protection/>
    </xf>
    <xf numFmtId="178" fontId="5" fillId="33" borderId="13" xfId="0" applyNumberFormat="1" applyFont="1" applyFill="1" applyBorder="1" applyAlignment="1" applyProtection="1">
      <alignment horizontal="center" vertical="center" wrapText="1"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>
      <alignment/>
    </xf>
    <xf numFmtId="178" fontId="5" fillId="33" borderId="20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vertical="top" wrapText="1"/>
      <protection/>
    </xf>
    <xf numFmtId="181" fontId="5" fillId="0" borderId="12" xfId="0" applyNumberFormat="1" applyFont="1" applyBorder="1" applyAlignment="1">
      <alignment/>
    </xf>
    <xf numFmtId="181" fontId="5" fillId="33" borderId="30" xfId="0" applyNumberFormat="1" applyFont="1" applyFill="1" applyBorder="1" applyAlignment="1" applyProtection="1">
      <alignment/>
      <protection/>
    </xf>
    <xf numFmtId="181" fontId="5" fillId="33" borderId="37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81" fontId="5" fillId="33" borderId="33" xfId="0" applyNumberFormat="1" applyFont="1" applyFill="1" applyBorder="1" applyAlignment="1" applyProtection="1">
      <alignment/>
      <protection/>
    </xf>
    <xf numFmtId="181" fontId="5" fillId="33" borderId="31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0" fillId="33" borderId="37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0" fillId="33" borderId="38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 horizontal="right" vertical="center" wrapText="1"/>
      <protection/>
    </xf>
    <xf numFmtId="178" fontId="5" fillId="33" borderId="16" xfId="0" applyNumberFormat="1" applyFont="1" applyFill="1" applyBorder="1" applyAlignment="1" applyProtection="1">
      <alignment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178" fontId="0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38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81" fontId="5" fillId="33" borderId="44" xfId="0" applyNumberFormat="1" applyFont="1" applyFill="1" applyBorder="1" applyAlignment="1" applyProtection="1">
      <alignment/>
      <protection/>
    </xf>
    <xf numFmtId="181" fontId="0" fillId="33" borderId="13" xfId="0" applyNumberFormat="1" applyFont="1" applyFill="1" applyBorder="1" applyAlignment="1" applyProtection="1">
      <alignment wrapText="1"/>
      <protection/>
    </xf>
    <xf numFmtId="178" fontId="0" fillId="33" borderId="43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0" fontId="5" fillId="0" borderId="12" xfId="57" applyFont="1" applyBorder="1" applyAlignment="1">
      <alignment horizontal="left" vertical="center" wrapText="1"/>
      <protection/>
    </xf>
    <xf numFmtId="0" fontId="5" fillId="0" borderId="19" xfId="57" applyFont="1" applyBorder="1" applyAlignment="1">
      <alignment horizontal="left" vertical="center" wrapText="1"/>
      <protection/>
    </xf>
    <xf numFmtId="0" fontId="14" fillId="33" borderId="36" xfId="0" applyNumberFormat="1" applyFont="1" applyFill="1" applyBorder="1" applyAlignment="1" applyProtection="1">
      <alignment wrapText="1"/>
      <protection/>
    </xf>
    <xf numFmtId="0" fontId="5" fillId="33" borderId="12" xfId="0" applyNumberFormat="1" applyFont="1" applyFill="1" applyBorder="1" applyAlignment="1" applyProtection="1">
      <alignment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2" xfId="0" applyNumberFormat="1" applyFont="1" applyFill="1" applyBorder="1" applyAlignment="1" applyProtection="1">
      <alignment/>
      <protection/>
    </xf>
    <xf numFmtId="0" fontId="5" fillId="33" borderId="4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36" xfId="0" applyNumberFormat="1" applyFont="1" applyFill="1" applyBorder="1" applyAlignment="1" applyProtection="1">
      <alignment/>
      <protection/>
    </xf>
    <xf numFmtId="181" fontId="5" fillId="33" borderId="10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 vertical="center" wrapText="1"/>
      <protection/>
    </xf>
    <xf numFmtId="178" fontId="1" fillId="0" borderId="10" xfId="45" applyNumberFormat="1" applyFont="1" applyFill="1" applyBorder="1">
      <alignment/>
      <protection/>
    </xf>
    <xf numFmtId="0" fontId="5" fillId="0" borderId="44" xfId="45" applyFont="1" applyBorder="1" applyAlignment="1">
      <alignment horizontal="left" vertical="top"/>
      <protection/>
    </xf>
    <xf numFmtId="0" fontId="0" fillId="0" borderId="44" xfId="45" applyBorder="1" applyAlignment="1">
      <alignment horizontal="left" vertical="top"/>
      <protection/>
    </xf>
    <xf numFmtId="178" fontId="17" fillId="0" borderId="44" xfId="45" applyNumberFormat="1" applyFont="1" applyBorder="1" applyAlignment="1">
      <alignment horizontal="right" vertical="top"/>
      <protection/>
    </xf>
    <xf numFmtId="178" fontId="17" fillId="0" borderId="45" xfId="45" applyNumberFormat="1" applyFont="1" applyBorder="1" applyAlignment="1">
      <alignment horizontal="right" vertical="top"/>
      <protection/>
    </xf>
    <xf numFmtId="0" fontId="0" fillId="0" borderId="43" xfId="45" applyFont="1" applyBorder="1" applyAlignment="1">
      <alignment horizontal="right" vertical="top"/>
      <protection/>
    </xf>
    <xf numFmtId="0" fontId="0" fillId="0" borderId="15" xfId="45" applyFont="1" applyBorder="1" applyAlignment="1">
      <alignment horizontal="right" vertical="top"/>
      <protection/>
    </xf>
    <xf numFmtId="0" fontId="2" fillId="0" borderId="15" xfId="45" applyFont="1" applyBorder="1" applyAlignment="1">
      <alignment horizontal="right"/>
      <protection/>
    </xf>
    <xf numFmtId="178" fontId="0" fillId="33" borderId="10" xfId="0" applyNumberFormat="1" applyFont="1" applyFill="1" applyBorder="1" applyAlignment="1" applyProtection="1">
      <alignment horizontal="right" vertical="center" wrapText="1"/>
      <protection/>
    </xf>
    <xf numFmtId="178" fontId="5" fillId="33" borderId="10" xfId="0" applyNumberFormat="1" applyFont="1" applyFill="1" applyBorder="1" applyAlignment="1" applyProtection="1">
      <alignment horizontal="right" vertical="center" wrapText="1"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74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/>
      <protection/>
    </xf>
    <xf numFmtId="178" fontId="5" fillId="33" borderId="17" xfId="0" applyNumberFormat="1" applyFont="1" applyFill="1" applyBorder="1" applyAlignment="1" applyProtection="1">
      <alignment/>
      <protection/>
    </xf>
    <xf numFmtId="178" fontId="5" fillId="33" borderId="27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/>
    </xf>
    <xf numFmtId="0" fontId="23" fillId="0" borderId="37" xfId="0" applyFont="1" applyBorder="1" applyAlignment="1">
      <alignment/>
    </xf>
    <xf numFmtId="0" fontId="2" fillId="0" borderId="0" xfId="0" applyFont="1" applyAlignment="1">
      <alignment horizontal="left"/>
    </xf>
    <xf numFmtId="0" fontId="17" fillId="0" borderId="44" xfId="0" applyFont="1" applyFill="1" applyBorder="1" applyAlignment="1">
      <alignment horizontal="right" vertical="top" wrapText="1"/>
    </xf>
    <xf numFmtId="0" fontId="17" fillId="0" borderId="46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4" xfId="0" applyFont="1" applyFill="1" applyBorder="1" applyAlignment="1">
      <alignment horizontal="right" vertical="top" wrapText="1"/>
    </xf>
    <xf numFmtId="178" fontId="5" fillId="0" borderId="38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76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54" xfId="0" applyFont="1" applyBorder="1" applyAlignment="1">
      <alignment/>
    </xf>
    <xf numFmtId="0" fontId="0" fillId="0" borderId="0" xfId="0" applyBorder="1" applyAlignment="1">
      <alignment/>
    </xf>
    <xf numFmtId="178" fontId="22" fillId="0" borderId="11" xfId="0" applyNumberFormat="1" applyFont="1" applyBorder="1" applyAlignment="1">
      <alignment/>
    </xf>
    <xf numFmtId="0" fontId="23" fillId="0" borderId="33" xfId="0" applyFont="1" applyBorder="1" applyAlignment="1">
      <alignment/>
    </xf>
    <xf numFmtId="178" fontId="23" fillId="0" borderId="30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 wrapText="1"/>
    </xf>
    <xf numFmtId="0" fontId="22" fillId="0" borderId="27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178" fontId="22" fillId="0" borderId="44" xfId="0" applyNumberFormat="1" applyFont="1" applyBorder="1" applyAlignment="1">
      <alignment/>
    </xf>
    <xf numFmtId="178" fontId="22" fillId="0" borderId="45" xfId="0" applyNumberFormat="1" applyFont="1" applyBorder="1" applyAlignment="1">
      <alignment/>
    </xf>
    <xf numFmtId="178" fontId="22" fillId="0" borderId="10" xfId="0" applyNumberFormat="1" applyFont="1" applyBorder="1" applyAlignment="1">
      <alignment/>
    </xf>
    <xf numFmtId="178" fontId="22" fillId="0" borderId="11" xfId="0" applyNumberFormat="1" applyFont="1" applyBorder="1" applyAlignment="1">
      <alignment/>
    </xf>
    <xf numFmtId="178" fontId="23" fillId="0" borderId="31" xfId="0" applyNumberFormat="1" applyFont="1" applyBorder="1" applyAlignment="1">
      <alignment/>
    </xf>
    <xf numFmtId="0" fontId="0" fillId="33" borderId="57" xfId="0" applyNumberFormat="1" applyFont="1" applyFill="1" applyBorder="1" applyAlignment="1" applyProtection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178" fontId="0" fillId="33" borderId="75" xfId="0" applyNumberFormat="1" applyFont="1" applyFill="1" applyBorder="1" applyAlignment="1" applyProtection="1">
      <alignment horizontal="center" vertical="center" wrapText="1"/>
      <protection/>
    </xf>
    <xf numFmtId="178" fontId="5" fillId="33" borderId="73" xfId="0" applyNumberFormat="1" applyFont="1" applyFill="1" applyBorder="1" applyAlignment="1" applyProtection="1">
      <alignment vertical="center" wrapText="1"/>
      <protection/>
    </xf>
    <xf numFmtId="178" fontId="5" fillId="33" borderId="72" xfId="0" applyNumberFormat="1" applyFont="1" applyFill="1" applyBorder="1" applyAlignment="1" applyProtection="1">
      <alignment vertical="center" wrapText="1"/>
      <protection/>
    </xf>
    <xf numFmtId="178" fontId="0" fillId="33" borderId="71" xfId="0" applyNumberFormat="1" applyFont="1" applyFill="1" applyBorder="1" applyAlignment="1" applyProtection="1">
      <alignment horizontal="center" vertical="center" wrapText="1"/>
      <protection/>
    </xf>
    <xf numFmtId="178" fontId="5" fillId="33" borderId="74" xfId="0" applyNumberFormat="1" applyFont="1" applyFill="1" applyBorder="1" applyAlignment="1" applyProtection="1">
      <alignment horizontal="center" vertical="center" wrapText="1"/>
      <protection/>
    </xf>
    <xf numFmtId="178" fontId="0" fillId="33" borderId="73" xfId="0" applyNumberFormat="1" applyFont="1" applyFill="1" applyBorder="1" applyAlignment="1" applyProtection="1">
      <alignment horizontal="center" vertical="center" wrapText="1"/>
      <protection/>
    </xf>
    <xf numFmtId="178" fontId="7" fillId="33" borderId="73" xfId="0" applyNumberFormat="1" applyFont="1" applyFill="1" applyBorder="1" applyAlignment="1" applyProtection="1">
      <alignment horizontal="center" vertical="center" wrapText="1"/>
      <protection/>
    </xf>
    <xf numFmtId="178" fontId="5" fillId="33" borderId="41" xfId="0" applyNumberFormat="1" applyFont="1" applyFill="1" applyBorder="1" applyAlignment="1" applyProtection="1">
      <alignment vertical="center" wrapText="1"/>
      <protection/>
    </xf>
    <xf numFmtId="178" fontId="0" fillId="33" borderId="41" xfId="0" applyNumberFormat="1" applyFont="1" applyFill="1" applyBorder="1" applyAlignment="1" applyProtection="1">
      <alignment vertical="center" wrapText="1"/>
      <protection/>
    </xf>
    <xf numFmtId="178" fontId="5" fillId="33" borderId="77" xfId="0" applyNumberFormat="1" applyFont="1" applyFill="1" applyBorder="1" applyAlignment="1" applyProtection="1">
      <alignment vertical="center" wrapText="1"/>
      <protection/>
    </xf>
    <xf numFmtId="178" fontId="5" fillId="33" borderId="11" xfId="0" applyNumberFormat="1" applyFont="1" applyFill="1" applyBorder="1" applyAlignment="1" applyProtection="1">
      <alignment horizontal="center" vertical="center" wrapText="1"/>
      <protection/>
    </xf>
    <xf numFmtId="178" fontId="5" fillId="33" borderId="30" xfId="0" applyNumberFormat="1" applyFont="1" applyFill="1" applyBorder="1" applyAlignment="1" applyProtection="1">
      <alignment horizontal="center" vertical="center" wrapText="1"/>
      <protection/>
    </xf>
    <xf numFmtId="181" fontId="5" fillId="33" borderId="11" xfId="0" applyNumberFormat="1" applyFont="1" applyFill="1" applyBorder="1" applyAlignment="1" applyProtection="1">
      <alignment vertical="center" wrapText="1"/>
      <protection/>
    </xf>
    <xf numFmtId="181" fontId="5" fillId="33" borderId="30" xfId="0" applyNumberFormat="1" applyFont="1" applyFill="1" applyBorder="1" applyAlignment="1" applyProtection="1">
      <alignment horizontal="right" wrapText="1"/>
      <protection/>
    </xf>
    <xf numFmtId="178" fontId="0" fillId="33" borderId="16" xfId="0" applyNumberFormat="1" applyFont="1" applyFill="1" applyBorder="1" applyAlignment="1" applyProtection="1">
      <alignment/>
      <protection/>
    </xf>
    <xf numFmtId="181" fontId="9" fillId="33" borderId="11" xfId="0" applyNumberFormat="1" applyFont="1" applyFill="1" applyBorder="1" applyAlignment="1" applyProtection="1">
      <alignment vertical="center" wrapText="1"/>
      <protection/>
    </xf>
    <xf numFmtId="18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181" fontId="5" fillId="33" borderId="25" xfId="0" applyNumberFormat="1" applyFont="1" applyFill="1" applyBorder="1" applyAlignment="1" applyProtection="1">
      <alignment/>
      <protection/>
    </xf>
    <xf numFmtId="178" fontId="5" fillId="33" borderId="77" xfId="0" applyNumberFormat="1" applyFont="1" applyFill="1" applyBorder="1" applyAlignment="1" applyProtection="1">
      <alignment horizontal="right" wrapText="1"/>
      <protection/>
    </xf>
    <xf numFmtId="178" fontId="5" fillId="33" borderId="72" xfId="0" applyNumberFormat="1" applyFont="1" applyFill="1" applyBorder="1" applyAlignment="1" applyProtection="1">
      <alignment horizontal="right" wrapText="1"/>
      <protection/>
    </xf>
    <xf numFmtId="181" fontId="5" fillId="33" borderId="72" xfId="0" applyNumberFormat="1" applyFont="1" applyFill="1" applyBorder="1" applyAlignment="1" applyProtection="1">
      <alignment horizontal="right" wrapText="1"/>
      <protection/>
    </xf>
    <xf numFmtId="178" fontId="0" fillId="33" borderId="25" xfId="0" applyNumberFormat="1" applyFont="1" applyFill="1" applyBorder="1" applyAlignment="1" applyProtection="1">
      <alignment horizontal="center" vertical="center" wrapText="1"/>
      <protection/>
    </xf>
    <xf numFmtId="178" fontId="7" fillId="33" borderId="25" xfId="0" applyNumberFormat="1" applyFont="1" applyFill="1" applyBorder="1" applyAlignment="1" applyProtection="1">
      <alignment horizontal="center" vertical="center" wrapText="1"/>
      <protection/>
    </xf>
    <xf numFmtId="178" fontId="5" fillId="33" borderId="78" xfId="0" applyNumberFormat="1" applyFont="1" applyFill="1" applyBorder="1" applyAlignment="1" applyProtection="1">
      <alignment/>
      <protection/>
    </xf>
    <xf numFmtId="178" fontId="5" fillId="33" borderId="72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 horizontal="right" vertical="center" wrapText="1"/>
      <protection/>
    </xf>
    <xf numFmtId="178" fontId="5" fillId="33" borderId="45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 horizontal="right" wrapText="1"/>
      <protection/>
    </xf>
    <xf numFmtId="181" fontId="5" fillId="33" borderId="11" xfId="0" applyNumberFormat="1" applyFont="1" applyFill="1" applyBorder="1" applyAlignment="1" applyProtection="1">
      <alignment horizontal="right" wrapText="1"/>
      <protection/>
    </xf>
    <xf numFmtId="178" fontId="0" fillId="33" borderId="11" xfId="0" applyNumberFormat="1" applyFont="1" applyFill="1" applyBorder="1" applyAlignment="1" applyProtection="1">
      <alignment horizontal="right" wrapText="1"/>
      <protection/>
    </xf>
    <xf numFmtId="178" fontId="0" fillId="33" borderId="41" xfId="0" applyNumberFormat="1" applyFont="1" applyFill="1" applyBorder="1" applyAlignment="1" applyProtection="1">
      <alignment horizontal="right" vertical="center" wrapText="1"/>
      <protection/>
    </xf>
    <xf numFmtId="178" fontId="5" fillId="33" borderId="14" xfId="0" applyNumberFormat="1" applyFont="1" applyFill="1" applyBorder="1" applyAlignment="1" applyProtection="1">
      <alignment horizontal="right" wrapText="1"/>
      <protection/>
    </xf>
    <xf numFmtId="178" fontId="5" fillId="33" borderId="13" xfId="0" applyNumberFormat="1" applyFont="1" applyFill="1" applyBorder="1" applyAlignment="1" applyProtection="1">
      <alignment horizontal="right" wrapText="1"/>
      <protection/>
    </xf>
    <xf numFmtId="178" fontId="5" fillId="33" borderId="10" xfId="0" applyNumberFormat="1" applyFont="1" applyFill="1" applyBorder="1" applyAlignment="1" applyProtection="1">
      <alignment horizontal="right" wrapText="1"/>
      <protection/>
    </xf>
    <xf numFmtId="181" fontId="5" fillId="33" borderId="16" xfId="0" applyNumberFormat="1" applyFont="1" applyFill="1" applyBorder="1" applyAlignment="1" applyProtection="1">
      <alignment/>
      <protection/>
    </xf>
    <xf numFmtId="181" fontId="5" fillId="33" borderId="13" xfId="0" applyNumberFormat="1" applyFont="1" applyFill="1" applyBorder="1" applyAlignment="1" applyProtection="1">
      <alignment wrapText="1"/>
      <protection/>
    </xf>
    <xf numFmtId="181" fontId="5" fillId="33" borderId="11" xfId="0" applyNumberFormat="1" applyFont="1" applyFill="1" applyBorder="1" applyAlignment="1">
      <alignment/>
    </xf>
    <xf numFmtId="181" fontId="5" fillId="0" borderId="30" xfId="0" applyNumberFormat="1" applyFont="1" applyBorder="1" applyAlignment="1">
      <alignment/>
    </xf>
    <xf numFmtId="181" fontId="5" fillId="0" borderId="30" xfId="0" applyNumberFormat="1" applyFont="1" applyFill="1" applyBorder="1" applyAlignment="1">
      <alignment/>
    </xf>
    <xf numFmtId="178" fontId="5" fillId="33" borderId="44" xfId="0" applyNumberFormat="1" applyFont="1" applyFill="1" applyBorder="1" applyAlignment="1" applyProtection="1">
      <alignment horizontal="right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/>
      <protection/>
    </xf>
    <xf numFmtId="0" fontId="8" fillId="33" borderId="12" xfId="0" applyFont="1" applyFill="1" applyBorder="1" applyAlignment="1">
      <alignment wrapText="1"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 applyProtection="1">
      <alignment/>
      <protection/>
    </xf>
    <xf numFmtId="178" fontId="5" fillId="33" borderId="20" xfId="0" applyNumberFormat="1" applyFont="1" applyFill="1" applyBorder="1" applyAlignment="1">
      <alignment/>
    </xf>
    <xf numFmtId="0" fontId="14" fillId="33" borderId="36" xfId="0" applyNumberFormat="1" applyFont="1" applyFill="1" applyBorder="1" applyAlignment="1" applyProtection="1">
      <alignment horizontal="left" vertical="center" wrapText="1"/>
      <protection/>
    </xf>
    <xf numFmtId="178" fontId="5" fillId="33" borderId="58" xfId="0" applyNumberFormat="1" applyFont="1" applyFill="1" applyBorder="1" applyAlignment="1" applyProtection="1">
      <alignment wrapText="1"/>
      <protection/>
    </xf>
    <xf numFmtId="178" fontId="5" fillId="33" borderId="51" xfId="0" applyNumberFormat="1" applyFont="1" applyFill="1" applyBorder="1" applyAlignment="1" applyProtection="1">
      <alignment wrapText="1"/>
      <protection/>
    </xf>
    <xf numFmtId="178" fontId="5" fillId="33" borderId="54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 wrapText="1"/>
      <protection/>
    </xf>
    <xf numFmtId="178" fontId="5" fillId="33" borderId="79" xfId="0" applyNumberFormat="1" applyFont="1" applyFill="1" applyBorder="1" applyAlignment="1" applyProtection="1">
      <alignment horizontal="right" wrapText="1"/>
      <protection/>
    </xf>
    <xf numFmtId="178" fontId="5" fillId="33" borderId="33" xfId="0" applyNumberFormat="1" applyFont="1" applyFill="1" applyBorder="1" applyAlignment="1" applyProtection="1">
      <alignment horizontal="right" wrapText="1"/>
      <protection/>
    </xf>
    <xf numFmtId="181" fontId="5" fillId="33" borderId="37" xfId="0" applyNumberFormat="1" applyFont="1" applyFill="1" applyBorder="1" applyAlignment="1" applyProtection="1">
      <alignment horizontal="right" wrapText="1"/>
      <protection/>
    </xf>
    <xf numFmtId="181" fontId="5" fillId="33" borderId="31" xfId="0" applyNumberFormat="1" applyFont="1" applyFill="1" applyBorder="1" applyAlignment="1" applyProtection="1">
      <alignment horizontal="right" wrapText="1"/>
      <protection/>
    </xf>
    <xf numFmtId="0" fontId="5" fillId="33" borderId="16" xfId="0" applyNumberFormat="1" applyFont="1" applyFill="1" applyBorder="1" applyAlignment="1" applyProtection="1">
      <alignment vertical="top" wrapText="1"/>
      <protection/>
    </xf>
    <xf numFmtId="178" fontId="5" fillId="33" borderId="28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 horizontal="right" wrapText="1"/>
      <protection/>
    </xf>
    <xf numFmtId="178" fontId="5" fillId="33" borderId="41" xfId="0" applyNumberFormat="1" applyFont="1" applyFill="1" applyBorder="1" applyAlignment="1" applyProtection="1">
      <alignment horizontal="right" vertical="center" wrapText="1"/>
      <protection/>
    </xf>
    <xf numFmtId="181" fontId="5" fillId="33" borderId="13" xfId="0" applyNumberFormat="1" applyFont="1" applyFill="1" applyBorder="1" applyAlignment="1" applyProtection="1">
      <alignment vertical="center" wrapText="1"/>
      <protection/>
    </xf>
    <xf numFmtId="178" fontId="5" fillId="33" borderId="56" xfId="0" applyNumberFormat="1" applyFont="1" applyFill="1" applyBorder="1" applyAlignment="1" applyProtection="1">
      <alignment vertical="center" wrapText="1"/>
      <protection/>
    </xf>
    <xf numFmtId="178" fontId="5" fillId="33" borderId="69" xfId="0" applyNumberFormat="1" applyFont="1" applyFill="1" applyBorder="1" applyAlignment="1" applyProtection="1">
      <alignment horizontal="center" vertical="center" wrapText="1"/>
      <protection/>
    </xf>
    <xf numFmtId="178" fontId="5" fillId="33" borderId="25" xfId="0" applyNumberFormat="1" applyFont="1" applyFill="1" applyBorder="1" applyAlignment="1" applyProtection="1">
      <alignment horizontal="center" vertical="center" wrapText="1"/>
      <protection/>
    </xf>
    <xf numFmtId="178" fontId="0" fillId="33" borderId="70" xfId="0" applyNumberFormat="1" applyFont="1" applyFill="1" applyBorder="1" applyAlignment="1" applyProtection="1">
      <alignment horizontal="center" vertical="center" wrapText="1"/>
      <protection/>
    </xf>
    <xf numFmtId="178" fontId="5" fillId="33" borderId="16" xfId="0" applyNumberFormat="1" applyFont="1" applyFill="1" applyBorder="1" applyAlignment="1">
      <alignment/>
    </xf>
    <xf numFmtId="178" fontId="5" fillId="33" borderId="58" xfId="0" applyNumberFormat="1" applyFont="1" applyFill="1" applyBorder="1" applyAlignment="1">
      <alignment/>
    </xf>
    <xf numFmtId="178" fontId="5" fillId="33" borderId="51" xfId="0" applyNumberFormat="1" applyFont="1" applyFill="1" applyBorder="1" applyAlignment="1">
      <alignment/>
    </xf>
    <xf numFmtId="178" fontId="5" fillId="33" borderId="54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78" fontId="5" fillId="33" borderId="28" xfId="0" applyNumberFormat="1" applyFont="1" applyFill="1" applyBorder="1" applyAlignment="1">
      <alignment/>
    </xf>
    <xf numFmtId="178" fontId="5" fillId="33" borderId="27" xfId="0" applyNumberFormat="1" applyFont="1" applyFill="1" applyBorder="1" applyAlignment="1">
      <alignment/>
    </xf>
    <xf numFmtId="178" fontId="5" fillId="33" borderId="29" xfId="0" applyNumberFormat="1" applyFont="1" applyFill="1" applyBorder="1" applyAlignment="1">
      <alignment/>
    </xf>
    <xf numFmtId="181" fontId="5" fillId="33" borderId="58" xfId="0" applyNumberFormat="1" applyFont="1" applyFill="1" applyBorder="1" applyAlignment="1" applyProtection="1">
      <alignment/>
      <protection/>
    </xf>
    <xf numFmtId="181" fontId="5" fillId="33" borderId="54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81" fontId="5" fillId="33" borderId="47" xfId="0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78" fontId="0" fillId="33" borderId="58" xfId="0" applyNumberFormat="1" applyFont="1" applyFill="1" applyBorder="1" applyAlignment="1" applyProtection="1">
      <alignment/>
      <protection/>
    </xf>
    <xf numFmtId="178" fontId="0" fillId="33" borderId="51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181" fontId="5" fillId="0" borderId="37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5" fillId="0" borderId="31" xfId="0" applyNumberFormat="1" applyFont="1" applyFill="1" applyBorder="1" applyAlignment="1">
      <alignment/>
    </xf>
    <xf numFmtId="0" fontId="0" fillId="0" borderId="44" xfId="57" applyFont="1" applyBorder="1" applyAlignment="1">
      <alignment horizontal="center" vertical="center" wrapText="1"/>
      <protection/>
    </xf>
    <xf numFmtId="0" fontId="0" fillId="0" borderId="80" xfId="57" applyFont="1" applyBorder="1" applyAlignment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46" xfId="0" applyNumberFormat="1" applyFont="1" applyFill="1" applyBorder="1" applyAlignment="1" applyProtection="1">
      <alignment/>
      <protection/>
    </xf>
    <xf numFmtId="0" fontId="8" fillId="33" borderId="46" xfId="0" applyNumberFormat="1" applyFont="1" applyFill="1" applyBorder="1" applyAlignment="1" applyProtection="1">
      <alignment/>
      <protection/>
    </xf>
    <xf numFmtId="0" fontId="8" fillId="33" borderId="18" xfId="0" applyFont="1" applyFill="1" applyBorder="1" applyAlignment="1">
      <alignment wrapText="1"/>
    </xf>
    <xf numFmtId="0" fontId="5" fillId="33" borderId="18" xfId="0" applyNumberFormat="1" applyFont="1" applyFill="1" applyBorder="1" applyAlignment="1" applyProtection="1">
      <alignment wrapText="1"/>
      <protection/>
    </xf>
    <xf numFmtId="178" fontId="5" fillId="33" borderId="13" xfId="0" applyNumberFormat="1" applyFont="1" applyFill="1" applyBorder="1" applyAlignment="1" applyProtection="1">
      <alignment horizontal="right" vertical="center" wrapText="1"/>
      <protection/>
    </xf>
    <xf numFmtId="178" fontId="5" fillId="33" borderId="45" xfId="0" applyNumberFormat="1" applyFont="1" applyFill="1" applyBorder="1" applyAlignment="1" applyProtection="1">
      <alignment horizontal="right" wrapText="1"/>
      <protection/>
    </xf>
    <xf numFmtId="178" fontId="5" fillId="33" borderId="42" xfId="0" applyNumberFormat="1" applyFont="1" applyFill="1" applyBorder="1" applyAlignment="1" applyProtection="1">
      <alignment horizontal="right" wrapText="1"/>
      <protection/>
    </xf>
    <xf numFmtId="178" fontId="5" fillId="33" borderId="14" xfId="0" applyNumberFormat="1" applyFont="1" applyFill="1" applyBorder="1" applyAlignment="1" applyProtection="1">
      <alignment horizontal="right" vertical="center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178" fontId="5" fillId="0" borderId="13" xfId="57" applyNumberFormat="1" applyFont="1" applyBorder="1" applyAlignment="1">
      <alignment horizontal="center" vertical="center" wrapText="1"/>
      <protection/>
    </xf>
    <xf numFmtId="178" fontId="0" fillId="33" borderId="13" xfId="0" applyNumberFormat="1" applyFont="1" applyFill="1" applyBorder="1" applyAlignment="1">
      <alignment/>
    </xf>
    <xf numFmtId="0" fontId="5" fillId="0" borderId="43" xfId="57" applyFont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178" fontId="0" fillId="0" borderId="14" xfId="57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top"/>
    </xf>
    <xf numFmtId="0" fontId="5" fillId="33" borderId="60" xfId="0" applyNumberFormat="1" applyFont="1" applyFill="1" applyBorder="1" applyAlignment="1" applyProtection="1">
      <alignment/>
      <protection/>
    </xf>
    <xf numFmtId="178" fontId="5" fillId="33" borderId="20" xfId="0" applyNumberFormat="1" applyFont="1" applyFill="1" applyBorder="1" applyAlignment="1" applyProtection="1">
      <alignment vertical="center" wrapText="1"/>
      <protection/>
    </xf>
    <xf numFmtId="178" fontId="0" fillId="0" borderId="2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81" fontId="5" fillId="33" borderId="46" xfId="0" applyNumberFormat="1" applyFont="1" applyFill="1" applyBorder="1" applyAlignment="1" applyProtection="1">
      <alignment/>
      <protection/>
    </xf>
    <xf numFmtId="178" fontId="17" fillId="0" borderId="11" xfId="45" applyNumberFormat="1" applyFont="1" applyFill="1" applyBorder="1">
      <alignment/>
      <protection/>
    </xf>
    <xf numFmtId="178" fontId="1" fillId="0" borderId="10" xfId="45" applyNumberFormat="1" applyFont="1" applyFill="1" applyBorder="1">
      <alignment/>
      <protection/>
    </xf>
    <xf numFmtId="178" fontId="17" fillId="0" borderId="10" xfId="45" applyNumberFormat="1" applyFont="1" applyFill="1" applyBorder="1">
      <alignment/>
      <protection/>
    </xf>
    <xf numFmtId="181" fontId="1" fillId="0" borderId="10" xfId="45" applyNumberFormat="1" applyFont="1" applyFill="1" applyBorder="1">
      <alignment/>
      <protection/>
    </xf>
    <xf numFmtId="181" fontId="17" fillId="0" borderId="45" xfId="45" applyNumberFormat="1" applyFont="1" applyFill="1" applyBorder="1">
      <alignment/>
      <protection/>
    </xf>
    <xf numFmtId="181" fontId="17" fillId="0" borderId="30" xfId="45" applyNumberFormat="1" applyFont="1" applyBorder="1">
      <alignment/>
      <protection/>
    </xf>
    <xf numFmtId="0" fontId="2" fillId="0" borderId="37" xfId="45" applyFont="1" applyBorder="1" applyAlignment="1">
      <alignment horizontal="right"/>
      <protection/>
    </xf>
    <xf numFmtId="0" fontId="0" fillId="0" borderId="49" xfId="0" applyBorder="1" applyAlignment="1">
      <alignment/>
    </xf>
    <xf numFmtId="0" fontId="0" fillId="0" borderId="81" xfId="0" applyBorder="1" applyAlignment="1">
      <alignment/>
    </xf>
    <xf numFmtId="0" fontId="0" fillId="0" borderId="54" xfId="0" applyFont="1" applyBorder="1" applyAlignment="1">
      <alignment horizontal="right" vertical="center" wrapText="1"/>
    </xf>
    <xf numFmtId="0" fontId="0" fillId="0" borderId="63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82" xfId="0" applyBorder="1" applyAlignment="1">
      <alignment/>
    </xf>
    <xf numFmtId="0" fontId="0" fillId="0" borderId="64" xfId="0" applyBorder="1" applyAlignment="1">
      <alignment/>
    </xf>
    <xf numFmtId="0" fontId="8" fillId="33" borderId="18" xfId="0" applyNumberFormat="1" applyFont="1" applyFill="1" applyBorder="1" applyAlignment="1" applyProtection="1">
      <alignment/>
      <protection/>
    </xf>
    <xf numFmtId="181" fontId="5" fillId="0" borderId="33" xfId="0" applyNumberFormat="1" applyFont="1" applyBorder="1" applyAlignment="1">
      <alignment/>
    </xf>
    <xf numFmtId="181" fontId="5" fillId="0" borderId="38" xfId="0" applyNumberFormat="1" applyFont="1" applyBorder="1" applyAlignment="1">
      <alignment/>
    </xf>
    <xf numFmtId="181" fontId="5" fillId="0" borderId="37" xfId="0" applyNumberFormat="1" applyFont="1" applyBorder="1" applyAlignment="1">
      <alignment/>
    </xf>
    <xf numFmtId="181" fontId="5" fillId="0" borderId="31" xfId="0" applyNumberFormat="1" applyFont="1" applyBorder="1" applyAlignment="1">
      <alignment/>
    </xf>
    <xf numFmtId="181" fontId="5" fillId="33" borderId="14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Alignment="1">
      <alignment/>
    </xf>
    <xf numFmtId="178" fontId="5" fillId="0" borderId="11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81" fontId="0" fillId="0" borderId="0" xfId="0" applyNumberFormat="1" applyFill="1" applyAlignment="1">
      <alignment/>
    </xf>
    <xf numFmtId="178" fontId="1" fillId="0" borderId="66" xfId="0" applyNumberFormat="1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83" xfId="0" applyFont="1" applyFill="1" applyBorder="1" applyAlignment="1">
      <alignment vertical="top" wrapText="1"/>
    </xf>
    <xf numFmtId="0" fontId="1" fillId="0" borderId="57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49" xfId="0" applyFont="1" applyFill="1" applyBorder="1" applyAlignment="1">
      <alignment vertical="top" wrapText="1"/>
    </xf>
    <xf numFmtId="0" fontId="1" fillId="0" borderId="63" xfId="0" applyFont="1" applyFill="1" applyBorder="1" applyAlignment="1">
      <alignment/>
    </xf>
    <xf numFmtId="0" fontId="1" fillId="0" borderId="82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84" xfId="57" applyFont="1" applyBorder="1" applyAlignment="1">
      <alignment horizontal="center" vertical="center" wrapText="1"/>
      <protection/>
    </xf>
    <xf numFmtId="0" fontId="0" fillId="0" borderId="85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6" xfId="57" applyFont="1" applyBorder="1" applyAlignment="1">
      <alignment horizontal="center" vertical="center" wrapText="1"/>
      <protection/>
    </xf>
    <xf numFmtId="0" fontId="5" fillId="0" borderId="87" xfId="57" applyFont="1" applyBorder="1" applyAlignment="1">
      <alignment horizontal="center" vertical="center" wrapText="1"/>
      <protection/>
    </xf>
    <xf numFmtId="0" fontId="5" fillId="0" borderId="88" xfId="57" applyFont="1" applyBorder="1" applyAlignment="1">
      <alignment horizontal="center" vertical="center" wrapText="1"/>
      <protection/>
    </xf>
    <xf numFmtId="0" fontId="0" fillId="0" borderId="89" xfId="57" applyFont="1" applyBorder="1" applyAlignment="1">
      <alignment horizontal="center" vertical="center" wrapText="1"/>
      <protection/>
    </xf>
    <xf numFmtId="0" fontId="0" fillId="0" borderId="90" xfId="57" applyFont="1" applyBorder="1" applyAlignment="1">
      <alignment horizontal="center" vertical="center" wrapText="1"/>
      <protection/>
    </xf>
    <xf numFmtId="0" fontId="0" fillId="0" borderId="8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81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64" xfId="57" applyFont="1" applyBorder="1" applyAlignment="1">
      <alignment horizontal="center" vertical="center" wrapText="1"/>
      <protection/>
    </xf>
    <xf numFmtId="0" fontId="0" fillId="0" borderId="91" xfId="57" applyFont="1" applyBorder="1" applyAlignment="1">
      <alignment horizontal="center" vertical="center" wrapText="1"/>
      <protection/>
    </xf>
    <xf numFmtId="0" fontId="0" fillId="0" borderId="92" xfId="57" applyFont="1" applyBorder="1" applyAlignment="1">
      <alignment horizontal="center" vertical="center" wrapText="1"/>
      <protection/>
    </xf>
    <xf numFmtId="0" fontId="0" fillId="0" borderId="93" xfId="57" applyFont="1" applyBorder="1" applyAlignment="1">
      <alignment horizontal="center" vertical="center" wrapText="1"/>
      <protection/>
    </xf>
    <xf numFmtId="0" fontId="5" fillId="0" borderId="94" xfId="57" applyFont="1" applyBorder="1" applyAlignment="1">
      <alignment horizontal="center" vertical="center" wrapText="1"/>
      <protection/>
    </xf>
    <xf numFmtId="0" fontId="5" fillId="0" borderId="95" xfId="57" applyFont="1" applyBorder="1" applyAlignment="1">
      <alignment horizontal="center" vertical="center" wrapText="1"/>
      <protection/>
    </xf>
    <xf numFmtId="0" fontId="5" fillId="0" borderId="96" xfId="57" applyFont="1" applyBorder="1" applyAlignment="1">
      <alignment horizontal="center" vertical="center" wrapText="1"/>
      <protection/>
    </xf>
    <xf numFmtId="0" fontId="0" fillId="0" borderId="97" xfId="57" applyFont="1" applyBorder="1" applyAlignment="1">
      <alignment horizontal="center" vertical="center" wrapText="1"/>
      <protection/>
    </xf>
    <xf numFmtId="0" fontId="0" fillId="0" borderId="98" xfId="57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63" xfId="0" applyBorder="1" applyAlignment="1">
      <alignment/>
    </xf>
    <xf numFmtId="0" fontId="0" fillId="0" borderId="99" xfId="57" applyFont="1" applyBorder="1" applyAlignment="1">
      <alignment horizontal="center" vertical="center" wrapText="1"/>
      <protection/>
    </xf>
    <xf numFmtId="0" fontId="0" fillId="0" borderId="100" xfId="57" applyFont="1" applyBorder="1" applyAlignment="1">
      <alignment horizontal="center" vertical="center" wrapText="1"/>
      <protection/>
    </xf>
    <xf numFmtId="0" fontId="0" fillId="0" borderId="101" xfId="57" applyFont="1" applyBorder="1" applyAlignment="1">
      <alignment horizontal="center" vertical="center" wrapText="1"/>
      <protection/>
    </xf>
    <xf numFmtId="0" fontId="5" fillId="0" borderId="102" xfId="57" applyFont="1" applyBorder="1" applyAlignment="1">
      <alignment horizontal="center" vertical="center" wrapText="1"/>
      <protection/>
    </xf>
    <xf numFmtId="0" fontId="5" fillId="0" borderId="98" xfId="57" applyFont="1" applyBorder="1" applyAlignment="1">
      <alignment horizontal="center" vertical="center" wrapText="1"/>
      <protection/>
    </xf>
    <xf numFmtId="0" fontId="5" fillId="0" borderId="103" xfId="57" applyFont="1" applyBorder="1" applyAlignment="1">
      <alignment horizontal="center" vertical="center" wrapText="1"/>
      <protection/>
    </xf>
    <xf numFmtId="0" fontId="0" fillId="0" borderId="104" xfId="57" applyFont="1" applyBorder="1" applyAlignment="1">
      <alignment horizontal="center" vertical="center" wrapText="1"/>
      <protection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5" fillId="0" borderId="108" xfId="57" applyFont="1" applyBorder="1" applyAlignment="1">
      <alignment horizontal="center" vertical="center" wrapText="1"/>
      <protection/>
    </xf>
    <xf numFmtId="0" fontId="5" fillId="0" borderId="109" xfId="57" applyFont="1" applyBorder="1" applyAlignment="1">
      <alignment horizontal="center" vertical="center" wrapText="1"/>
      <protection/>
    </xf>
    <xf numFmtId="0" fontId="5" fillId="0" borderId="110" xfId="57" applyFont="1" applyBorder="1" applyAlignment="1">
      <alignment horizontal="center" vertical="center" wrapText="1"/>
      <protection/>
    </xf>
    <xf numFmtId="0" fontId="0" fillId="33" borderId="111" xfId="0" applyNumberFormat="1" applyFont="1" applyFill="1" applyBorder="1" applyAlignment="1" applyProtection="1">
      <alignment horizontal="center" vertical="center" wrapText="1"/>
      <protection/>
    </xf>
    <xf numFmtId="0" fontId="0" fillId="33" borderId="112" xfId="0" applyNumberFormat="1" applyFont="1" applyFill="1" applyBorder="1" applyAlignment="1" applyProtection="1">
      <alignment horizontal="center" vertical="center" wrapText="1"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0" fontId="0" fillId="33" borderId="114" xfId="0" applyNumberFormat="1" applyFont="1" applyFill="1" applyBorder="1" applyAlignment="1" applyProtection="1">
      <alignment horizontal="center" vertical="center" wrapText="1"/>
      <protection/>
    </xf>
    <xf numFmtId="0" fontId="0" fillId="33" borderId="115" xfId="0" applyNumberFormat="1" applyFont="1" applyFill="1" applyBorder="1" applyAlignment="1" applyProtection="1">
      <alignment horizontal="center" vertical="center" wrapText="1"/>
      <protection/>
    </xf>
    <xf numFmtId="0" fontId="0" fillId="33" borderId="116" xfId="0" applyNumberFormat="1" applyFont="1" applyFill="1" applyBorder="1" applyAlignment="1" applyProtection="1">
      <alignment horizontal="center" vertical="center" wrapText="1"/>
      <protection/>
    </xf>
    <xf numFmtId="0" fontId="0" fillId="33" borderId="117" xfId="0" applyNumberFormat="1" applyFont="1" applyFill="1" applyBorder="1" applyAlignment="1" applyProtection="1">
      <alignment horizontal="center" vertical="center" wrapText="1"/>
      <protection/>
    </xf>
    <xf numFmtId="0" fontId="5" fillId="33" borderId="11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NumberFormat="1" applyFont="1" applyFill="1" applyBorder="1" applyAlignment="1" applyProtection="1">
      <alignment horizontal="center" vertical="center" wrapText="1"/>
      <protection/>
    </xf>
    <xf numFmtId="0" fontId="5" fillId="33" borderId="1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/>
      <protection/>
    </xf>
    <xf numFmtId="0" fontId="0" fillId="33" borderId="66" xfId="0" applyNumberFormat="1" applyFont="1" applyFill="1" applyBorder="1" applyAlignment="1" applyProtection="1">
      <alignment/>
      <protection/>
    </xf>
    <xf numFmtId="0" fontId="0" fillId="33" borderId="8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23" xfId="0" applyNumberFormat="1" applyFont="1" applyFill="1" applyBorder="1" applyAlignment="1" applyProtection="1">
      <alignment horizontal="center" vertical="center" wrapText="1"/>
      <protection/>
    </xf>
    <xf numFmtId="0" fontId="5" fillId="33" borderId="124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45" applyBorder="1" applyAlignment="1">
      <alignment horizontal="center" vertical="top"/>
      <protection/>
    </xf>
    <xf numFmtId="0" fontId="0" fillId="0" borderId="74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73" xfId="45" applyBorder="1" applyAlignment="1">
      <alignment horizontal="center" vertical="top"/>
      <protection/>
    </xf>
    <xf numFmtId="0" fontId="0" fillId="0" borderId="70" xfId="45" applyFont="1" applyBorder="1" applyAlignment="1">
      <alignment horizontal="center" vertical="top"/>
      <protection/>
    </xf>
    <xf numFmtId="0" fontId="0" fillId="0" borderId="75" xfId="45" applyBorder="1" applyAlignment="1">
      <alignment horizontal="center" vertical="top"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_5-prpgramos" xfId="49"/>
    <cellStyle name="Įprastas 5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5"/>
  <sheetViews>
    <sheetView zoomScalePageLayoutView="0" workbookViewId="0" topLeftCell="A46">
      <selection activeCell="F6" sqref="F6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56.140625" style="0" customWidth="1"/>
    <col min="4" max="4" width="16.00390625" style="0" customWidth="1"/>
  </cols>
  <sheetData>
    <row r="2" spans="3:6" ht="12.75">
      <c r="C2" s="406" t="s">
        <v>422</v>
      </c>
      <c r="D2" s="348"/>
      <c r="E2" s="348"/>
      <c r="F2" s="348"/>
    </row>
    <row r="3" spans="3:6" ht="12.75">
      <c r="C3" s="406" t="s">
        <v>435</v>
      </c>
      <c r="D3" s="347"/>
      <c r="E3" s="347"/>
      <c r="F3" s="347"/>
    </row>
    <row r="4" spans="3:6" ht="12.75">
      <c r="C4" s="406" t="s">
        <v>424</v>
      </c>
      <c r="D4" s="347"/>
      <c r="E4" s="347"/>
      <c r="F4" s="347"/>
    </row>
    <row r="5" spans="3:6" ht="12.75">
      <c r="C5" s="406" t="s">
        <v>466</v>
      </c>
      <c r="D5" s="347"/>
      <c r="E5" s="347"/>
      <c r="F5" s="347"/>
    </row>
    <row r="6" spans="3:6" ht="12.75">
      <c r="C6" s="406" t="s">
        <v>423</v>
      </c>
      <c r="D6" s="347"/>
      <c r="E6" s="347"/>
      <c r="F6" s="347"/>
    </row>
    <row r="7" spans="3:6" ht="12.75">
      <c r="C7" s="406"/>
      <c r="D7" s="347"/>
      <c r="E7" s="347"/>
      <c r="F7" s="347"/>
    </row>
    <row r="8" spans="2:6" ht="15.75">
      <c r="B8" s="680" t="s">
        <v>358</v>
      </c>
      <c r="C8" s="681"/>
      <c r="D8" s="681"/>
      <c r="E8" s="681"/>
      <c r="F8" s="347"/>
    </row>
    <row r="9" ht="18" customHeight="1">
      <c r="B9" s="205" t="s">
        <v>359</v>
      </c>
    </row>
    <row r="10" spans="2:4" ht="18" customHeight="1">
      <c r="B10" s="205"/>
      <c r="D10" t="s">
        <v>360</v>
      </c>
    </row>
    <row r="11" ht="13.5" thickBot="1"/>
    <row r="12" spans="1:4" ht="51" customHeight="1" thickBot="1">
      <c r="A12" s="299" t="s">
        <v>0</v>
      </c>
      <c r="B12" s="300" t="s">
        <v>227</v>
      </c>
      <c r="C12" s="301" t="s">
        <v>228</v>
      </c>
      <c r="D12" s="302" t="s">
        <v>229</v>
      </c>
    </row>
    <row r="13" spans="1:4" ht="16.5" customHeight="1" thickBot="1">
      <c r="A13" s="303">
        <v>1</v>
      </c>
      <c r="B13" s="304">
        <v>2</v>
      </c>
      <c r="C13" s="305">
        <v>3</v>
      </c>
      <c r="D13" s="306">
        <v>4</v>
      </c>
    </row>
    <row r="14" spans="1:4" ht="15.75" customHeight="1" thickBot="1">
      <c r="A14" s="307" t="s">
        <v>191</v>
      </c>
      <c r="B14" s="308" t="s">
        <v>230</v>
      </c>
      <c r="C14" s="309" t="s">
        <v>231</v>
      </c>
      <c r="D14" s="310">
        <f>D15+D17+D21</f>
        <v>19065</v>
      </c>
    </row>
    <row r="15" spans="1:4" ht="21" customHeight="1" thickBot="1">
      <c r="A15" s="311" t="s">
        <v>192</v>
      </c>
      <c r="B15" s="312" t="s">
        <v>232</v>
      </c>
      <c r="C15" s="313" t="s">
        <v>233</v>
      </c>
      <c r="D15" s="314">
        <f>D16</f>
        <v>17508</v>
      </c>
    </row>
    <row r="16" spans="1:4" ht="16.5" customHeight="1" thickBot="1">
      <c r="A16" s="311" t="s">
        <v>193</v>
      </c>
      <c r="B16" s="315" t="s">
        <v>234</v>
      </c>
      <c r="C16" s="313" t="s">
        <v>235</v>
      </c>
      <c r="D16" s="314">
        <v>17508</v>
      </c>
    </row>
    <row r="17" spans="1:4" ht="18" customHeight="1" thickBot="1">
      <c r="A17" s="311" t="s">
        <v>194</v>
      </c>
      <c r="B17" s="315" t="s">
        <v>236</v>
      </c>
      <c r="C17" s="313" t="s">
        <v>237</v>
      </c>
      <c r="D17" s="314">
        <f>D18+D19+D20</f>
        <v>825</v>
      </c>
    </row>
    <row r="18" spans="1:4" ht="17.25" customHeight="1" thickBot="1">
      <c r="A18" s="311" t="s">
        <v>195</v>
      </c>
      <c r="B18" s="315" t="s">
        <v>238</v>
      </c>
      <c r="C18" s="313" t="s">
        <v>239</v>
      </c>
      <c r="D18" s="314">
        <v>550</v>
      </c>
    </row>
    <row r="19" spans="1:4" ht="15" customHeight="1" thickBot="1">
      <c r="A19" s="311" t="s">
        <v>196</v>
      </c>
      <c r="B19" s="315" t="s">
        <v>240</v>
      </c>
      <c r="C19" s="313" t="s">
        <v>241</v>
      </c>
      <c r="D19" s="314">
        <v>10</v>
      </c>
    </row>
    <row r="20" spans="1:4" ht="15" customHeight="1" thickBot="1">
      <c r="A20" s="311" t="s">
        <v>197</v>
      </c>
      <c r="B20" s="315" t="s">
        <v>242</v>
      </c>
      <c r="C20" s="313" t="s">
        <v>243</v>
      </c>
      <c r="D20" s="314">
        <v>265</v>
      </c>
    </row>
    <row r="21" spans="1:4" ht="15.75" customHeight="1" thickBot="1">
      <c r="A21" s="311" t="s">
        <v>244</v>
      </c>
      <c r="B21" s="315" t="s">
        <v>245</v>
      </c>
      <c r="C21" s="313" t="s">
        <v>246</v>
      </c>
      <c r="D21" s="314">
        <f>D22+D23</f>
        <v>732</v>
      </c>
    </row>
    <row r="22" spans="1:4" ht="18.75" customHeight="1" thickBot="1">
      <c r="A22" s="311" t="s">
        <v>247</v>
      </c>
      <c r="B22" s="315" t="s">
        <v>248</v>
      </c>
      <c r="C22" s="313" t="s">
        <v>249</v>
      </c>
      <c r="D22" s="314">
        <v>50</v>
      </c>
    </row>
    <row r="23" spans="1:4" ht="17.25" customHeight="1" thickBot="1">
      <c r="A23" s="311" t="s">
        <v>250</v>
      </c>
      <c r="B23" s="315" t="s">
        <v>251</v>
      </c>
      <c r="C23" s="313" t="s">
        <v>252</v>
      </c>
      <c r="D23" s="314">
        <f>D24+D25</f>
        <v>682</v>
      </c>
    </row>
    <row r="24" spans="1:4" ht="17.25" customHeight="1" thickBot="1">
      <c r="A24" s="311" t="s">
        <v>253</v>
      </c>
      <c r="B24" s="315" t="s">
        <v>254</v>
      </c>
      <c r="C24" s="313" t="s">
        <v>255</v>
      </c>
      <c r="D24" s="314">
        <v>32</v>
      </c>
    </row>
    <row r="25" spans="1:4" ht="16.5" customHeight="1" thickBot="1">
      <c r="A25" s="311" t="s">
        <v>256</v>
      </c>
      <c r="B25" s="315" t="s">
        <v>257</v>
      </c>
      <c r="C25" s="313" t="s">
        <v>258</v>
      </c>
      <c r="D25" s="316">
        <v>650</v>
      </c>
    </row>
    <row r="26" spans="1:4" ht="18.75" customHeight="1" thickBot="1">
      <c r="A26" s="317" t="s">
        <v>259</v>
      </c>
      <c r="B26" s="318" t="s">
        <v>260</v>
      </c>
      <c r="C26" s="319" t="s">
        <v>261</v>
      </c>
      <c r="D26" s="320">
        <f>D27+D32+D44</f>
        <v>16080.902699999999</v>
      </c>
    </row>
    <row r="27" spans="1:4" ht="21" customHeight="1" thickBot="1">
      <c r="A27" s="321" t="s">
        <v>262</v>
      </c>
      <c r="B27" s="322" t="s">
        <v>263</v>
      </c>
      <c r="C27" s="323" t="s">
        <v>264</v>
      </c>
      <c r="D27" s="324">
        <f>D28+D29+D30+D31</f>
        <v>10709.516</v>
      </c>
    </row>
    <row r="28" spans="1:6" ht="32.25" customHeight="1" thickBot="1">
      <c r="A28" s="325" t="s">
        <v>265</v>
      </c>
      <c r="B28" s="326" t="s">
        <v>266</v>
      </c>
      <c r="C28" s="327" t="s">
        <v>267</v>
      </c>
      <c r="D28" s="671">
        <v>3692.916</v>
      </c>
      <c r="E28" s="6"/>
      <c r="F28" s="6"/>
    </row>
    <row r="29" spans="1:4" ht="19.5" customHeight="1" thickBot="1">
      <c r="A29" s="325" t="s">
        <v>268</v>
      </c>
      <c r="B29" s="326" t="s">
        <v>269</v>
      </c>
      <c r="C29" s="381" t="s">
        <v>198</v>
      </c>
      <c r="D29" s="382">
        <v>6894.5</v>
      </c>
    </row>
    <row r="30" spans="1:4" ht="35.25" customHeight="1" thickBot="1">
      <c r="A30" s="325" t="s">
        <v>270</v>
      </c>
      <c r="B30" s="327" t="s">
        <v>271</v>
      </c>
      <c r="C30" s="330" t="s">
        <v>408</v>
      </c>
      <c r="D30" s="328">
        <v>121.3</v>
      </c>
    </row>
    <row r="31" spans="1:4" ht="51" customHeight="1" thickBot="1">
      <c r="A31" s="325" t="s">
        <v>272</v>
      </c>
      <c r="B31" s="327" t="s">
        <v>273</v>
      </c>
      <c r="C31" s="330" t="s">
        <v>274</v>
      </c>
      <c r="D31" s="328">
        <v>0.8</v>
      </c>
    </row>
    <row r="32" spans="1:4" ht="36" customHeight="1" thickBot="1">
      <c r="A32" s="333" t="s">
        <v>275</v>
      </c>
      <c r="B32" s="334" t="s">
        <v>276</v>
      </c>
      <c r="C32" s="383" t="s">
        <v>277</v>
      </c>
      <c r="D32" s="329">
        <f>D33+D34+D35+D36+D37+D38+D39+D40+D41+D42+D43</f>
        <v>1599.2811</v>
      </c>
    </row>
    <row r="33" spans="1:4" ht="54" customHeight="1" thickBot="1">
      <c r="A33" s="325" t="s">
        <v>278</v>
      </c>
      <c r="B33" s="327" t="s">
        <v>279</v>
      </c>
      <c r="C33" s="330" t="s">
        <v>280</v>
      </c>
      <c r="D33" s="306">
        <v>48.5</v>
      </c>
    </row>
    <row r="34" spans="1:4" ht="21" customHeight="1" thickBot="1">
      <c r="A34" s="325" t="s">
        <v>281</v>
      </c>
      <c r="B34" s="327" t="s">
        <v>282</v>
      </c>
      <c r="C34" s="330" t="s">
        <v>283</v>
      </c>
      <c r="D34" s="306">
        <v>524.8</v>
      </c>
    </row>
    <row r="35" spans="1:4" ht="15.75" customHeight="1" thickBot="1">
      <c r="A35" s="381" t="s">
        <v>284</v>
      </c>
      <c r="B35" s="331" t="s">
        <v>285</v>
      </c>
      <c r="C35" s="214" t="s">
        <v>199</v>
      </c>
      <c r="D35" s="306">
        <v>105.4261</v>
      </c>
    </row>
    <row r="36" spans="1:4" ht="31.5" customHeight="1" thickBot="1">
      <c r="A36" s="325" t="s">
        <v>286</v>
      </c>
      <c r="B36" s="331" t="s">
        <v>287</v>
      </c>
      <c r="C36" s="214" t="s">
        <v>200</v>
      </c>
      <c r="D36" s="306">
        <v>15.358</v>
      </c>
    </row>
    <row r="37" spans="1:4" ht="64.5" customHeight="1" thickBot="1">
      <c r="A37" s="325" t="s">
        <v>288</v>
      </c>
      <c r="B37" s="331" t="s">
        <v>289</v>
      </c>
      <c r="C37" s="214" t="s">
        <v>290</v>
      </c>
      <c r="D37" s="306">
        <v>25.86</v>
      </c>
    </row>
    <row r="38" spans="1:5" ht="34.5" customHeight="1" thickBot="1">
      <c r="A38" s="325" t="s">
        <v>291</v>
      </c>
      <c r="B38" s="331" t="s">
        <v>292</v>
      </c>
      <c r="C38" s="214" t="s">
        <v>209</v>
      </c>
      <c r="D38" s="306">
        <v>71</v>
      </c>
      <c r="E38" s="6"/>
    </row>
    <row r="39" spans="1:5" ht="17.25" customHeight="1" thickBot="1">
      <c r="A39" s="325" t="s">
        <v>293</v>
      </c>
      <c r="B39" s="331" t="s">
        <v>294</v>
      </c>
      <c r="C39" s="214" t="s">
        <v>295</v>
      </c>
      <c r="D39" s="306">
        <v>673.8</v>
      </c>
      <c r="E39" s="6"/>
    </row>
    <row r="40" spans="1:5" ht="18.75" customHeight="1" thickBot="1">
      <c r="A40" s="325" t="s">
        <v>296</v>
      </c>
      <c r="B40" s="331" t="s">
        <v>297</v>
      </c>
      <c r="C40" s="214" t="s">
        <v>298</v>
      </c>
      <c r="D40" s="332">
        <v>14.651</v>
      </c>
      <c r="E40" s="6"/>
    </row>
    <row r="41" spans="1:5" ht="66" customHeight="1" thickBot="1">
      <c r="A41" s="325" t="s">
        <v>299</v>
      </c>
      <c r="B41" s="331" t="s">
        <v>300</v>
      </c>
      <c r="C41" s="214" t="s">
        <v>301</v>
      </c>
      <c r="D41" s="384">
        <v>73.712</v>
      </c>
      <c r="E41" s="6"/>
    </row>
    <row r="42" spans="1:5" ht="69" customHeight="1" thickBot="1">
      <c r="A42" s="325" t="s">
        <v>302</v>
      </c>
      <c r="B42" s="331" t="s">
        <v>303</v>
      </c>
      <c r="C42" s="214" t="s">
        <v>304</v>
      </c>
      <c r="D42" s="384">
        <v>43.383</v>
      </c>
      <c r="E42" s="6"/>
    </row>
    <row r="43" spans="1:5" ht="49.5" customHeight="1" thickBot="1">
      <c r="A43" s="325" t="s">
        <v>305</v>
      </c>
      <c r="B43" s="331" t="s">
        <v>306</v>
      </c>
      <c r="C43" s="214" t="s">
        <v>307</v>
      </c>
      <c r="D43" s="384">
        <v>2.791</v>
      </c>
      <c r="E43" s="6"/>
    </row>
    <row r="44" spans="1:5" ht="23.25" customHeight="1" thickBot="1">
      <c r="A44" s="333" t="s">
        <v>308</v>
      </c>
      <c r="B44" s="334" t="s">
        <v>309</v>
      </c>
      <c r="C44" s="335" t="s">
        <v>310</v>
      </c>
      <c r="D44" s="336">
        <f>D45+D46+D47+D48+D49+D50+D51</f>
        <v>3772.1056</v>
      </c>
      <c r="E44" s="6"/>
    </row>
    <row r="45" spans="1:6" ht="30" customHeight="1" thickBot="1">
      <c r="A45" s="672" t="s">
        <v>311</v>
      </c>
      <c r="B45" s="326" t="s">
        <v>312</v>
      </c>
      <c r="C45" s="214" t="s">
        <v>187</v>
      </c>
      <c r="D45" s="306">
        <v>55.0066</v>
      </c>
      <c r="E45" s="6"/>
      <c r="F45" s="6"/>
    </row>
    <row r="46" spans="1:4" ht="26.25" customHeight="1" thickBot="1">
      <c r="A46" s="325" t="s">
        <v>313</v>
      </c>
      <c r="B46" s="326" t="s">
        <v>314</v>
      </c>
      <c r="C46" s="214" t="s">
        <v>188</v>
      </c>
      <c r="D46" s="306">
        <v>93</v>
      </c>
    </row>
    <row r="47" spans="1:4" ht="33" customHeight="1" thickBot="1">
      <c r="A47" s="325" t="s">
        <v>315</v>
      </c>
      <c r="B47" s="326" t="s">
        <v>316</v>
      </c>
      <c r="C47" s="330" t="s">
        <v>317</v>
      </c>
      <c r="D47" s="306">
        <v>3229.6</v>
      </c>
    </row>
    <row r="48" spans="1:4" ht="26.25" customHeight="1" thickBot="1">
      <c r="A48" s="325" t="s">
        <v>318</v>
      </c>
      <c r="B48" s="326" t="s">
        <v>319</v>
      </c>
      <c r="C48" s="214" t="s">
        <v>320</v>
      </c>
      <c r="D48" s="306">
        <v>59</v>
      </c>
    </row>
    <row r="49" spans="1:4" ht="38.25" customHeight="1" thickBot="1">
      <c r="A49" s="325" t="s">
        <v>321</v>
      </c>
      <c r="B49" s="326" t="s">
        <v>322</v>
      </c>
      <c r="C49" s="214" t="s">
        <v>210</v>
      </c>
      <c r="D49" s="306">
        <v>200</v>
      </c>
    </row>
    <row r="50" spans="1:5" s="6" customFormat="1" ht="30.75" customHeight="1" thickBot="1">
      <c r="A50" s="325" t="s">
        <v>323</v>
      </c>
      <c r="B50" s="326" t="s">
        <v>324</v>
      </c>
      <c r="C50" s="214" t="s">
        <v>212</v>
      </c>
      <c r="D50" s="306">
        <v>42.499</v>
      </c>
      <c r="E50"/>
    </row>
    <row r="51" spans="1:5" s="6" customFormat="1" ht="31.5" customHeight="1" thickBot="1">
      <c r="A51" s="325" t="s">
        <v>325</v>
      </c>
      <c r="B51" s="326" t="s">
        <v>326</v>
      </c>
      <c r="C51" s="214" t="s">
        <v>361</v>
      </c>
      <c r="D51" s="306">
        <v>93</v>
      </c>
      <c r="E51"/>
    </row>
    <row r="52" spans="1:5" s="6" customFormat="1" ht="21" customHeight="1" thickBot="1">
      <c r="A52" s="337" t="s">
        <v>327</v>
      </c>
      <c r="B52" s="338" t="s">
        <v>328</v>
      </c>
      <c r="C52" s="339" t="s">
        <v>329</v>
      </c>
      <c r="D52" s="340">
        <f>D53+D57+D58+D59</f>
        <v>2367.2077099999997</v>
      </c>
      <c r="E52"/>
    </row>
    <row r="53" spans="1:4" ht="16.5" thickBot="1">
      <c r="A53" s="325" t="s">
        <v>330</v>
      </c>
      <c r="B53" s="326" t="s">
        <v>331</v>
      </c>
      <c r="C53" s="327" t="s">
        <v>332</v>
      </c>
      <c r="D53" s="314">
        <f>D54+D55+D56</f>
        <v>439.436</v>
      </c>
    </row>
    <row r="54" spans="1:7" ht="32.25" thickBot="1">
      <c r="A54" s="325" t="s">
        <v>333</v>
      </c>
      <c r="B54" s="326" t="s">
        <v>334</v>
      </c>
      <c r="C54" s="327" t="s">
        <v>335</v>
      </c>
      <c r="D54" s="314">
        <v>308.715</v>
      </c>
      <c r="E54" s="6"/>
      <c r="G54" s="666"/>
    </row>
    <row r="55" spans="1:4" ht="16.5" customHeight="1" thickBot="1">
      <c r="A55" s="325" t="s">
        <v>336</v>
      </c>
      <c r="B55" s="326" t="s">
        <v>337</v>
      </c>
      <c r="C55" s="327" t="s">
        <v>338</v>
      </c>
      <c r="D55" s="314">
        <v>30</v>
      </c>
    </row>
    <row r="56" spans="1:5" ht="36" customHeight="1" thickBot="1">
      <c r="A56" s="325" t="s">
        <v>339</v>
      </c>
      <c r="B56" s="326" t="s">
        <v>340</v>
      </c>
      <c r="C56" s="327" t="s">
        <v>341</v>
      </c>
      <c r="D56" s="314">
        <v>100.721</v>
      </c>
      <c r="E56" s="6"/>
    </row>
    <row r="57" spans="1:6" ht="16.5" thickBot="1">
      <c r="A57" s="325" t="s">
        <v>342</v>
      </c>
      <c r="B57" s="326" t="s">
        <v>343</v>
      </c>
      <c r="C57" s="327" t="s">
        <v>344</v>
      </c>
      <c r="D57" s="306">
        <v>1473.07171</v>
      </c>
      <c r="E57" s="6"/>
      <c r="F57" s="6"/>
    </row>
    <row r="58" spans="1:6" ht="16.5" thickBot="1">
      <c r="A58" s="325" t="s">
        <v>345</v>
      </c>
      <c r="B58" s="326" t="s">
        <v>346</v>
      </c>
      <c r="C58" s="327" t="s">
        <v>347</v>
      </c>
      <c r="D58" s="314">
        <v>10</v>
      </c>
      <c r="E58" s="6"/>
      <c r="F58" s="6"/>
    </row>
    <row r="59" spans="1:7" ht="16.5" thickBot="1">
      <c r="A59" s="325" t="s">
        <v>348</v>
      </c>
      <c r="B59" s="326" t="s">
        <v>349</v>
      </c>
      <c r="C59" s="327" t="s">
        <v>350</v>
      </c>
      <c r="D59" s="314">
        <v>444.7</v>
      </c>
      <c r="E59" s="673"/>
      <c r="F59" s="6"/>
      <c r="G59" s="666"/>
    </row>
    <row r="60" spans="1:6" ht="32.25" thickBot="1">
      <c r="A60" s="337" t="s">
        <v>351</v>
      </c>
      <c r="B60" s="338"/>
      <c r="C60" s="339" t="s">
        <v>352</v>
      </c>
      <c r="D60" s="341">
        <f>D52+D26+D14</f>
        <v>37513.110409999994</v>
      </c>
      <c r="E60" s="6"/>
      <c r="F60" s="6"/>
    </row>
    <row r="61" spans="1:4" ht="16.5" thickBot="1">
      <c r="A61" s="674" t="s">
        <v>353</v>
      </c>
      <c r="B61" s="677"/>
      <c r="C61" s="385" t="s">
        <v>354</v>
      </c>
      <c r="D61" s="342">
        <f>D62+D63+D64</f>
        <v>1111.3110000000001</v>
      </c>
    </row>
    <row r="62" spans="1:5" ht="15.75">
      <c r="A62" s="675"/>
      <c r="B62" s="678"/>
      <c r="C62" s="343" t="s">
        <v>355</v>
      </c>
      <c r="D62" s="344">
        <v>91.59</v>
      </c>
      <c r="E62" s="227"/>
    </row>
    <row r="63" spans="1:4" ht="15.75">
      <c r="A63" s="675"/>
      <c r="B63" s="678"/>
      <c r="C63" s="343" t="s">
        <v>356</v>
      </c>
      <c r="D63" s="345">
        <v>295.107</v>
      </c>
    </row>
    <row r="64" spans="1:4" ht="16.5" thickBot="1">
      <c r="A64" s="676"/>
      <c r="B64" s="679"/>
      <c r="C64" s="386" t="s">
        <v>357</v>
      </c>
      <c r="D64" s="346">
        <v>724.614</v>
      </c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</sheetData>
  <sheetProtection/>
  <mergeCells count="3">
    <mergeCell ref="A61:A64"/>
    <mergeCell ref="B61:B64"/>
    <mergeCell ref="B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1" ht="12.75">
      <c r="B1" s="249"/>
    </row>
    <row r="2" ht="15.75">
      <c r="B2" s="259" t="s">
        <v>434</v>
      </c>
    </row>
    <row r="3" spans="2:3" ht="15.75">
      <c r="B3" s="259" t="s">
        <v>432</v>
      </c>
      <c r="C3" s="1"/>
    </row>
    <row r="4" ht="15.75">
      <c r="B4" s="259" t="s">
        <v>425</v>
      </c>
    </row>
    <row r="5" ht="15.75">
      <c r="B5" s="259" t="s">
        <v>433</v>
      </c>
    </row>
    <row r="6" ht="15.75">
      <c r="B6" s="259" t="s">
        <v>467</v>
      </c>
    </row>
    <row r="7" ht="15.75">
      <c r="B7" s="259" t="s">
        <v>426</v>
      </c>
    </row>
    <row r="8" ht="49.5" customHeight="1">
      <c r="B8" s="228" t="s">
        <v>211</v>
      </c>
    </row>
    <row r="9" ht="15.75">
      <c r="B9" s="1" t="s">
        <v>410</v>
      </c>
    </row>
    <row r="11" spans="1:3" ht="26.25">
      <c r="A11" s="349" t="s">
        <v>0</v>
      </c>
      <c r="B11" s="350" t="s">
        <v>362</v>
      </c>
      <c r="C11" s="351" t="s">
        <v>363</v>
      </c>
    </row>
    <row r="12" spans="1:3" ht="15.75" customHeight="1">
      <c r="A12" s="352">
        <v>1</v>
      </c>
      <c r="B12" s="682" t="s">
        <v>364</v>
      </c>
      <c r="C12" s="683"/>
    </row>
    <row r="13" spans="1:3" ht="15.75">
      <c r="A13" s="352">
        <v>2</v>
      </c>
      <c r="B13" s="394" t="s">
        <v>365</v>
      </c>
      <c r="C13" s="353">
        <f>C14+C15+C16</f>
        <v>32.6</v>
      </c>
    </row>
    <row r="14" spans="1:3" ht="15.75">
      <c r="A14" s="352">
        <v>3</v>
      </c>
      <c r="B14" s="395" t="s">
        <v>366</v>
      </c>
      <c r="C14" s="354">
        <v>25.1</v>
      </c>
    </row>
    <row r="15" spans="1:3" ht="15.75">
      <c r="A15" s="352">
        <v>4</v>
      </c>
      <c r="B15" s="396" t="s">
        <v>367</v>
      </c>
      <c r="C15" s="354">
        <v>7</v>
      </c>
    </row>
    <row r="16" spans="1:3" ht="15.75">
      <c r="A16" s="352">
        <v>5</v>
      </c>
      <c r="B16" s="396" t="s">
        <v>368</v>
      </c>
      <c r="C16" s="354">
        <v>0.5</v>
      </c>
    </row>
    <row r="17" spans="1:3" ht="15.75">
      <c r="A17" s="352">
        <v>6</v>
      </c>
      <c r="B17" s="394" t="s">
        <v>369</v>
      </c>
      <c r="C17" s="355">
        <f>C18+C19+C20</f>
        <v>987.1000000000001</v>
      </c>
    </row>
    <row r="18" spans="1:3" ht="15.75">
      <c r="A18" s="352">
        <v>7</v>
      </c>
      <c r="B18" s="396" t="s">
        <v>1</v>
      </c>
      <c r="C18" s="354">
        <v>960.2</v>
      </c>
    </row>
    <row r="19" spans="1:3" ht="15.75">
      <c r="A19" s="352">
        <v>8</v>
      </c>
      <c r="B19" s="396" t="s">
        <v>370</v>
      </c>
      <c r="C19" s="354">
        <v>17.7</v>
      </c>
    </row>
    <row r="20" spans="1:3" ht="15.75">
      <c r="A20" s="352">
        <v>9</v>
      </c>
      <c r="B20" s="396" t="s">
        <v>371</v>
      </c>
      <c r="C20" s="354">
        <v>9.2</v>
      </c>
    </row>
    <row r="21" spans="1:3" ht="15.75">
      <c r="A21" s="352">
        <v>10</v>
      </c>
      <c r="B21" s="394" t="s">
        <v>372</v>
      </c>
      <c r="C21" s="355">
        <f>SUM(C22:C28)</f>
        <v>1674.1000000000001</v>
      </c>
    </row>
    <row r="22" spans="1:3" ht="15.75">
      <c r="A22" s="352">
        <v>11</v>
      </c>
      <c r="B22" s="397" t="s">
        <v>373</v>
      </c>
      <c r="C22" s="354">
        <v>212.4</v>
      </c>
    </row>
    <row r="23" spans="1:5" ht="15.75">
      <c r="A23" s="356">
        <v>12</v>
      </c>
      <c r="B23" s="397" t="s">
        <v>374</v>
      </c>
      <c r="C23" s="357">
        <v>384</v>
      </c>
      <c r="D23" s="6"/>
      <c r="E23" s="6"/>
    </row>
    <row r="24" spans="1:5" ht="15.75">
      <c r="A24" s="356">
        <v>13</v>
      </c>
      <c r="B24" s="397" t="s">
        <v>375</v>
      </c>
      <c r="C24" s="357">
        <v>685.5</v>
      </c>
      <c r="D24" s="6"/>
      <c r="E24" s="6"/>
    </row>
    <row r="25" spans="1:5" ht="15.75">
      <c r="A25" s="356">
        <v>14</v>
      </c>
      <c r="B25" s="397" t="s">
        <v>376</v>
      </c>
      <c r="C25" s="357">
        <v>17.2</v>
      </c>
      <c r="D25" s="6"/>
      <c r="E25" s="6"/>
    </row>
    <row r="26" spans="1:5" ht="15.75">
      <c r="A26" s="356">
        <v>15</v>
      </c>
      <c r="B26" s="397" t="s">
        <v>377</v>
      </c>
      <c r="C26" s="357">
        <v>0.1</v>
      </c>
      <c r="D26" s="6"/>
      <c r="E26" s="6"/>
    </row>
    <row r="27" spans="1:5" ht="15.75">
      <c r="A27" s="356">
        <v>16</v>
      </c>
      <c r="B27" s="397" t="s">
        <v>378</v>
      </c>
      <c r="C27" s="357">
        <v>126.4</v>
      </c>
      <c r="D27" s="6"/>
      <c r="E27" s="6"/>
    </row>
    <row r="28" spans="1:5" ht="15.75">
      <c r="A28" s="356">
        <v>17</v>
      </c>
      <c r="B28" s="397" t="s">
        <v>409</v>
      </c>
      <c r="C28" s="357">
        <v>248.5</v>
      </c>
      <c r="D28" s="6"/>
      <c r="E28" s="6"/>
    </row>
    <row r="29" spans="1:5" ht="15.75">
      <c r="A29" s="356">
        <v>18</v>
      </c>
      <c r="B29" s="394" t="s">
        <v>379</v>
      </c>
      <c r="C29" s="355">
        <f>C30+C31</f>
        <v>259.90000000000003</v>
      </c>
      <c r="D29" s="6"/>
      <c r="E29" s="6"/>
    </row>
    <row r="30" spans="1:5" ht="15.75">
      <c r="A30" s="356">
        <v>19</v>
      </c>
      <c r="B30" s="397" t="s">
        <v>380</v>
      </c>
      <c r="C30" s="357">
        <v>252.8</v>
      </c>
      <c r="D30" s="6"/>
      <c r="E30" s="6"/>
    </row>
    <row r="31" spans="1:5" ht="15.75">
      <c r="A31" s="356">
        <v>20</v>
      </c>
      <c r="B31" s="397" t="s">
        <v>381</v>
      </c>
      <c r="C31" s="357">
        <v>7.1</v>
      </c>
      <c r="D31" s="6"/>
      <c r="E31" s="6"/>
    </row>
    <row r="32" spans="1:3" ht="15.75">
      <c r="A32" s="356">
        <v>21</v>
      </c>
      <c r="B32" s="394" t="s">
        <v>382</v>
      </c>
      <c r="C32" s="390">
        <f>C33+C34+C35</f>
        <v>692.688</v>
      </c>
    </row>
    <row r="33" spans="1:3" ht="15.75">
      <c r="A33" s="356">
        <v>22</v>
      </c>
      <c r="B33" s="397" t="s">
        <v>383</v>
      </c>
      <c r="C33" s="357">
        <v>204.4</v>
      </c>
    </row>
    <row r="34" spans="1:3" ht="15.75">
      <c r="A34" s="356">
        <v>23</v>
      </c>
      <c r="B34" s="397" t="s">
        <v>384</v>
      </c>
      <c r="C34" s="357">
        <v>480</v>
      </c>
    </row>
    <row r="35" spans="1:3" ht="15.75">
      <c r="A35" s="356">
        <v>24</v>
      </c>
      <c r="B35" s="398" t="s">
        <v>385</v>
      </c>
      <c r="C35" s="357">
        <v>8.288</v>
      </c>
    </row>
    <row r="36" spans="1:3" ht="15.75">
      <c r="A36" s="356">
        <v>25</v>
      </c>
      <c r="B36" s="399" t="s">
        <v>386</v>
      </c>
      <c r="C36" s="355">
        <f>C37</f>
        <v>9.9</v>
      </c>
    </row>
    <row r="37" spans="1:3" ht="15.75">
      <c r="A37" s="356">
        <v>26</v>
      </c>
      <c r="B37" s="397" t="s">
        <v>387</v>
      </c>
      <c r="C37" s="357">
        <v>9.9</v>
      </c>
    </row>
    <row r="38" spans="1:3" ht="15.75">
      <c r="A38" s="356">
        <v>27</v>
      </c>
      <c r="B38" s="394" t="s">
        <v>388</v>
      </c>
      <c r="C38" s="355">
        <f>C39</f>
        <v>28.2</v>
      </c>
    </row>
    <row r="39" spans="1:3" ht="15.75">
      <c r="A39" s="356">
        <v>28</v>
      </c>
      <c r="B39" s="397" t="s">
        <v>389</v>
      </c>
      <c r="C39" s="357">
        <v>28.2</v>
      </c>
    </row>
    <row r="40" spans="1:3" ht="15.75">
      <c r="A40" s="356">
        <v>29</v>
      </c>
      <c r="B40" s="394" t="s">
        <v>390</v>
      </c>
      <c r="C40" s="355">
        <f>C41</f>
        <v>0.2</v>
      </c>
    </row>
    <row r="41" spans="1:3" ht="15.75">
      <c r="A41" s="356">
        <v>30</v>
      </c>
      <c r="B41" s="397" t="s">
        <v>406</v>
      </c>
      <c r="C41" s="357">
        <v>0.2</v>
      </c>
    </row>
    <row r="42" spans="1:3" ht="15.75">
      <c r="A42" s="356">
        <v>31</v>
      </c>
      <c r="B42" s="394" t="s">
        <v>391</v>
      </c>
      <c r="C42" s="355">
        <f>C43</f>
        <v>8.228</v>
      </c>
    </row>
    <row r="43" spans="1:3" ht="15.75">
      <c r="A43" s="356">
        <v>32</v>
      </c>
      <c r="B43" s="397" t="s">
        <v>392</v>
      </c>
      <c r="C43" s="357">
        <v>8.228</v>
      </c>
    </row>
    <row r="44" spans="1:4" ht="19.5">
      <c r="A44" s="356">
        <v>33</v>
      </c>
      <c r="B44" s="400" t="s">
        <v>393</v>
      </c>
      <c r="C44" s="358">
        <f>C13+C17+C21+C29+C32+C36+C38+C40+C42</f>
        <v>3692.916</v>
      </c>
      <c r="D44" s="6"/>
    </row>
    <row r="45" spans="1:3" ht="15.75">
      <c r="A45" s="356">
        <v>34</v>
      </c>
      <c r="B45" s="394" t="s">
        <v>394</v>
      </c>
      <c r="C45" s="359">
        <f>C46+C48+C47+C49+C50+C51+C55+C52+C53+C54+C56+C57</f>
        <v>7527.886100000001</v>
      </c>
    </row>
    <row r="46" spans="1:3" ht="15.75">
      <c r="A46" s="356">
        <v>35</v>
      </c>
      <c r="B46" s="397" t="s">
        <v>198</v>
      </c>
      <c r="C46" s="357">
        <v>6894.5</v>
      </c>
    </row>
    <row r="47" spans="1:3" ht="31.5">
      <c r="A47" s="356">
        <v>36</v>
      </c>
      <c r="B47" s="387" t="s">
        <v>395</v>
      </c>
      <c r="C47" s="357">
        <v>121.3</v>
      </c>
    </row>
    <row r="48" spans="1:3" ht="31.5">
      <c r="A48" s="356">
        <v>37</v>
      </c>
      <c r="B48" s="362" t="s">
        <v>396</v>
      </c>
      <c r="C48" s="357">
        <v>0.8</v>
      </c>
    </row>
    <row r="49" spans="1:3" ht="31.5">
      <c r="A49" s="366">
        <v>38</v>
      </c>
      <c r="B49" s="401" t="s">
        <v>397</v>
      </c>
      <c r="C49" s="357">
        <v>48.5</v>
      </c>
    </row>
    <row r="50" spans="1:3" ht="15.75">
      <c r="A50" s="356">
        <v>39</v>
      </c>
      <c r="B50" s="360" t="s">
        <v>188</v>
      </c>
      <c r="C50" s="361">
        <v>93</v>
      </c>
    </row>
    <row r="51" spans="1:3" ht="15.75">
      <c r="A51" s="356">
        <v>40</v>
      </c>
      <c r="B51" s="362" t="s">
        <v>199</v>
      </c>
      <c r="C51" s="363">
        <v>105.4261</v>
      </c>
    </row>
    <row r="52" spans="1:3" ht="15.75">
      <c r="A52" s="356">
        <v>41</v>
      </c>
      <c r="B52" s="402" t="s">
        <v>212</v>
      </c>
      <c r="C52" s="364">
        <v>42.499</v>
      </c>
    </row>
    <row r="53" spans="1:3" ht="15.75">
      <c r="A53" s="356">
        <v>42</v>
      </c>
      <c r="B53" s="401" t="s">
        <v>209</v>
      </c>
      <c r="C53" s="361">
        <v>71</v>
      </c>
    </row>
    <row r="54" spans="1:3" ht="15.75">
      <c r="A54" s="356">
        <v>43</v>
      </c>
      <c r="B54" s="388" t="s">
        <v>407</v>
      </c>
      <c r="C54" s="361">
        <v>59</v>
      </c>
    </row>
    <row r="55" spans="1:3" ht="15.75">
      <c r="A55" s="356">
        <v>44</v>
      </c>
      <c r="B55" s="401" t="s">
        <v>200</v>
      </c>
      <c r="C55" s="363">
        <v>15.358</v>
      </c>
    </row>
    <row r="56" spans="1:3" ht="47.25">
      <c r="A56" s="356">
        <v>45</v>
      </c>
      <c r="B56" s="402" t="s">
        <v>301</v>
      </c>
      <c r="C56" s="391">
        <v>73.712</v>
      </c>
    </row>
    <row r="57" spans="1:3" ht="36" customHeight="1">
      <c r="A57" s="356">
        <v>46</v>
      </c>
      <c r="B57" s="402" t="s">
        <v>398</v>
      </c>
      <c r="C57" s="391">
        <v>2.791</v>
      </c>
    </row>
    <row r="58" spans="1:3" ht="15.75">
      <c r="A58" s="356">
        <v>47</v>
      </c>
      <c r="B58" s="365" t="s">
        <v>372</v>
      </c>
      <c r="C58" s="496">
        <f>C59+C60</f>
        <v>699.66</v>
      </c>
    </row>
    <row r="59" spans="1:3" ht="15.75">
      <c r="A59" s="356">
        <v>48</v>
      </c>
      <c r="B59" s="401" t="s">
        <v>399</v>
      </c>
      <c r="C59" s="363">
        <v>25.86</v>
      </c>
    </row>
    <row r="60" spans="1:3" ht="15.75">
      <c r="A60" s="356">
        <v>49</v>
      </c>
      <c r="B60" s="498" t="s">
        <v>295</v>
      </c>
      <c r="C60" s="499">
        <v>673.8</v>
      </c>
    </row>
    <row r="61" spans="1:3" ht="15.75">
      <c r="A61" s="356">
        <v>50</v>
      </c>
      <c r="B61" s="497" t="s">
        <v>400</v>
      </c>
      <c r="C61" s="496">
        <f>C62+C63</f>
        <v>98.44900000000001</v>
      </c>
    </row>
    <row r="62" spans="1:6" ht="15.75">
      <c r="A62" s="356">
        <v>51</v>
      </c>
      <c r="B62" s="401" t="s">
        <v>187</v>
      </c>
      <c r="C62" s="363">
        <v>55.066</v>
      </c>
      <c r="D62" s="6"/>
      <c r="E62" s="6"/>
      <c r="F62" s="6"/>
    </row>
    <row r="63" spans="1:3" ht="47.25">
      <c r="A63" s="366">
        <v>52</v>
      </c>
      <c r="B63" s="401" t="s">
        <v>304</v>
      </c>
      <c r="C63" s="363">
        <v>43.383</v>
      </c>
    </row>
    <row r="64" spans="1:3" ht="15.75">
      <c r="A64" s="366">
        <v>53</v>
      </c>
      <c r="B64" s="403" t="s">
        <v>401</v>
      </c>
      <c r="C64" s="355">
        <f>C65</f>
        <v>3754.4</v>
      </c>
    </row>
    <row r="65" spans="1:3" ht="15.75">
      <c r="A65" s="366">
        <v>54</v>
      </c>
      <c r="B65" s="401" t="s">
        <v>402</v>
      </c>
      <c r="C65" s="363">
        <v>3754.4</v>
      </c>
    </row>
    <row r="66" spans="1:3" ht="15.75">
      <c r="A66" s="366">
        <v>55</v>
      </c>
      <c r="B66" s="404" t="s">
        <v>379</v>
      </c>
      <c r="C66" s="367">
        <f>C67+C68+C69</f>
        <v>307.651</v>
      </c>
    </row>
    <row r="67" spans="1:3" ht="15.75">
      <c r="A67" s="366">
        <v>56</v>
      </c>
      <c r="B67" s="405" t="s">
        <v>210</v>
      </c>
      <c r="C67" s="393">
        <v>200</v>
      </c>
    </row>
    <row r="68" spans="1:4" ht="15.75">
      <c r="A68" s="368">
        <v>57</v>
      </c>
      <c r="B68" s="369" t="s">
        <v>403</v>
      </c>
      <c r="C68" s="391">
        <v>14.651</v>
      </c>
      <c r="D68" s="6"/>
    </row>
    <row r="69" spans="1:4" ht="31.5">
      <c r="A69" s="356">
        <v>58</v>
      </c>
      <c r="B69" s="402" t="s">
        <v>404</v>
      </c>
      <c r="C69" s="391">
        <v>93</v>
      </c>
      <c r="D69" s="6"/>
    </row>
    <row r="70" spans="1:3" ht="15.75">
      <c r="A70" s="389"/>
      <c r="B70" s="399" t="s">
        <v>405</v>
      </c>
      <c r="C70" s="392">
        <f>C45+C44+C58+C61+C64+C66</f>
        <v>16080.9621</v>
      </c>
    </row>
  </sheetData>
  <sheetProtection/>
  <mergeCells count="1">
    <mergeCell ref="B12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38" sqref="D138"/>
    </sheetView>
  </sheetViews>
  <sheetFormatPr defaultColWidth="9.140625" defaultRowHeight="12.75"/>
  <cols>
    <col min="2" max="2" width="4.421875" style="0" customWidth="1"/>
    <col min="3" max="3" width="38.140625" style="0" customWidth="1"/>
    <col min="4" max="4" width="11.57421875" style="0" customWidth="1"/>
    <col min="5" max="5" width="11.00390625" style="0" customWidth="1"/>
    <col min="6" max="6" width="11.7109375" style="0" customWidth="1"/>
    <col min="7" max="7" width="13.8515625" style="0" customWidth="1"/>
  </cols>
  <sheetData>
    <row r="1" spans="6:8" ht="12.75">
      <c r="F1" s="495" t="s">
        <v>22</v>
      </c>
      <c r="G1" s="495"/>
      <c r="H1" s="495"/>
    </row>
    <row r="2" spans="6:8" ht="12.75">
      <c r="F2" s="495" t="s">
        <v>204</v>
      </c>
      <c r="G2" s="501"/>
      <c r="H2" s="501"/>
    </row>
    <row r="3" spans="6:8" ht="12.75">
      <c r="F3" s="495" t="s">
        <v>437</v>
      </c>
      <c r="G3" s="495"/>
      <c r="H3" s="495"/>
    </row>
    <row r="4" spans="6:8" ht="12.75">
      <c r="F4" s="495" t="s">
        <v>22</v>
      </c>
      <c r="G4" s="495"/>
      <c r="H4" s="495"/>
    </row>
    <row r="5" spans="6:8" ht="12.75">
      <c r="F5" s="495" t="s">
        <v>468</v>
      </c>
      <c r="G5" s="495"/>
      <c r="H5" s="495"/>
    </row>
    <row r="6" spans="6:8" ht="12.75">
      <c r="F6" s="495" t="s">
        <v>202</v>
      </c>
      <c r="G6" s="249"/>
      <c r="H6" s="249"/>
    </row>
    <row r="8" spans="2:8" ht="14.25">
      <c r="B8" s="502" t="s">
        <v>438</v>
      </c>
      <c r="C8" s="502"/>
      <c r="D8" s="502"/>
      <c r="E8" s="502"/>
      <c r="F8" s="502"/>
      <c r="G8" s="502"/>
      <c r="H8" s="502"/>
    </row>
    <row r="9" spans="2:8" ht="14.25">
      <c r="B9" s="684" t="s">
        <v>439</v>
      </c>
      <c r="C9" s="685"/>
      <c r="D9" s="685"/>
      <c r="E9" s="685"/>
      <c r="F9" s="685"/>
      <c r="G9" s="685"/>
      <c r="H9" s="503"/>
    </row>
    <row r="10" spans="2:8" ht="16.5" thickBot="1">
      <c r="B10" s="205"/>
      <c r="C10" s="205"/>
      <c r="D10" s="205"/>
      <c r="E10" s="205"/>
      <c r="F10" s="504" t="s">
        <v>206</v>
      </c>
      <c r="G10" s="205"/>
      <c r="H10" s="205"/>
    </row>
    <row r="11" spans="2:7" ht="15">
      <c r="B11" s="686" t="s">
        <v>0</v>
      </c>
      <c r="C11" s="689" t="s">
        <v>440</v>
      </c>
      <c r="D11" s="505" t="s">
        <v>441</v>
      </c>
      <c r="E11" s="506"/>
      <c r="F11" s="506"/>
      <c r="G11" s="507"/>
    </row>
    <row r="12" spans="2:8" ht="15">
      <c r="B12" s="687"/>
      <c r="C12" s="690"/>
      <c r="D12" s="692" t="s">
        <v>40</v>
      </c>
      <c r="E12" s="693" t="s">
        <v>442</v>
      </c>
      <c r="F12" s="693"/>
      <c r="G12" s="694"/>
      <c r="H12" s="508"/>
    </row>
    <row r="13" spans="2:8" ht="45.75" thickBot="1">
      <c r="B13" s="688"/>
      <c r="C13" s="691"/>
      <c r="D13" s="691"/>
      <c r="E13" s="515" t="s">
        <v>443</v>
      </c>
      <c r="F13" s="515" t="s">
        <v>444</v>
      </c>
      <c r="G13" s="516" t="s">
        <v>445</v>
      </c>
      <c r="H13" s="508"/>
    </row>
    <row r="14" spans="2:8" ht="15" customHeight="1">
      <c r="B14" s="513">
        <v>1</v>
      </c>
      <c r="C14" s="514" t="s">
        <v>446</v>
      </c>
      <c r="D14" s="517">
        <v>-10.133</v>
      </c>
      <c r="E14" s="517">
        <v>-10.133</v>
      </c>
      <c r="F14" s="517"/>
      <c r="G14" s="518"/>
      <c r="H14" s="508"/>
    </row>
    <row r="15" spans="2:13" ht="28.5" customHeight="1">
      <c r="B15" s="512">
        <v>2</v>
      </c>
      <c r="C15" s="514" t="s">
        <v>447</v>
      </c>
      <c r="D15" s="509">
        <v>-5.071</v>
      </c>
      <c r="E15" s="509">
        <v>-5.071</v>
      </c>
      <c r="F15" s="509"/>
      <c r="G15" s="519"/>
      <c r="H15" s="508"/>
      <c r="M15" t="s">
        <v>454</v>
      </c>
    </row>
    <row r="16" spans="2:8" ht="15">
      <c r="B16" s="512">
        <v>3</v>
      </c>
      <c r="C16" s="493" t="s">
        <v>67</v>
      </c>
      <c r="D16" s="520">
        <v>-1.013</v>
      </c>
      <c r="E16" s="520">
        <v>-1.013</v>
      </c>
      <c r="F16" s="509"/>
      <c r="G16" s="519"/>
      <c r="H16" s="508"/>
    </row>
    <row r="17" spans="2:8" ht="15.75" thickBot="1">
      <c r="B17" s="512">
        <v>4</v>
      </c>
      <c r="C17" s="493" t="s">
        <v>8</v>
      </c>
      <c r="D17" s="520">
        <v>2.1</v>
      </c>
      <c r="E17" s="520"/>
      <c r="F17" s="509">
        <v>2.1</v>
      </c>
      <c r="G17" s="519"/>
      <c r="H17" s="508"/>
    </row>
    <row r="18" spans="2:8" ht="15" thickBot="1">
      <c r="B18" s="494"/>
      <c r="C18" s="510" t="s">
        <v>40</v>
      </c>
      <c r="D18" s="511">
        <f>+SUM(D14:D17)</f>
        <v>-14.116999999999999</v>
      </c>
      <c r="E18" s="511">
        <f>+SUM(E14:E17)</f>
        <v>-16.217</v>
      </c>
      <c r="F18" s="511">
        <f>+SUM(F14:F17)</f>
        <v>2.1</v>
      </c>
      <c r="G18" s="521"/>
      <c r="H18" s="508"/>
    </row>
  </sheetData>
  <sheetProtection/>
  <mergeCells count="5">
    <mergeCell ref="B9:G9"/>
    <mergeCell ref="B11:B13"/>
    <mergeCell ref="C11:C13"/>
    <mergeCell ref="D12:D13"/>
    <mergeCell ref="E12:G12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84"/>
  <sheetViews>
    <sheetView zoomScalePageLayoutView="0" workbookViewId="0" topLeftCell="C4">
      <selection activeCell="D7" sqref="D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9.28125" style="0" customWidth="1"/>
    <col min="10" max="10" width="10.00390625" style="0" customWidth="1"/>
    <col min="11" max="12" width="9.57421875" style="0" customWidth="1"/>
    <col min="13" max="13" width="8.42187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7109375" style="0" customWidth="1"/>
    <col min="18" max="18" width="8.28125" style="0" customWidth="1"/>
    <col min="19" max="19" width="7.421875" style="0" customWidth="1"/>
    <col min="20" max="20" width="7.140625" style="0" customWidth="1"/>
    <col min="21" max="21" width="7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97"/>
      <c r="I2" s="698"/>
      <c r="J2" s="698"/>
      <c r="K2" s="698"/>
      <c r="L2" s="698"/>
    </row>
    <row r="3" ht="15.75" hidden="1">
      <c r="H3" s="1"/>
    </row>
    <row r="4" spans="18:22" ht="12.75">
      <c r="R4" s="13" t="s">
        <v>22</v>
      </c>
      <c r="S4" s="13"/>
      <c r="T4" s="13"/>
      <c r="U4" s="13"/>
      <c r="V4" s="13"/>
    </row>
    <row r="5" spans="3:24" ht="12.75">
      <c r="C5" s="14" t="s">
        <v>36</v>
      </c>
      <c r="D5" s="699" t="s">
        <v>177</v>
      </c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10" t="s">
        <v>204</v>
      </c>
      <c r="S5" s="3"/>
      <c r="T5" s="3"/>
      <c r="U5" s="3"/>
      <c r="V5" s="3"/>
      <c r="W5" s="3"/>
      <c r="X5" s="3"/>
    </row>
    <row r="6" spans="5:22" ht="12.75">
      <c r="E6" s="701" t="s">
        <v>37</v>
      </c>
      <c r="F6" s="701"/>
      <c r="G6" s="701"/>
      <c r="H6" s="701"/>
      <c r="I6" s="701"/>
      <c r="J6" s="701"/>
      <c r="K6" s="701"/>
      <c r="R6" s="13" t="s">
        <v>38</v>
      </c>
      <c r="S6" s="13"/>
      <c r="T6" s="13"/>
      <c r="U6" s="13"/>
      <c r="V6" s="13"/>
    </row>
    <row r="7" spans="5:22" ht="12.75">
      <c r="E7" s="207"/>
      <c r="F7" s="207"/>
      <c r="G7" s="207"/>
      <c r="H7" s="207"/>
      <c r="I7" s="207"/>
      <c r="J7" s="207"/>
      <c r="K7" s="207"/>
      <c r="R7" s="13" t="s">
        <v>201</v>
      </c>
      <c r="S7" s="13"/>
      <c r="T7" s="13"/>
      <c r="U7" s="13"/>
      <c r="V7" s="13"/>
    </row>
    <row r="8" spans="5:22" ht="12.75">
      <c r="E8" s="207"/>
      <c r="F8" s="207"/>
      <c r="G8" s="207"/>
      <c r="H8" s="207"/>
      <c r="I8" s="207"/>
      <c r="J8" s="207"/>
      <c r="K8" s="207"/>
      <c r="R8" s="13" t="s">
        <v>469</v>
      </c>
      <c r="S8" s="13"/>
      <c r="T8" s="13"/>
      <c r="U8" s="13"/>
      <c r="V8" s="13"/>
    </row>
    <row r="9" spans="5:22" ht="12.75">
      <c r="E9" s="207"/>
      <c r="F9" s="207"/>
      <c r="G9" s="207"/>
      <c r="H9" s="207"/>
      <c r="I9" s="207"/>
      <c r="J9" s="207"/>
      <c r="K9" s="207"/>
      <c r="R9" s="13" t="s">
        <v>202</v>
      </c>
      <c r="S9" s="13"/>
      <c r="T9" s="13"/>
      <c r="U9" s="13"/>
      <c r="V9" s="13"/>
    </row>
    <row r="10" spans="5:22" ht="12.75">
      <c r="E10" s="207"/>
      <c r="F10" s="207"/>
      <c r="G10" s="207"/>
      <c r="H10" s="207"/>
      <c r="I10" s="207"/>
      <c r="J10" s="207"/>
      <c r="K10" s="207"/>
      <c r="R10" s="13"/>
      <c r="S10" s="13"/>
      <c r="T10" s="13"/>
      <c r="U10" s="13"/>
      <c r="V10" s="13"/>
    </row>
    <row r="11" ht="13.5" thickBot="1">
      <c r="U11" t="s">
        <v>206</v>
      </c>
    </row>
    <row r="12" spans="3:24" ht="12.75">
      <c r="C12" s="707" t="s">
        <v>0</v>
      </c>
      <c r="D12" s="709" t="s">
        <v>39</v>
      </c>
      <c r="E12" s="702" t="s">
        <v>40</v>
      </c>
      <c r="F12" s="712" t="s">
        <v>41</v>
      </c>
      <c r="G12" s="713"/>
      <c r="H12" s="714"/>
      <c r="I12" s="715" t="s">
        <v>42</v>
      </c>
      <c r="J12" s="712" t="s">
        <v>41</v>
      </c>
      <c r="K12" s="713"/>
      <c r="L12" s="713"/>
      <c r="M12" s="702" t="s">
        <v>173</v>
      </c>
      <c r="N12" s="712" t="s">
        <v>41</v>
      </c>
      <c r="O12" s="713"/>
      <c r="P12" s="714"/>
      <c r="Q12" s="715" t="s">
        <v>175</v>
      </c>
      <c r="R12" s="712" t="s">
        <v>41</v>
      </c>
      <c r="S12" s="713"/>
      <c r="T12" s="713"/>
      <c r="U12" s="702" t="s">
        <v>44</v>
      </c>
      <c r="V12" s="712" t="s">
        <v>41</v>
      </c>
      <c r="W12" s="713"/>
      <c r="X12" s="714"/>
    </row>
    <row r="13" spans="3:24" ht="12.75">
      <c r="C13" s="708"/>
      <c r="D13" s="710"/>
      <c r="E13" s="703"/>
      <c r="F13" s="718" t="s">
        <v>45</v>
      </c>
      <c r="G13" s="719"/>
      <c r="H13" s="705" t="s">
        <v>46</v>
      </c>
      <c r="I13" s="716"/>
      <c r="J13" s="718" t="s">
        <v>45</v>
      </c>
      <c r="K13" s="719"/>
      <c r="L13" s="695" t="s">
        <v>46</v>
      </c>
      <c r="M13" s="703"/>
      <c r="N13" s="718" t="s">
        <v>45</v>
      </c>
      <c r="O13" s="719"/>
      <c r="P13" s="705" t="s">
        <v>46</v>
      </c>
      <c r="Q13" s="716"/>
      <c r="R13" s="718" t="s">
        <v>45</v>
      </c>
      <c r="S13" s="719"/>
      <c r="T13" s="695" t="s">
        <v>46</v>
      </c>
      <c r="U13" s="703"/>
      <c r="V13" s="718" t="s">
        <v>45</v>
      </c>
      <c r="W13" s="719"/>
      <c r="X13" s="705" t="s">
        <v>46</v>
      </c>
    </row>
    <row r="14" spans="3:24" ht="51.75" thickBot="1">
      <c r="C14" s="708"/>
      <c r="D14" s="711"/>
      <c r="E14" s="704"/>
      <c r="F14" s="616" t="s">
        <v>40</v>
      </c>
      <c r="G14" s="616" t="s">
        <v>47</v>
      </c>
      <c r="H14" s="706"/>
      <c r="I14" s="717"/>
      <c r="J14" s="616" t="s">
        <v>40</v>
      </c>
      <c r="K14" s="616" t="s">
        <v>47</v>
      </c>
      <c r="L14" s="696"/>
      <c r="M14" s="704"/>
      <c r="N14" s="616" t="s">
        <v>40</v>
      </c>
      <c r="O14" s="616" t="s">
        <v>47</v>
      </c>
      <c r="P14" s="706"/>
      <c r="Q14" s="717"/>
      <c r="R14" s="616" t="s">
        <v>40</v>
      </c>
      <c r="S14" s="616" t="s">
        <v>47</v>
      </c>
      <c r="T14" s="696"/>
      <c r="U14" s="704"/>
      <c r="V14" s="616" t="s">
        <v>40</v>
      </c>
      <c r="W14" s="616" t="s">
        <v>47</v>
      </c>
      <c r="X14" s="706"/>
    </row>
    <row r="15" spans="1:24" ht="12.75">
      <c r="A15" s="653"/>
      <c r="B15" s="654"/>
      <c r="C15" s="655">
        <v>1</v>
      </c>
      <c r="D15" s="541" t="s">
        <v>48</v>
      </c>
      <c r="E15" s="218"/>
      <c r="F15" s="199"/>
      <c r="G15" s="459"/>
      <c r="H15" s="623"/>
      <c r="I15" s="586"/>
      <c r="J15" s="565"/>
      <c r="K15" s="565"/>
      <c r="L15" s="624"/>
      <c r="M15" s="632"/>
      <c r="N15" s="615"/>
      <c r="O15" s="615"/>
      <c r="P15" s="633"/>
      <c r="Q15" s="628"/>
      <c r="R15" s="615"/>
      <c r="S15" s="615"/>
      <c r="T15" s="77"/>
      <c r="U15" s="632"/>
      <c r="V15" s="615"/>
      <c r="W15" s="615"/>
      <c r="X15" s="633"/>
    </row>
    <row r="16" spans="1:24" ht="12.75">
      <c r="A16" s="656"/>
      <c r="B16" s="508"/>
      <c r="C16" s="657">
        <v>2</v>
      </c>
      <c r="D16" s="617" t="s">
        <v>49</v>
      </c>
      <c r="E16" s="217">
        <f aca="true" t="shared" si="0" ref="E16:G17">I16+M16+Q16+U16</f>
        <v>-0.69</v>
      </c>
      <c r="F16" s="200">
        <f t="shared" si="0"/>
        <v>-0.69</v>
      </c>
      <c r="G16" s="200">
        <f t="shared" si="0"/>
        <v>-0.69</v>
      </c>
      <c r="H16" s="559"/>
      <c r="I16" s="407">
        <f>J16+L16</f>
        <v>-0.69</v>
      </c>
      <c r="J16" s="555">
        <v>-0.69</v>
      </c>
      <c r="K16" s="555">
        <v>-0.69</v>
      </c>
      <c r="L16" s="557"/>
      <c r="M16" s="634"/>
      <c r="N16" s="566"/>
      <c r="O16" s="566"/>
      <c r="P16" s="635"/>
      <c r="Q16" s="629"/>
      <c r="R16" s="566"/>
      <c r="S16" s="566"/>
      <c r="T16" s="17"/>
      <c r="U16" s="634"/>
      <c r="V16" s="566"/>
      <c r="W16" s="566"/>
      <c r="X16" s="635"/>
    </row>
    <row r="17" spans="1:24" ht="12.75">
      <c r="A17" s="656"/>
      <c r="B17" s="508"/>
      <c r="C17" s="657">
        <v>3</v>
      </c>
      <c r="D17" s="617" t="s">
        <v>50</v>
      </c>
      <c r="E17" s="217">
        <f t="shared" si="0"/>
        <v>0.69</v>
      </c>
      <c r="F17" s="200">
        <f t="shared" si="0"/>
        <v>0.69</v>
      </c>
      <c r="G17" s="200">
        <f t="shared" si="0"/>
        <v>0.69</v>
      </c>
      <c r="H17" s="559"/>
      <c r="I17" s="407">
        <f>J17+L17</f>
        <v>0.69</v>
      </c>
      <c r="J17" s="555">
        <v>0.69</v>
      </c>
      <c r="K17" s="555">
        <v>0.69</v>
      </c>
      <c r="L17" s="557"/>
      <c r="M17" s="634"/>
      <c r="N17" s="566"/>
      <c r="O17" s="566"/>
      <c r="P17" s="635"/>
      <c r="Q17" s="629"/>
      <c r="R17" s="566"/>
      <c r="S17" s="566"/>
      <c r="T17" s="17"/>
      <c r="U17" s="634"/>
      <c r="V17" s="566"/>
      <c r="W17" s="566"/>
      <c r="X17" s="635"/>
    </row>
    <row r="18" spans="1:24" ht="12.75">
      <c r="A18" s="656"/>
      <c r="B18" s="508"/>
      <c r="C18" s="290">
        <v>4</v>
      </c>
      <c r="D18" s="285" t="s">
        <v>214</v>
      </c>
      <c r="E18" s="212">
        <f aca="true" t="shared" si="1" ref="E18:G19">I18+M18+Q18+U18</f>
        <v>0.6</v>
      </c>
      <c r="F18" s="215">
        <f t="shared" si="1"/>
        <v>0.6</v>
      </c>
      <c r="G18" s="215">
        <f t="shared" si="1"/>
        <v>-3.89</v>
      </c>
      <c r="H18" s="559"/>
      <c r="I18" s="622"/>
      <c r="J18" s="453"/>
      <c r="K18" s="453">
        <f>K19</f>
        <v>-5</v>
      </c>
      <c r="L18" s="625"/>
      <c r="M18" s="415">
        <f>N18+P18</f>
        <v>0.6</v>
      </c>
      <c r="N18" s="277">
        <f>N19</f>
        <v>0.6</v>
      </c>
      <c r="O18" s="277">
        <f>O19</f>
        <v>1.1099999999999999</v>
      </c>
      <c r="P18" s="376"/>
      <c r="Q18" s="630"/>
      <c r="R18" s="409"/>
      <c r="S18" s="409"/>
      <c r="T18" s="636"/>
      <c r="U18" s="410"/>
      <c r="V18" s="409"/>
      <c r="W18" s="409"/>
      <c r="X18" s="411"/>
    </row>
    <row r="19" spans="1:24" ht="12.75">
      <c r="A19" s="656"/>
      <c r="B19" s="508"/>
      <c r="C19" s="290">
        <v>5</v>
      </c>
      <c r="D19" s="379" t="s">
        <v>223</v>
      </c>
      <c r="E19" s="217">
        <f t="shared" si="1"/>
        <v>0.6</v>
      </c>
      <c r="F19" s="200">
        <f t="shared" si="1"/>
        <v>0.6</v>
      </c>
      <c r="G19" s="200">
        <f t="shared" si="1"/>
        <v>-3.89</v>
      </c>
      <c r="H19" s="378"/>
      <c r="I19" s="407"/>
      <c r="J19" s="408"/>
      <c r="K19" s="408">
        <v>-5</v>
      </c>
      <c r="L19" s="626"/>
      <c r="M19" s="477">
        <f>N19+P19</f>
        <v>0.6</v>
      </c>
      <c r="N19" s="408">
        <f>1.2-0.6</f>
        <v>0.6</v>
      </c>
      <c r="O19" s="408">
        <f>0.61+1.1-0.6</f>
        <v>1.1099999999999999</v>
      </c>
      <c r="P19" s="376"/>
      <c r="Q19" s="630"/>
      <c r="R19" s="409"/>
      <c r="S19" s="409"/>
      <c r="T19" s="636"/>
      <c r="U19" s="410"/>
      <c r="V19" s="409"/>
      <c r="W19" s="409"/>
      <c r="X19" s="411"/>
    </row>
    <row r="20" spans="1:24" ht="25.5">
      <c r="A20" s="656"/>
      <c r="B20" s="508"/>
      <c r="C20" s="290">
        <v>6</v>
      </c>
      <c r="D20" s="668" t="s">
        <v>463</v>
      </c>
      <c r="E20" s="217"/>
      <c r="F20" s="200"/>
      <c r="G20" s="200"/>
      <c r="H20" s="378"/>
      <c r="I20" s="407"/>
      <c r="J20" s="408"/>
      <c r="K20" s="408"/>
      <c r="L20" s="626"/>
      <c r="M20" s="477"/>
      <c r="N20" s="408"/>
      <c r="O20" s="408"/>
      <c r="P20" s="376"/>
      <c r="Q20" s="630"/>
      <c r="R20" s="409"/>
      <c r="S20" s="409"/>
      <c r="T20" s="636"/>
      <c r="U20" s="410"/>
      <c r="V20" s="409"/>
      <c r="W20" s="409"/>
      <c r="X20" s="411"/>
    </row>
    <row r="21" spans="1:24" ht="12.75">
      <c r="A21" s="656"/>
      <c r="B21" s="508"/>
      <c r="C21" s="290">
        <v>7</v>
      </c>
      <c r="D21" s="669" t="s">
        <v>464</v>
      </c>
      <c r="E21" s="217">
        <v>1</v>
      </c>
      <c r="F21" s="200">
        <v>1</v>
      </c>
      <c r="G21" s="200"/>
      <c r="H21" s="378"/>
      <c r="I21" s="407">
        <v>1</v>
      </c>
      <c r="J21" s="408">
        <v>1</v>
      </c>
      <c r="K21" s="408"/>
      <c r="L21" s="626"/>
      <c r="M21" s="477"/>
      <c r="N21" s="408"/>
      <c r="O21" s="408"/>
      <c r="P21" s="376"/>
      <c r="Q21" s="630"/>
      <c r="R21" s="409"/>
      <c r="S21" s="409"/>
      <c r="T21" s="636"/>
      <c r="U21" s="410"/>
      <c r="V21" s="409"/>
      <c r="W21" s="409"/>
      <c r="X21" s="411"/>
    </row>
    <row r="22" spans="1:24" ht="25.5">
      <c r="A22" s="656"/>
      <c r="B22" s="508"/>
      <c r="C22" s="290">
        <v>8</v>
      </c>
      <c r="D22" s="669" t="s">
        <v>465</v>
      </c>
      <c r="E22" s="217">
        <v>-1</v>
      </c>
      <c r="F22" s="200">
        <v>-1</v>
      </c>
      <c r="G22" s="200"/>
      <c r="H22" s="378"/>
      <c r="I22" s="407">
        <v>-1</v>
      </c>
      <c r="J22" s="408">
        <v>-1</v>
      </c>
      <c r="K22" s="408"/>
      <c r="L22" s="626"/>
      <c r="M22" s="477"/>
      <c r="N22" s="408"/>
      <c r="O22" s="408"/>
      <c r="P22" s="376"/>
      <c r="Q22" s="630"/>
      <c r="R22" s="409"/>
      <c r="S22" s="409"/>
      <c r="T22" s="636"/>
      <c r="U22" s="410"/>
      <c r="V22" s="409"/>
      <c r="W22" s="409"/>
      <c r="X22" s="411"/>
    </row>
    <row r="23" spans="1:24" ht="12.75">
      <c r="A23" s="656"/>
      <c r="B23" s="508"/>
      <c r="C23" s="258">
        <v>9</v>
      </c>
      <c r="D23" s="618" t="s">
        <v>207</v>
      </c>
      <c r="E23" s="212">
        <f>I23+M23+Q23+U23</f>
        <v>52.3</v>
      </c>
      <c r="F23" s="215">
        <f>J23+N23+R23+V23</f>
        <v>-40.7</v>
      </c>
      <c r="G23" s="215">
        <f>K23+O23+S23+W23</f>
        <v>0</v>
      </c>
      <c r="H23" s="223">
        <f>L23+P23+T23+X23</f>
        <v>93</v>
      </c>
      <c r="I23" s="265"/>
      <c r="J23" s="266">
        <f>SUM(J24:J27)</f>
        <v>-93</v>
      </c>
      <c r="K23" s="266"/>
      <c r="L23" s="294">
        <f>SUM(L24:L27)</f>
        <v>93</v>
      </c>
      <c r="M23" s="212">
        <f>N23+P23</f>
        <v>52.3</v>
      </c>
      <c r="N23" s="215">
        <f>SUM(N24:N29)</f>
        <v>52.3</v>
      </c>
      <c r="O23" s="215">
        <f>SUM(O24:O29)</f>
        <v>0</v>
      </c>
      <c r="P23" s="226"/>
      <c r="Q23" s="16"/>
      <c r="R23" s="21"/>
      <c r="S23" s="21"/>
      <c r="T23" s="29"/>
      <c r="U23" s="18"/>
      <c r="V23" s="21"/>
      <c r="W23" s="21"/>
      <c r="X23" s="30"/>
    </row>
    <row r="24" spans="1:24" ht="12.75">
      <c r="A24" s="656"/>
      <c r="B24" s="508"/>
      <c r="C24" s="258">
        <v>10</v>
      </c>
      <c r="D24" s="380" t="s">
        <v>208</v>
      </c>
      <c r="E24" s="217">
        <f aca="true" t="shared" si="2" ref="E24:F29">I24+M24+Q24+U24</f>
        <v>-2.22</v>
      </c>
      <c r="F24" s="200">
        <f>J24+N24+R24+V24</f>
        <v>-2.22</v>
      </c>
      <c r="G24" s="200"/>
      <c r="H24" s="222"/>
      <c r="I24" s="233">
        <f>J24+L24</f>
        <v>-2.22</v>
      </c>
      <c r="J24" s="224">
        <v>-2.22</v>
      </c>
      <c r="K24" s="224"/>
      <c r="L24" s="235"/>
      <c r="M24" s="212"/>
      <c r="N24" s="215"/>
      <c r="O24" s="215"/>
      <c r="P24" s="226"/>
      <c r="Q24" s="16"/>
      <c r="R24" s="21"/>
      <c r="S24" s="21"/>
      <c r="T24" s="29"/>
      <c r="U24" s="18"/>
      <c r="V24" s="21"/>
      <c r="W24" s="21"/>
      <c r="X24" s="30"/>
    </row>
    <row r="25" spans="1:24" ht="12.75">
      <c r="A25" s="656"/>
      <c r="B25" s="508"/>
      <c r="C25" s="258">
        <v>11</v>
      </c>
      <c r="D25" s="380" t="s">
        <v>450</v>
      </c>
      <c r="E25" s="217">
        <f t="shared" si="2"/>
        <v>1.5</v>
      </c>
      <c r="F25" s="200">
        <f t="shared" si="2"/>
        <v>1.5</v>
      </c>
      <c r="G25" s="200"/>
      <c r="H25" s="222"/>
      <c r="I25" s="233">
        <f>J25+L25</f>
        <v>1.5</v>
      </c>
      <c r="J25" s="224">
        <v>1.5</v>
      </c>
      <c r="K25" s="224"/>
      <c r="L25" s="235"/>
      <c r="M25" s="212"/>
      <c r="N25" s="215"/>
      <c r="O25" s="215"/>
      <c r="P25" s="226"/>
      <c r="Q25" s="16"/>
      <c r="R25" s="21"/>
      <c r="S25" s="21"/>
      <c r="T25" s="29"/>
      <c r="U25" s="18"/>
      <c r="V25" s="21"/>
      <c r="W25" s="21"/>
      <c r="X25" s="30"/>
    </row>
    <row r="26" spans="1:24" ht="12.75">
      <c r="A26" s="656"/>
      <c r="B26" s="508"/>
      <c r="C26" s="258">
        <v>12</v>
      </c>
      <c r="D26" s="380" t="s">
        <v>451</v>
      </c>
      <c r="E26" s="217">
        <f t="shared" si="2"/>
        <v>0.72</v>
      </c>
      <c r="F26" s="200">
        <f t="shared" si="2"/>
        <v>0.72</v>
      </c>
      <c r="G26" s="200"/>
      <c r="H26" s="222"/>
      <c r="I26" s="233">
        <f>J26+L26</f>
        <v>0.72</v>
      </c>
      <c r="J26" s="224">
        <v>0.72</v>
      </c>
      <c r="K26" s="224"/>
      <c r="L26" s="235"/>
      <c r="M26" s="212"/>
      <c r="N26" s="215"/>
      <c r="O26" s="215"/>
      <c r="P26" s="226"/>
      <c r="Q26" s="16"/>
      <c r="R26" s="21"/>
      <c r="S26" s="21"/>
      <c r="T26" s="29"/>
      <c r="U26" s="18"/>
      <c r="V26" s="21"/>
      <c r="W26" s="21"/>
      <c r="X26" s="30"/>
    </row>
    <row r="27" spans="1:24" ht="12.75">
      <c r="A27" s="656"/>
      <c r="B27" s="508"/>
      <c r="C27" s="258">
        <v>13</v>
      </c>
      <c r="D27" s="380" t="s">
        <v>453</v>
      </c>
      <c r="E27" s="217"/>
      <c r="F27" s="200">
        <f t="shared" si="2"/>
        <v>-93</v>
      </c>
      <c r="G27" s="200"/>
      <c r="H27" s="222">
        <f>L27+P27+T27+X27</f>
        <v>93</v>
      </c>
      <c r="I27" s="233"/>
      <c r="J27" s="224">
        <v>-93</v>
      </c>
      <c r="K27" s="224"/>
      <c r="L27" s="235">
        <v>93</v>
      </c>
      <c r="M27" s="212"/>
      <c r="N27" s="215"/>
      <c r="O27" s="215"/>
      <c r="P27" s="226"/>
      <c r="Q27" s="16"/>
      <c r="R27" s="21"/>
      <c r="S27" s="21"/>
      <c r="T27" s="29"/>
      <c r="U27" s="18"/>
      <c r="V27" s="21"/>
      <c r="W27" s="21"/>
      <c r="X27" s="30"/>
    </row>
    <row r="28" spans="1:24" ht="12.75">
      <c r="A28" s="656"/>
      <c r="B28" s="508"/>
      <c r="C28" s="258">
        <v>14</v>
      </c>
      <c r="D28" s="380" t="s">
        <v>374</v>
      </c>
      <c r="E28" s="217">
        <f t="shared" si="2"/>
        <v>-7.7</v>
      </c>
      <c r="F28" s="200">
        <f t="shared" si="2"/>
        <v>-7.7</v>
      </c>
      <c r="G28" s="200"/>
      <c r="H28" s="222"/>
      <c r="I28" s="233"/>
      <c r="J28" s="224"/>
      <c r="K28" s="224"/>
      <c r="L28" s="235"/>
      <c r="M28" s="217">
        <f>N28+P28</f>
        <v>-7.7</v>
      </c>
      <c r="N28" s="200">
        <v>-7.7</v>
      </c>
      <c r="O28" s="215"/>
      <c r="P28" s="226"/>
      <c r="Q28" s="16"/>
      <c r="R28" s="21"/>
      <c r="S28" s="21"/>
      <c r="T28" s="29"/>
      <c r="U28" s="18"/>
      <c r="V28" s="21"/>
      <c r="W28" s="21"/>
      <c r="X28" s="30"/>
    </row>
    <row r="29" spans="1:24" ht="12.75">
      <c r="A29" s="656"/>
      <c r="B29" s="508"/>
      <c r="C29" s="258">
        <v>15</v>
      </c>
      <c r="D29" s="380" t="s">
        <v>452</v>
      </c>
      <c r="E29" s="217">
        <f t="shared" si="2"/>
        <v>60</v>
      </c>
      <c r="F29" s="200">
        <f t="shared" si="2"/>
        <v>60</v>
      </c>
      <c r="G29" s="200"/>
      <c r="H29" s="222"/>
      <c r="I29" s="233"/>
      <c r="J29" s="224"/>
      <c r="K29" s="224"/>
      <c r="L29" s="235"/>
      <c r="M29" s="217">
        <f>N29+P29</f>
        <v>60</v>
      </c>
      <c r="N29" s="200">
        <v>60</v>
      </c>
      <c r="O29" s="215"/>
      <c r="P29" s="226"/>
      <c r="Q29" s="16"/>
      <c r="R29" s="21"/>
      <c r="S29" s="21"/>
      <c r="T29" s="29"/>
      <c r="U29" s="18"/>
      <c r="V29" s="21"/>
      <c r="W29" s="21"/>
      <c r="X29" s="30"/>
    </row>
    <row r="30" spans="1:24" ht="12.75">
      <c r="A30" s="656"/>
      <c r="B30" s="508"/>
      <c r="C30" s="253">
        <v>16</v>
      </c>
      <c r="D30" s="618" t="s">
        <v>183</v>
      </c>
      <c r="E30" s="261">
        <f aca="true" t="shared" si="3" ref="E30:F32">I30+M30+Q30+U30</f>
        <v>129.1557</v>
      </c>
      <c r="F30" s="215">
        <f t="shared" si="3"/>
        <v>29.3</v>
      </c>
      <c r="G30" s="215"/>
      <c r="H30" s="476">
        <f>L30+P30+T30+X30</f>
        <v>99.8557</v>
      </c>
      <c r="I30" s="229">
        <f>J30+L30</f>
        <v>119.3</v>
      </c>
      <c r="J30" s="215">
        <f>SUM(J31:J34)</f>
        <v>6.699999999999999</v>
      </c>
      <c r="K30" s="215"/>
      <c r="L30" s="236">
        <f>SUM(L31:L34)</f>
        <v>112.6</v>
      </c>
      <c r="M30" s="261">
        <f>M34</f>
        <v>9.8557</v>
      </c>
      <c r="N30" s="215">
        <f>N32</f>
        <v>22.6</v>
      </c>
      <c r="O30" s="250"/>
      <c r="P30" s="476">
        <f>P34+P32</f>
        <v>-12.7443</v>
      </c>
      <c r="Q30" s="631"/>
      <c r="R30" s="189"/>
      <c r="S30" s="189"/>
      <c r="T30" s="284"/>
      <c r="U30" s="132"/>
      <c r="V30" s="189"/>
      <c r="W30" s="189"/>
      <c r="X30" s="179"/>
    </row>
    <row r="31" spans="1:24" ht="12.75">
      <c r="A31" s="656"/>
      <c r="B31" s="508"/>
      <c r="C31" s="253">
        <v>17</v>
      </c>
      <c r="D31" s="619" t="s">
        <v>449</v>
      </c>
      <c r="E31" s="217">
        <f t="shared" si="3"/>
        <v>9.3</v>
      </c>
      <c r="F31" s="200">
        <f t="shared" si="3"/>
        <v>9.3</v>
      </c>
      <c r="G31" s="200"/>
      <c r="H31" s="222"/>
      <c r="I31" s="221">
        <f>J31+L31</f>
        <v>9.3</v>
      </c>
      <c r="J31" s="200">
        <v>9.3</v>
      </c>
      <c r="K31" s="215"/>
      <c r="L31" s="236"/>
      <c r="M31" s="212"/>
      <c r="N31" s="215"/>
      <c r="O31" s="215"/>
      <c r="P31" s="223"/>
      <c r="Q31" s="631"/>
      <c r="R31" s="189"/>
      <c r="S31" s="189"/>
      <c r="T31" s="284"/>
      <c r="U31" s="132"/>
      <c r="V31" s="189"/>
      <c r="W31" s="189"/>
      <c r="X31" s="179"/>
    </row>
    <row r="32" spans="1:24" ht="12.75" customHeight="1">
      <c r="A32" s="656"/>
      <c r="B32" s="508"/>
      <c r="C32" s="254">
        <v>18</v>
      </c>
      <c r="D32" s="620" t="s">
        <v>431</v>
      </c>
      <c r="E32" s="217">
        <f t="shared" si="3"/>
        <v>30</v>
      </c>
      <c r="F32" s="189"/>
      <c r="G32" s="200"/>
      <c r="H32" s="222">
        <f>L32+P32+T32+X32</f>
        <v>30</v>
      </c>
      <c r="I32" s="221">
        <f>J32+L32</f>
        <v>30</v>
      </c>
      <c r="J32" s="200">
        <v>-22.6</v>
      </c>
      <c r="K32" s="200"/>
      <c r="L32" s="284">
        <f>22.6+30</f>
        <v>52.6</v>
      </c>
      <c r="M32" s="217"/>
      <c r="N32" s="224">
        <v>22.6</v>
      </c>
      <c r="O32" s="224"/>
      <c r="P32" s="226">
        <v>-22.6</v>
      </c>
      <c r="Q32" s="631"/>
      <c r="R32" s="189"/>
      <c r="S32" s="189"/>
      <c r="T32" s="284"/>
      <c r="U32" s="132"/>
      <c r="V32" s="189"/>
      <c r="W32" s="189"/>
      <c r="X32" s="179"/>
    </row>
    <row r="33" spans="1:24" ht="12.75">
      <c r="A33" s="656"/>
      <c r="B33" s="508"/>
      <c r="C33" s="254">
        <v>19</v>
      </c>
      <c r="D33" s="620" t="s">
        <v>213</v>
      </c>
      <c r="E33" s="217">
        <f>I33</f>
        <v>80</v>
      </c>
      <c r="F33" s="200">
        <f>J33+N33+R33+V33</f>
        <v>20</v>
      </c>
      <c r="G33" s="200"/>
      <c r="H33" s="222">
        <f>L33+P33+T33+X33</f>
        <v>60</v>
      </c>
      <c r="I33" s="233">
        <f>J33+L33</f>
        <v>80</v>
      </c>
      <c r="J33" s="200">
        <v>20</v>
      </c>
      <c r="K33" s="200"/>
      <c r="L33" s="284">
        <v>60</v>
      </c>
      <c r="M33" s="217"/>
      <c r="N33" s="224"/>
      <c r="O33" s="224"/>
      <c r="P33" s="226"/>
      <c r="Q33" s="631"/>
      <c r="R33" s="189"/>
      <c r="S33" s="189"/>
      <c r="T33" s="284"/>
      <c r="U33" s="132"/>
      <c r="V33" s="189"/>
      <c r="W33" s="189"/>
      <c r="X33" s="179"/>
    </row>
    <row r="34" spans="1:24" ht="25.5">
      <c r="A34" s="656"/>
      <c r="B34" s="508"/>
      <c r="C34" s="254">
        <v>20</v>
      </c>
      <c r="D34" s="620" t="s">
        <v>187</v>
      </c>
      <c r="E34" s="252">
        <f>I34+M34+Q34+U34</f>
        <v>9.8557</v>
      </c>
      <c r="F34" s="264"/>
      <c r="G34" s="200"/>
      <c r="H34" s="462">
        <f>L34+P34+T34+X34</f>
        <v>9.8557</v>
      </c>
      <c r="I34" s="460"/>
      <c r="J34" s="264"/>
      <c r="K34" s="200"/>
      <c r="L34" s="284"/>
      <c r="M34" s="252">
        <f>N34+P34</f>
        <v>9.8557</v>
      </c>
      <c r="N34" s="224"/>
      <c r="O34" s="224"/>
      <c r="P34" s="572">
        <v>9.8557</v>
      </c>
      <c r="Q34" s="631"/>
      <c r="R34" s="189"/>
      <c r="S34" s="189"/>
      <c r="T34" s="284"/>
      <c r="U34" s="132"/>
      <c r="V34" s="189"/>
      <c r="W34" s="189"/>
      <c r="X34" s="179"/>
    </row>
    <row r="35" spans="1:25" ht="12.75" customHeight="1">
      <c r="A35" s="656"/>
      <c r="B35" s="508"/>
      <c r="C35" s="253">
        <v>21</v>
      </c>
      <c r="D35" s="244" t="s">
        <v>411</v>
      </c>
      <c r="E35" s="212">
        <f>I35+M35+Q35+U35</f>
        <v>0</v>
      </c>
      <c r="F35" s="215">
        <f>J35+N35+R35+V35</f>
        <v>0</v>
      </c>
      <c r="G35" s="215">
        <f>K35+O35+S35+W35</f>
        <v>-0.828</v>
      </c>
      <c r="H35" s="223"/>
      <c r="I35" s="229">
        <f>J35+L35</f>
        <v>0</v>
      </c>
      <c r="J35" s="215"/>
      <c r="K35" s="215">
        <v>-0.696</v>
      </c>
      <c r="L35" s="235"/>
      <c r="M35" s="217"/>
      <c r="N35" s="224"/>
      <c r="O35" s="224"/>
      <c r="P35" s="226"/>
      <c r="Q35" s="229">
        <f>R35+T35</f>
        <v>0</v>
      </c>
      <c r="R35" s="215"/>
      <c r="S35" s="215">
        <v>-0.132</v>
      </c>
      <c r="T35" s="235"/>
      <c r="U35" s="212"/>
      <c r="V35" s="215"/>
      <c r="W35" s="215"/>
      <c r="X35" s="223"/>
      <c r="Y35" s="210"/>
    </row>
    <row r="36" spans="1:25" ht="12.75" customHeight="1">
      <c r="A36" s="656"/>
      <c r="B36" s="508"/>
      <c r="C36" s="253">
        <v>22</v>
      </c>
      <c r="D36" s="244" t="s">
        <v>412</v>
      </c>
      <c r="E36" s="212">
        <f>I36+M36+Q36+U36</f>
        <v>-16</v>
      </c>
      <c r="F36" s="215">
        <f>J36+N36+R36+V36</f>
        <v>-24.503</v>
      </c>
      <c r="G36" s="215">
        <f>K36+O36+S36+W36</f>
        <v>-24.503</v>
      </c>
      <c r="H36" s="223">
        <f>L36+P36+T36+X36</f>
        <v>8.503</v>
      </c>
      <c r="I36" s="229">
        <f aca="true" t="shared" si="4" ref="I36:I59">J36+L36</f>
        <v>-16</v>
      </c>
      <c r="J36" s="215">
        <v>-24.503</v>
      </c>
      <c r="K36" s="215">
        <v>-24.503</v>
      </c>
      <c r="L36" s="236">
        <v>8.503</v>
      </c>
      <c r="M36" s="217"/>
      <c r="N36" s="224"/>
      <c r="O36" s="224"/>
      <c r="P36" s="226"/>
      <c r="Q36" s="229">
        <f>R36+T36</f>
        <v>0</v>
      </c>
      <c r="R36" s="215"/>
      <c r="S36" s="215"/>
      <c r="T36" s="235"/>
      <c r="U36" s="212"/>
      <c r="V36" s="215"/>
      <c r="W36" s="215"/>
      <c r="X36" s="223"/>
      <c r="Y36" s="210"/>
    </row>
    <row r="37" spans="1:25" ht="12.75" customHeight="1">
      <c r="A37" s="656"/>
      <c r="B37" s="508"/>
      <c r="C37" s="253">
        <v>23</v>
      </c>
      <c r="D37" s="244" t="s">
        <v>413</v>
      </c>
      <c r="E37" s="212">
        <f aca="true" t="shared" si="5" ref="E37:G52">I37+M37+Q37+U37</f>
        <v>1.3</v>
      </c>
      <c r="F37" s="215">
        <f t="shared" si="5"/>
        <v>1.3</v>
      </c>
      <c r="G37" s="215">
        <f t="shared" si="5"/>
        <v>-2.193</v>
      </c>
      <c r="H37" s="223">
        <f>L37+P37+T37+X37</f>
        <v>0</v>
      </c>
      <c r="I37" s="229">
        <f t="shared" si="4"/>
        <v>1.3</v>
      </c>
      <c r="J37" s="215">
        <v>1.3</v>
      </c>
      <c r="K37" s="215">
        <v>-1.463</v>
      </c>
      <c r="L37" s="236"/>
      <c r="M37" s="217"/>
      <c r="N37" s="224"/>
      <c r="O37" s="224"/>
      <c r="P37" s="226"/>
      <c r="Q37" s="229">
        <f>R37+T37</f>
        <v>0</v>
      </c>
      <c r="R37" s="215"/>
      <c r="S37" s="215">
        <v>-0.73</v>
      </c>
      <c r="T37" s="235"/>
      <c r="U37" s="240"/>
      <c r="V37" s="224"/>
      <c r="W37" s="224"/>
      <c r="X37" s="226"/>
      <c r="Y37" s="210"/>
    </row>
    <row r="38" spans="1:25" ht="12.75" customHeight="1">
      <c r="A38" s="656"/>
      <c r="B38" s="508"/>
      <c r="C38" s="253">
        <v>24</v>
      </c>
      <c r="D38" s="244" t="s">
        <v>414</v>
      </c>
      <c r="E38" s="212">
        <f>I38+M38+Q38+U38</f>
        <v>0.9</v>
      </c>
      <c r="F38" s="215">
        <f>J38+N38+R38+V38</f>
        <v>0.9</v>
      </c>
      <c r="G38" s="215">
        <f>K38+O38+S38+W38</f>
        <v>-0.724</v>
      </c>
      <c r="H38" s="223">
        <f>L38+P38+T38+X38</f>
        <v>0</v>
      </c>
      <c r="I38" s="229">
        <f t="shared" si="4"/>
        <v>0.9</v>
      </c>
      <c r="J38" s="215">
        <v>0.9</v>
      </c>
      <c r="K38" s="215">
        <v>-0.317</v>
      </c>
      <c r="L38" s="235"/>
      <c r="M38" s="217"/>
      <c r="N38" s="224"/>
      <c r="O38" s="224"/>
      <c r="P38" s="226"/>
      <c r="Q38" s="229">
        <f>R38+T38</f>
        <v>0</v>
      </c>
      <c r="R38" s="215"/>
      <c r="S38" s="215">
        <v>-0.407</v>
      </c>
      <c r="T38" s="235"/>
      <c r="U38" s="212"/>
      <c r="V38" s="215"/>
      <c r="W38" s="215"/>
      <c r="X38" s="223"/>
      <c r="Y38" s="210"/>
    </row>
    <row r="39" spans="1:25" ht="12.75" customHeight="1">
      <c r="A39" s="656"/>
      <c r="B39" s="508"/>
      <c r="C39" s="253">
        <v>25</v>
      </c>
      <c r="D39" s="244" t="s">
        <v>415</v>
      </c>
      <c r="E39" s="212">
        <f t="shared" si="5"/>
        <v>0</v>
      </c>
      <c r="F39" s="215">
        <f t="shared" si="5"/>
        <v>-14.865</v>
      </c>
      <c r="G39" s="215">
        <f t="shared" si="5"/>
        <v>-0.37</v>
      </c>
      <c r="H39" s="223">
        <f>L39+P39+T39+X39</f>
        <v>14.865</v>
      </c>
      <c r="I39" s="229">
        <f t="shared" si="4"/>
        <v>0</v>
      </c>
      <c r="J39" s="215">
        <v>-14.865</v>
      </c>
      <c r="K39" s="215">
        <v>-0.12</v>
      </c>
      <c r="L39" s="236">
        <v>14.865</v>
      </c>
      <c r="M39" s="217"/>
      <c r="N39" s="224"/>
      <c r="O39" s="224"/>
      <c r="P39" s="226"/>
      <c r="Q39" s="229">
        <f>R39+T39</f>
        <v>0</v>
      </c>
      <c r="R39" s="215"/>
      <c r="S39" s="215">
        <v>-0.25</v>
      </c>
      <c r="T39" s="235"/>
      <c r="U39" s="240"/>
      <c r="V39" s="224"/>
      <c r="W39" s="224"/>
      <c r="X39" s="226"/>
      <c r="Y39" s="210"/>
    </row>
    <row r="40" spans="1:25" ht="12.75" customHeight="1">
      <c r="A40" s="656"/>
      <c r="B40" s="508"/>
      <c r="C40" s="253">
        <v>26</v>
      </c>
      <c r="D40" s="244" t="s">
        <v>416</v>
      </c>
      <c r="E40" s="212">
        <f t="shared" si="5"/>
        <v>0</v>
      </c>
      <c r="F40" s="215">
        <f t="shared" si="5"/>
        <v>0</v>
      </c>
      <c r="G40" s="215">
        <f>K40+O40+S40+W40</f>
        <v>0</v>
      </c>
      <c r="H40" s="222"/>
      <c r="I40" s="229">
        <f t="shared" si="4"/>
        <v>0</v>
      </c>
      <c r="J40" s="215"/>
      <c r="K40" s="215"/>
      <c r="L40" s="235"/>
      <c r="M40" s="217"/>
      <c r="N40" s="224"/>
      <c r="O40" s="224"/>
      <c r="P40" s="226"/>
      <c r="Q40" s="229">
        <f aca="true" t="shared" si="6" ref="Q40:Q57">R40+T40</f>
        <v>0</v>
      </c>
      <c r="R40" s="215"/>
      <c r="S40" s="215"/>
      <c r="T40" s="235"/>
      <c r="U40" s="212"/>
      <c r="V40" s="215"/>
      <c r="W40" s="215"/>
      <c r="X40" s="226"/>
      <c r="Y40" s="210"/>
    </row>
    <row r="41" spans="1:25" ht="12.75" customHeight="1">
      <c r="A41" s="656"/>
      <c r="B41" s="508"/>
      <c r="C41" s="253">
        <v>27</v>
      </c>
      <c r="D41" s="244" t="s">
        <v>16</v>
      </c>
      <c r="E41" s="212">
        <f t="shared" si="5"/>
        <v>0</v>
      </c>
      <c r="F41" s="215">
        <f t="shared" si="5"/>
        <v>-2.499</v>
      </c>
      <c r="G41" s="215">
        <f>K41+O41+S41+W41</f>
        <v>-2.899</v>
      </c>
      <c r="H41" s="223">
        <f>L41+P41+T41+X41</f>
        <v>2.499</v>
      </c>
      <c r="I41" s="229">
        <f t="shared" si="4"/>
        <v>0</v>
      </c>
      <c r="J41" s="215">
        <v>-2.499</v>
      </c>
      <c r="K41" s="215">
        <v>-2.599</v>
      </c>
      <c r="L41" s="236">
        <v>2.499</v>
      </c>
      <c r="M41" s="217"/>
      <c r="N41" s="224"/>
      <c r="O41" s="224"/>
      <c r="P41" s="226"/>
      <c r="Q41" s="229">
        <f t="shared" si="6"/>
        <v>0</v>
      </c>
      <c r="R41" s="215"/>
      <c r="S41" s="215">
        <v>-0.3</v>
      </c>
      <c r="T41" s="235"/>
      <c r="U41" s="240"/>
      <c r="V41" s="224"/>
      <c r="W41" s="224"/>
      <c r="X41" s="226"/>
      <c r="Y41" s="210"/>
    </row>
    <row r="42" spans="1:25" ht="12.75" customHeight="1">
      <c r="A42" s="656"/>
      <c r="B42" s="508"/>
      <c r="C42" s="253">
        <v>28</v>
      </c>
      <c r="D42" s="244" t="s">
        <v>430</v>
      </c>
      <c r="E42" s="212">
        <f>I42+M42+Q42+U42</f>
        <v>0</v>
      </c>
      <c r="F42" s="215">
        <f>J42+N42+R42+V42</f>
        <v>0</v>
      </c>
      <c r="G42" s="215">
        <f>K42+O42+S42+W42</f>
        <v>-3.1</v>
      </c>
      <c r="H42" s="222"/>
      <c r="I42" s="229">
        <f t="shared" si="4"/>
        <v>0</v>
      </c>
      <c r="J42" s="215"/>
      <c r="K42" s="215">
        <v>-3</v>
      </c>
      <c r="L42" s="235"/>
      <c r="M42" s="217"/>
      <c r="N42" s="224"/>
      <c r="O42" s="224"/>
      <c r="P42" s="226"/>
      <c r="Q42" s="229">
        <f t="shared" si="6"/>
        <v>0</v>
      </c>
      <c r="R42" s="215"/>
      <c r="S42" s="215">
        <v>-0.1</v>
      </c>
      <c r="T42" s="235"/>
      <c r="U42" s="240"/>
      <c r="V42" s="224"/>
      <c r="W42" s="224"/>
      <c r="X42" s="226"/>
      <c r="Y42" s="210"/>
    </row>
    <row r="43" spans="1:25" ht="12.75" customHeight="1">
      <c r="A43" s="656"/>
      <c r="B43" s="508"/>
      <c r="C43" s="253">
        <v>29</v>
      </c>
      <c r="D43" s="244" t="s">
        <v>34</v>
      </c>
      <c r="E43" s="212">
        <f t="shared" si="5"/>
        <v>0</v>
      </c>
      <c r="F43" s="215">
        <f t="shared" si="5"/>
        <v>0</v>
      </c>
      <c r="G43" s="215">
        <f t="shared" si="5"/>
        <v>-0.367</v>
      </c>
      <c r="H43" s="222"/>
      <c r="I43" s="229">
        <f t="shared" si="4"/>
        <v>0</v>
      </c>
      <c r="J43" s="215"/>
      <c r="K43" s="215"/>
      <c r="L43" s="235"/>
      <c r="M43" s="217"/>
      <c r="N43" s="224"/>
      <c r="O43" s="224"/>
      <c r="P43" s="226"/>
      <c r="Q43" s="229">
        <f t="shared" si="6"/>
        <v>0</v>
      </c>
      <c r="R43" s="215"/>
      <c r="S43" s="215">
        <v>-0.367</v>
      </c>
      <c r="T43" s="235"/>
      <c r="U43" s="212"/>
      <c r="V43" s="215"/>
      <c r="W43" s="224"/>
      <c r="X43" s="226"/>
      <c r="Y43" s="262"/>
    </row>
    <row r="44" spans="1:25" ht="24" customHeight="1">
      <c r="A44" s="656"/>
      <c r="B44" s="508"/>
      <c r="C44" s="253">
        <v>30</v>
      </c>
      <c r="D44" s="244" t="s">
        <v>429</v>
      </c>
      <c r="E44" s="212">
        <f>I44+M44+Q44+U44</f>
        <v>0</v>
      </c>
      <c r="F44" s="215">
        <f>J44+N44+R44+V44</f>
        <v>0</v>
      </c>
      <c r="G44" s="215">
        <f>K44+O44+S44+W44</f>
        <v>0</v>
      </c>
      <c r="H44" s="222"/>
      <c r="I44" s="229">
        <f t="shared" si="4"/>
        <v>0</v>
      </c>
      <c r="J44" s="215"/>
      <c r="K44" s="215"/>
      <c r="L44" s="235"/>
      <c r="M44" s="217"/>
      <c r="N44" s="224"/>
      <c r="O44" s="224"/>
      <c r="P44" s="226"/>
      <c r="Q44" s="229">
        <f t="shared" si="6"/>
        <v>0</v>
      </c>
      <c r="R44" s="215"/>
      <c r="S44" s="215"/>
      <c r="T44" s="235"/>
      <c r="U44" s="212"/>
      <c r="V44" s="215"/>
      <c r="W44" s="224"/>
      <c r="X44" s="226"/>
      <c r="Y44" s="262"/>
    </row>
    <row r="45" spans="1:25" ht="12.75" customHeight="1">
      <c r="A45" s="656"/>
      <c r="B45" s="508"/>
      <c r="C45" s="253">
        <v>31</v>
      </c>
      <c r="D45" s="243" t="s">
        <v>417</v>
      </c>
      <c r="E45" s="212">
        <f t="shared" si="5"/>
        <v>0</v>
      </c>
      <c r="F45" s="215">
        <f t="shared" si="5"/>
        <v>-4</v>
      </c>
      <c r="G45" s="215">
        <f t="shared" si="5"/>
        <v>-2</v>
      </c>
      <c r="H45" s="223">
        <f>L45+P45+T45+X45</f>
        <v>4</v>
      </c>
      <c r="I45" s="229">
        <f t="shared" si="4"/>
        <v>0</v>
      </c>
      <c r="J45" s="215"/>
      <c r="K45" s="667">
        <v>-2</v>
      </c>
      <c r="L45" s="236"/>
      <c r="M45" s="240"/>
      <c r="N45" s="224"/>
      <c r="O45" s="224"/>
      <c r="P45" s="226"/>
      <c r="Q45" s="229">
        <f t="shared" si="6"/>
        <v>0</v>
      </c>
      <c r="R45" s="215">
        <v>-4</v>
      </c>
      <c r="S45" s="215"/>
      <c r="T45" s="236">
        <v>4</v>
      </c>
      <c r="U45" s="212"/>
      <c r="V45" s="215"/>
      <c r="W45" s="215"/>
      <c r="X45" s="223"/>
      <c r="Y45" s="260"/>
    </row>
    <row r="46" spans="1:25" ht="12.75" customHeight="1">
      <c r="A46" s="656"/>
      <c r="B46" s="508"/>
      <c r="C46" s="253">
        <v>32</v>
      </c>
      <c r="D46" s="243" t="s">
        <v>63</v>
      </c>
      <c r="E46" s="212">
        <f t="shared" si="5"/>
        <v>0</v>
      </c>
      <c r="F46" s="215">
        <f t="shared" si="5"/>
        <v>-6.454</v>
      </c>
      <c r="G46" s="215">
        <f t="shared" si="5"/>
        <v>0</v>
      </c>
      <c r="H46" s="223">
        <f>L46+P46+T46+X46</f>
        <v>6.454</v>
      </c>
      <c r="I46" s="229">
        <f t="shared" si="4"/>
        <v>0</v>
      </c>
      <c r="J46" s="215"/>
      <c r="K46" s="215"/>
      <c r="L46" s="236"/>
      <c r="M46" s="240"/>
      <c r="N46" s="224"/>
      <c r="O46" s="224"/>
      <c r="P46" s="226"/>
      <c r="Q46" s="229">
        <f t="shared" si="6"/>
        <v>0</v>
      </c>
      <c r="R46" s="215">
        <v>-6.454</v>
      </c>
      <c r="S46" s="215"/>
      <c r="T46" s="236">
        <v>6.454</v>
      </c>
      <c r="U46" s="212"/>
      <c r="V46" s="215"/>
      <c r="W46" s="215"/>
      <c r="X46" s="223"/>
      <c r="Y46" s="260"/>
    </row>
    <row r="47" spans="1:25" ht="12.75" customHeight="1">
      <c r="A47" s="656"/>
      <c r="B47" s="508"/>
      <c r="C47" s="253">
        <v>33</v>
      </c>
      <c r="D47" s="243" t="s">
        <v>18</v>
      </c>
      <c r="E47" s="212">
        <f t="shared" si="5"/>
        <v>0</v>
      </c>
      <c r="F47" s="215">
        <f t="shared" si="5"/>
        <v>-3</v>
      </c>
      <c r="G47" s="215">
        <f t="shared" si="5"/>
        <v>-12.6</v>
      </c>
      <c r="H47" s="223">
        <f>L47+P47+T47+X47</f>
        <v>3</v>
      </c>
      <c r="I47" s="229">
        <f t="shared" si="4"/>
        <v>0</v>
      </c>
      <c r="J47" s="215">
        <v>-3</v>
      </c>
      <c r="K47" s="215">
        <v>-12</v>
      </c>
      <c r="L47" s="236">
        <v>3</v>
      </c>
      <c r="M47" s="240"/>
      <c r="N47" s="224"/>
      <c r="O47" s="224"/>
      <c r="P47" s="226"/>
      <c r="Q47" s="229">
        <f t="shared" si="6"/>
        <v>0</v>
      </c>
      <c r="R47" s="215"/>
      <c r="S47" s="215">
        <v>-0.6</v>
      </c>
      <c r="T47" s="236"/>
      <c r="U47" s="212"/>
      <c r="V47" s="215"/>
      <c r="W47" s="215"/>
      <c r="X47" s="223"/>
      <c r="Y47" s="260"/>
    </row>
    <row r="48" spans="1:25" ht="12.75" customHeight="1">
      <c r="A48" s="656"/>
      <c r="B48" s="508"/>
      <c r="C48" s="253">
        <v>34</v>
      </c>
      <c r="D48" s="243" t="s">
        <v>436</v>
      </c>
      <c r="E48" s="212">
        <f>I48+M48+Q48+U48</f>
        <v>0</v>
      </c>
      <c r="F48" s="215">
        <f>J48+N48+R48+V48</f>
        <v>0</v>
      </c>
      <c r="G48" s="215">
        <f>K48+O48+S48+W48</f>
        <v>-0.4</v>
      </c>
      <c r="H48" s="223"/>
      <c r="I48" s="229">
        <f t="shared" si="4"/>
        <v>0</v>
      </c>
      <c r="J48" s="215"/>
      <c r="K48" s="215">
        <v>-0.4</v>
      </c>
      <c r="L48" s="236"/>
      <c r="M48" s="240"/>
      <c r="N48" s="224"/>
      <c r="O48" s="224"/>
      <c r="P48" s="226"/>
      <c r="Q48" s="229"/>
      <c r="R48" s="215"/>
      <c r="S48" s="215"/>
      <c r="T48" s="236"/>
      <c r="U48" s="212"/>
      <c r="V48" s="215"/>
      <c r="W48" s="215"/>
      <c r="X48" s="223"/>
      <c r="Y48" s="260"/>
    </row>
    <row r="49" spans="1:25" ht="12.75" customHeight="1">
      <c r="A49" s="656"/>
      <c r="B49" s="508"/>
      <c r="C49" s="253">
        <v>35</v>
      </c>
      <c r="D49" s="243" t="s">
        <v>418</v>
      </c>
      <c r="E49" s="212">
        <f t="shared" si="5"/>
        <v>0</v>
      </c>
      <c r="F49" s="215">
        <f t="shared" si="5"/>
        <v>0</v>
      </c>
      <c r="G49" s="215">
        <f t="shared" si="5"/>
        <v>2.06</v>
      </c>
      <c r="H49" s="223"/>
      <c r="I49" s="229">
        <f t="shared" si="4"/>
        <v>0</v>
      </c>
      <c r="J49" s="215"/>
      <c r="K49" s="215">
        <v>2.06</v>
      </c>
      <c r="L49" s="236"/>
      <c r="M49" s="240"/>
      <c r="N49" s="224"/>
      <c r="O49" s="224"/>
      <c r="P49" s="226"/>
      <c r="Q49" s="229">
        <f t="shared" si="6"/>
        <v>0</v>
      </c>
      <c r="R49" s="215"/>
      <c r="S49" s="215"/>
      <c r="T49" s="236"/>
      <c r="U49" s="212"/>
      <c r="V49" s="215"/>
      <c r="W49" s="215"/>
      <c r="X49" s="223"/>
      <c r="Y49" s="260"/>
    </row>
    <row r="50" spans="1:25" ht="12.75" customHeight="1">
      <c r="A50" s="656"/>
      <c r="B50" s="508"/>
      <c r="C50" s="253">
        <v>36</v>
      </c>
      <c r="D50" s="243" t="s">
        <v>427</v>
      </c>
      <c r="E50" s="212">
        <f>I50+M50+Q50+U50</f>
        <v>0</v>
      </c>
      <c r="F50" s="215">
        <f>J50+N50+R50+V50</f>
        <v>0</v>
      </c>
      <c r="G50" s="215">
        <f>K50+O50+S50+W50</f>
        <v>0</v>
      </c>
      <c r="H50" s="223"/>
      <c r="I50" s="229">
        <f t="shared" si="4"/>
        <v>0</v>
      </c>
      <c r="J50" s="215"/>
      <c r="K50" s="215"/>
      <c r="L50" s="236"/>
      <c r="M50" s="240"/>
      <c r="N50" s="224"/>
      <c r="O50" s="224"/>
      <c r="P50" s="226"/>
      <c r="Q50" s="229">
        <f t="shared" si="6"/>
        <v>0</v>
      </c>
      <c r="R50" s="215"/>
      <c r="S50" s="215"/>
      <c r="T50" s="236"/>
      <c r="U50" s="212"/>
      <c r="V50" s="215"/>
      <c r="W50" s="215"/>
      <c r="X50" s="223"/>
      <c r="Y50" s="260"/>
    </row>
    <row r="51" spans="1:25" ht="12.75" customHeight="1">
      <c r="A51" s="656"/>
      <c r="B51" s="508"/>
      <c r="C51" s="253">
        <v>37</v>
      </c>
      <c r="D51" s="243" t="s">
        <v>419</v>
      </c>
      <c r="E51" s="212">
        <f t="shared" si="5"/>
        <v>0</v>
      </c>
      <c r="F51" s="215">
        <f t="shared" si="5"/>
        <v>0</v>
      </c>
      <c r="G51" s="215">
        <f t="shared" si="5"/>
        <v>0</v>
      </c>
      <c r="H51" s="223"/>
      <c r="I51" s="229">
        <f t="shared" si="4"/>
        <v>0</v>
      </c>
      <c r="J51" s="215"/>
      <c r="K51" s="215"/>
      <c r="L51" s="236"/>
      <c r="M51" s="240"/>
      <c r="N51" s="224"/>
      <c r="O51" s="224"/>
      <c r="P51" s="226"/>
      <c r="Q51" s="229">
        <f t="shared" si="6"/>
        <v>0</v>
      </c>
      <c r="R51" s="215"/>
      <c r="S51" s="215"/>
      <c r="T51" s="236"/>
      <c r="U51" s="212"/>
      <c r="V51" s="215"/>
      <c r="W51" s="215"/>
      <c r="X51" s="223"/>
      <c r="Y51" s="260"/>
    </row>
    <row r="52" spans="1:25" ht="12.75" customHeight="1">
      <c r="A52" s="656"/>
      <c r="B52" s="508"/>
      <c r="C52" s="253">
        <v>38</v>
      </c>
      <c r="D52" s="243" t="s">
        <v>20</v>
      </c>
      <c r="E52" s="212">
        <f t="shared" si="5"/>
        <v>1.17</v>
      </c>
      <c r="F52" s="215">
        <f t="shared" si="5"/>
        <v>1.17</v>
      </c>
      <c r="G52" s="215">
        <f t="shared" si="5"/>
        <v>0</v>
      </c>
      <c r="H52" s="223"/>
      <c r="I52" s="229">
        <f t="shared" si="4"/>
        <v>1.17</v>
      </c>
      <c r="J52" s="215">
        <v>1.17</v>
      </c>
      <c r="K52" s="215"/>
      <c r="L52" s="236"/>
      <c r="M52" s="240"/>
      <c r="N52" s="224"/>
      <c r="O52" s="224"/>
      <c r="P52" s="226"/>
      <c r="Q52" s="229">
        <f t="shared" si="6"/>
        <v>0</v>
      </c>
      <c r="R52" s="215"/>
      <c r="S52" s="215"/>
      <c r="T52" s="236"/>
      <c r="U52" s="212"/>
      <c r="V52" s="215"/>
      <c r="W52" s="215"/>
      <c r="X52" s="223"/>
      <c r="Y52" s="260"/>
    </row>
    <row r="53" spans="1:25" ht="12.75" customHeight="1">
      <c r="A53" s="656"/>
      <c r="B53" s="508"/>
      <c r="C53" s="253">
        <v>39</v>
      </c>
      <c r="D53" s="243" t="s">
        <v>220</v>
      </c>
      <c r="E53" s="212">
        <f aca="true" t="shared" si="7" ref="E53:G62">I53+M53+Q53+U53</f>
        <v>0</v>
      </c>
      <c r="F53" s="215">
        <f t="shared" si="7"/>
        <v>0</v>
      </c>
      <c r="G53" s="215">
        <f t="shared" si="7"/>
        <v>0</v>
      </c>
      <c r="H53" s="223"/>
      <c r="I53" s="229">
        <f t="shared" si="4"/>
        <v>0</v>
      </c>
      <c r="J53" s="215"/>
      <c r="K53" s="215"/>
      <c r="L53" s="236"/>
      <c r="M53" s="240"/>
      <c r="N53" s="224"/>
      <c r="O53" s="224"/>
      <c r="P53" s="226"/>
      <c r="Q53" s="229">
        <f t="shared" si="6"/>
        <v>0</v>
      </c>
      <c r="R53" s="215"/>
      <c r="S53" s="215"/>
      <c r="T53" s="236"/>
      <c r="U53" s="212"/>
      <c r="V53" s="215"/>
      <c r="W53" s="215"/>
      <c r="X53" s="223"/>
      <c r="Y53" s="260"/>
    </row>
    <row r="54" spans="1:25" ht="12.75" customHeight="1">
      <c r="A54" s="656"/>
      <c r="B54" s="508"/>
      <c r="C54" s="253">
        <v>40</v>
      </c>
      <c r="D54" s="243" t="s">
        <v>218</v>
      </c>
      <c r="E54" s="212">
        <f t="shared" si="7"/>
        <v>0</v>
      </c>
      <c r="F54" s="215">
        <f t="shared" si="7"/>
        <v>-3.7800000000000002</v>
      </c>
      <c r="G54" s="215">
        <f t="shared" si="7"/>
        <v>-3</v>
      </c>
      <c r="H54" s="223">
        <f>L54+P54+T54+X54</f>
        <v>3.7800000000000002</v>
      </c>
      <c r="I54" s="229">
        <f t="shared" si="4"/>
        <v>0</v>
      </c>
      <c r="J54" s="215">
        <v>-3</v>
      </c>
      <c r="K54" s="215">
        <v>-3</v>
      </c>
      <c r="L54" s="236">
        <v>3</v>
      </c>
      <c r="M54" s="240"/>
      <c r="N54" s="224"/>
      <c r="O54" s="224"/>
      <c r="P54" s="226"/>
      <c r="Q54" s="229">
        <f t="shared" si="6"/>
        <v>0</v>
      </c>
      <c r="R54" s="215">
        <v>-0.78</v>
      </c>
      <c r="S54" s="215"/>
      <c r="T54" s="236">
        <v>0.78</v>
      </c>
      <c r="U54" s="212"/>
      <c r="V54" s="215"/>
      <c r="W54" s="215"/>
      <c r="X54" s="223"/>
      <c r="Y54" s="260"/>
    </row>
    <row r="55" spans="1:25" ht="12.75" customHeight="1">
      <c r="A55" s="656"/>
      <c r="B55" s="508"/>
      <c r="C55" s="253">
        <v>41</v>
      </c>
      <c r="D55" s="243" t="s">
        <v>30</v>
      </c>
      <c r="E55" s="212">
        <f t="shared" si="7"/>
        <v>0</v>
      </c>
      <c r="F55" s="215">
        <f t="shared" si="7"/>
        <v>-1.935</v>
      </c>
      <c r="G55" s="215">
        <f t="shared" si="7"/>
        <v>-0.487</v>
      </c>
      <c r="H55" s="223">
        <f>L55+P55+T55+X55</f>
        <v>1.935</v>
      </c>
      <c r="I55" s="229">
        <f t="shared" si="4"/>
        <v>0</v>
      </c>
      <c r="J55" s="215">
        <v>-1.935</v>
      </c>
      <c r="K55" s="215">
        <v>-0.487</v>
      </c>
      <c r="L55" s="236">
        <v>1.935</v>
      </c>
      <c r="M55" s="240"/>
      <c r="N55" s="224"/>
      <c r="O55" s="224"/>
      <c r="P55" s="226"/>
      <c r="Q55" s="229">
        <f t="shared" si="6"/>
        <v>0</v>
      </c>
      <c r="R55" s="215"/>
      <c r="S55" s="215"/>
      <c r="T55" s="236"/>
      <c r="U55" s="212"/>
      <c r="V55" s="215"/>
      <c r="W55" s="215"/>
      <c r="X55" s="223"/>
      <c r="Y55" s="260"/>
    </row>
    <row r="56" spans="1:25" ht="12.75" customHeight="1">
      <c r="A56" s="656"/>
      <c r="B56" s="508"/>
      <c r="C56" s="253">
        <v>42</v>
      </c>
      <c r="D56" s="243" t="s">
        <v>67</v>
      </c>
      <c r="E56" s="212">
        <f>I56+M56+Q56+U56</f>
        <v>-0.4049999999999999</v>
      </c>
      <c r="F56" s="215">
        <f>J56+N56+R56+V56</f>
        <v>-0.4049999999999999</v>
      </c>
      <c r="G56" s="215">
        <f t="shared" si="7"/>
        <v>-0.33399999999999996</v>
      </c>
      <c r="H56" s="223"/>
      <c r="I56" s="229">
        <f t="shared" si="4"/>
        <v>0.608</v>
      </c>
      <c r="J56" s="215">
        <v>0.608</v>
      </c>
      <c r="K56" s="215">
        <v>0.266</v>
      </c>
      <c r="L56" s="236"/>
      <c r="M56" s="212"/>
      <c r="N56" s="215"/>
      <c r="O56" s="215"/>
      <c r="P56" s="226"/>
      <c r="Q56" s="229">
        <f t="shared" si="6"/>
        <v>0</v>
      </c>
      <c r="R56" s="215"/>
      <c r="S56" s="215"/>
      <c r="T56" s="236"/>
      <c r="U56" s="212">
        <f>V56+X56</f>
        <v>-1.013</v>
      </c>
      <c r="V56" s="215">
        <v>-1.013</v>
      </c>
      <c r="W56" s="215">
        <v>-0.6</v>
      </c>
      <c r="X56" s="223"/>
      <c r="Y56" s="260"/>
    </row>
    <row r="57" spans="1:25" ht="12.75" customHeight="1">
      <c r="A57" s="656"/>
      <c r="B57" s="508"/>
      <c r="C57" s="253">
        <v>43</v>
      </c>
      <c r="D57" s="243" t="s">
        <v>219</v>
      </c>
      <c r="E57" s="212">
        <f t="shared" si="7"/>
        <v>0</v>
      </c>
      <c r="F57" s="215">
        <f t="shared" si="7"/>
        <v>0</v>
      </c>
      <c r="G57" s="215">
        <f t="shared" si="7"/>
        <v>0</v>
      </c>
      <c r="H57" s="223"/>
      <c r="I57" s="229">
        <f t="shared" si="4"/>
        <v>0</v>
      </c>
      <c r="J57" s="215"/>
      <c r="K57" s="215"/>
      <c r="L57" s="236"/>
      <c r="M57" s="212"/>
      <c r="N57" s="224"/>
      <c r="O57" s="224"/>
      <c r="P57" s="226"/>
      <c r="Q57" s="229">
        <f t="shared" si="6"/>
        <v>0</v>
      </c>
      <c r="R57" s="215"/>
      <c r="S57" s="215"/>
      <c r="T57" s="236"/>
      <c r="U57" s="212"/>
      <c r="V57" s="215"/>
      <c r="W57" s="215"/>
      <c r="X57" s="223"/>
      <c r="Y57" s="260"/>
    </row>
    <row r="58" spans="1:25" ht="12.75" customHeight="1">
      <c r="A58" s="656"/>
      <c r="B58" s="508"/>
      <c r="C58" s="253">
        <v>44</v>
      </c>
      <c r="D58" s="243" t="s">
        <v>66</v>
      </c>
      <c r="E58" s="212">
        <f t="shared" si="7"/>
        <v>-9.117999999999999</v>
      </c>
      <c r="F58" s="215">
        <f t="shared" si="7"/>
        <v>-9.117999999999999</v>
      </c>
      <c r="G58" s="215">
        <f t="shared" si="7"/>
        <v>-6.052</v>
      </c>
      <c r="H58" s="223"/>
      <c r="I58" s="229">
        <f t="shared" si="4"/>
        <v>1.015</v>
      </c>
      <c r="J58" s="215">
        <v>1.015</v>
      </c>
      <c r="K58" s="215">
        <v>-0.052</v>
      </c>
      <c r="L58" s="236"/>
      <c r="M58" s="212"/>
      <c r="N58" s="215"/>
      <c r="O58" s="215"/>
      <c r="P58" s="226"/>
      <c r="Q58" s="229"/>
      <c r="R58" s="215"/>
      <c r="S58" s="215"/>
      <c r="T58" s="236"/>
      <c r="U58" s="212">
        <f>V58+X58</f>
        <v>-10.133</v>
      </c>
      <c r="V58" s="215">
        <v>-10.133</v>
      </c>
      <c r="W58" s="215">
        <v>-6</v>
      </c>
      <c r="X58" s="223"/>
      <c r="Y58" s="260"/>
    </row>
    <row r="59" spans="1:25" ht="12.75" customHeight="1">
      <c r="A59" s="656"/>
      <c r="B59" s="508"/>
      <c r="C59" s="253">
        <v>45</v>
      </c>
      <c r="D59" s="243" t="s">
        <v>221</v>
      </c>
      <c r="E59" s="212">
        <f t="shared" si="7"/>
        <v>-3.5489999999999995</v>
      </c>
      <c r="F59" s="215">
        <f t="shared" si="7"/>
        <v>-3.5489999999999995</v>
      </c>
      <c r="G59" s="215">
        <f t="shared" si="7"/>
        <v>-1.554</v>
      </c>
      <c r="H59" s="223"/>
      <c r="I59" s="229">
        <f t="shared" si="4"/>
        <v>1.522</v>
      </c>
      <c r="J59" s="215">
        <v>1.522</v>
      </c>
      <c r="K59" s="215">
        <v>1.446</v>
      </c>
      <c r="L59" s="236"/>
      <c r="M59" s="240"/>
      <c r="N59" s="224"/>
      <c r="O59" s="224"/>
      <c r="P59" s="226"/>
      <c r="Q59" s="229"/>
      <c r="R59" s="215"/>
      <c r="S59" s="215"/>
      <c r="T59" s="236"/>
      <c r="U59" s="212">
        <f>V59+X59</f>
        <v>-5.071</v>
      </c>
      <c r="V59" s="215">
        <v>-5.071</v>
      </c>
      <c r="W59" s="215">
        <v>-3</v>
      </c>
      <c r="X59" s="223"/>
      <c r="Y59" s="260"/>
    </row>
    <row r="60" spans="1:25" ht="12.75" customHeight="1">
      <c r="A60" s="656"/>
      <c r="B60" s="508"/>
      <c r="C60" s="253">
        <v>46</v>
      </c>
      <c r="D60" s="243" t="s">
        <v>21</v>
      </c>
      <c r="E60" s="212">
        <f t="shared" si="7"/>
        <v>0</v>
      </c>
      <c r="F60" s="215">
        <f t="shared" si="7"/>
        <v>0</v>
      </c>
      <c r="G60" s="215">
        <f t="shared" si="7"/>
        <v>-0.168</v>
      </c>
      <c r="H60" s="223"/>
      <c r="I60" s="229">
        <f>J60+L60</f>
        <v>0</v>
      </c>
      <c r="J60" s="215"/>
      <c r="K60" s="12">
        <v>-0.168</v>
      </c>
      <c r="L60" s="296"/>
      <c r="M60" s="176"/>
      <c r="N60" s="175"/>
      <c r="O60" s="175"/>
      <c r="P60" s="177"/>
      <c r="Q60" s="298"/>
      <c r="R60" s="175"/>
      <c r="S60" s="175"/>
      <c r="T60" s="296"/>
      <c r="U60" s="176"/>
      <c r="V60" s="175"/>
      <c r="W60" s="175"/>
      <c r="X60" s="177"/>
      <c r="Y60" s="6"/>
    </row>
    <row r="61" spans="1:25" ht="12.75" customHeight="1">
      <c r="A61" s="656"/>
      <c r="B61" s="508"/>
      <c r="C61" s="253">
        <v>47</v>
      </c>
      <c r="D61" s="243" t="s">
        <v>222</v>
      </c>
      <c r="E61" s="212">
        <f>I61+M61+Q61+U61</f>
        <v>0</v>
      </c>
      <c r="F61" s="215">
        <f>J61+N61+R61+V61</f>
        <v>0</v>
      </c>
      <c r="G61" s="215">
        <f t="shared" si="7"/>
        <v>-0.197</v>
      </c>
      <c r="H61" s="226"/>
      <c r="I61" s="229">
        <f>J61+L61</f>
        <v>0</v>
      </c>
      <c r="J61" s="215"/>
      <c r="K61" s="215">
        <v>-0.104</v>
      </c>
      <c r="L61" s="235"/>
      <c r="M61" s="176"/>
      <c r="N61" s="175"/>
      <c r="O61" s="175"/>
      <c r="P61" s="177"/>
      <c r="Q61" s="229">
        <f>R61+T61</f>
        <v>0</v>
      </c>
      <c r="R61" s="440"/>
      <c r="S61" s="12">
        <v>-0.093</v>
      </c>
      <c r="T61" s="296"/>
      <c r="U61" s="176"/>
      <c r="V61" s="175"/>
      <c r="W61" s="175"/>
      <c r="X61" s="177"/>
      <c r="Y61" s="6"/>
    </row>
    <row r="62" spans="1:25" ht="12.75" customHeight="1">
      <c r="A62" s="656"/>
      <c r="B62" s="508"/>
      <c r="C62" s="253">
        <v>48</v>
      </c>
      <c r="D62" s="244" t="s">
        <v>215</v>
      </c>
      <c r="E62" s="212">
        <f>I62+M62+Q62+U62</f>
        <v>3</v>
      </c>
      <c r="F62" s="215">
        <f>J62+N62+R62+V62</f>
        <v>0</v>
      </c>
      <c r="G62" s="215">
        <f t="shared" si="7"/>
        <v>0</v>
      </c>
      <c r="H62" s="223">
        <f>L62+P62+T62+X62</f>
        <v>3</v>
      </c>
      <c r="I62" s="229">
        <f>J62+L62</f>
        <v>3</v>
      </c>
      <c r="J62" s="215"/>
      <c r="K62" s="215"/>
      <c r="L62" s="236">
        <v>3</v>
      </c>
      <c r="M62" s="176"/>
      <c r="N62" s="175"/>
      <c r="O62" s="175"/>
      <c r="P62" s="177"/>
      <c r="Q62" s="298"/>
      <c r="R62" s="175"/>
      <c r="S62" s="175"/>
      <c r="T62" s="296"/>
      <c r="U62" s="176"/>
      <c r="V62" s="175"/>
      <c r="W62" s="175"/>
      <c r="X62" s="177"/>
      <c r="Y62" s="6"/>
    </row>
    <row r="63" spans="1:25" ht="12.75">
      <c r="A63" s="656"/>
      <c r="B63" s="508"/>
      <c r="C63" s="253">
        <v>49</v>
      </c>
      <c r="D63" s="267" t="s">
        <v>1</v>
      </c>
      <c r="E63" s="217"/>
      <c r="F63" s="250">
        <f>J63+N63+R63+V63</f>
        <v>2.45843</v>
      </c>
      <c r="G63" s="250"/>
      <c r="H63" s="476">
        <f>L63+P63+T63+X63</f>
        <v>-2.45843</v>
      </c>
      <c r="I63" s="283"/>
      <c r="J63" s="536">
        <v>2.45843</v>
      </c>
      <c r="K63" s="539"/>
      <c r="L63" s="665">
        <v>-2.45843</v>
      </c>
      <c r="M63" s="212"/>
      <c r="N63" s="12"/>
      <c r="O63" s="12"/>
      <c r="P63" s="177"/>
      <c r="Q63" s="298"/>
      <c r="R63" s="175"/>
      <c r="S63" s="175"/>
      <c r="T63" s="296"/>
      <c r="U63" s="212"/>
      <c r="V63" s="12"/>
      <c r="W63" s="12"/>
      <c r="X63" s="8"/>
      <c r="Y63" s="6"/>
    </row>
    <row r="64" spans="1:25" ht="12.75">
      <c r="A64" s="656"/>
      <c r="B64" s="508"/>
      <c r="C64" s="253">
        <v>50</v>
      </c>
      <c r="D64" s="621" t="s">
        <v>448</v>
      </c>
      <c r="E64" s="36"/>
      <c r="F64" s="188"/>
      <c r="G64" s="188">
        <f>K64+O64+S64+W64</f>
        <v>-7</v>
      </c>
      <c r="H64" s="11"/>
      <c r="I64" s="293"/>
      <c r="J64" s="215"/>
      <c r="K64" s="215">
        <v>-7</v>
      </c>
      <c r="L64" s="297"/>
      <c r="M64" s="212"/>
      <c r="N64" s="12"/>
      <c r="O64" s="12"/>
      <c r="P64" s="177"/>
      <c r="Q64" s="298"/>
      <c r="R64" s="175"/>
      <c r="S64" s="175"/>
      <c r="T64" s="296"/>
      <c r="U64" s="212"/>
      <c r="V64" s="12"/>
      <c r="W64" s="12"/>
      <c r="X64" s="8"/>
      <c r="Y64" s="6"/>
    </row>
    <row r="65" spans="1:25" ht="12.75">
      <c r="A65" s="656"/>
      <c r="B65" s="508"/>
      <c r="C65" s="253">
        <v>51</v>
      </c>
      <c r="D65" s="621" t="s">
        <v>4</v>
      </c>
      <c r="E65" s="36">
        <f>I65+M65+Q65+U65</f>
        <v>10</v>
      </c>
      <c r="F65" s="188">
        <f>J65+N65+R65+V65</f>
        <v>10</v>
      </c>
      <c r="G65" s="188"/>
      <c r="H65" s="11"/>
      <c r="I65" s="293">
        <f>J65+L65</f>
        <v>10</v>
      </c>
      <c r="J65" s="215">
        <v>10</v>
      </c>
      <c r="K65" s="215"/>
      <c r="L65" s="297"/>
      <c r="M65" s="212"/>
      <c r="N65" s="12"/>
      <c r="O65" s="12"/>
      <c r="P65" s="177"/>
      <c r="Q65" s="298"/>
      <c r="R65" s="175"/>
      <c r="S65" s="175"/>
      <c r="T65" s="296"/>
      <c r="U65" s="212"/>
      <c r="V65" s="12"/>
      <c r="W65" s="12"/>
      <c r="X65" s="8"/>
      <c r="Y65" s="6"/>
    </row>
    <row r="66" spans="1:25" ht="12.75">
      <c r="A66" s="656"/>
      <c r="B66" s="508"/>
      <c r="C66" s="253">
        <v>52</v>
      </c>
      <c r="D66" s="282" t="s">
        <v>23</v>
      </c>
      <c r="E66" s="217"/>
      <c r="F66" s="200"/>
      <c r="G66" s="215">
        <f>K66+O66+S66+W66</f>
        <v>2.04</v>
      </c>
      <c r="H66" s="222"/>
      <c r="I66" s="233"/>
      <c r="J66" s="224"/>
      <c r="K66" s="224"/>
      <c r="L66" s="235"/>
      <c r="M66" s="212"/>
      <c r="N66" s="215"/>
      <c r="O66" s="215">
        <v>-2.16</v>
      </c>
      <c r="P66" s="226"/>
      <c r="Q66" s="225"/>
      <c r="R66" s="224"/>
      <c r="S66" s="224"/>
      <c r="T66" s="235"/>
      <c r="U66" s="240"/>
      <c r="V66" s="224"/>
      <c r="W66" s="215">
        <v>4.2</v>
      </c>
      <c r="X66" s="8"/>
      <c r="Y66" s="6"/>
    </row>
    <row r="67" spans="1:25" ht="12.75">
      <c r="A67" s="656"/>
      <c r="B67" s="508"/>
      <c r="C67" s="253">
        <v>53</v>
      </c>
      <c r="D67" s="282" t="s">
        <v>5</v>
      </c>
      <c r="E67" s="217"/>
      <c r="F67" s="200"/>
      <c r="G67" s="215">
        <f aca="true" t="shared" si="8" ref="G67:G73">K67+O67+S67+W67</f>
        <v>-6.8</v>
      </c>
      <c r="H67" s="222"/>
      <c r="I67" s="233"/>
      <c r="J67" s="224"/>
      <c r="K67" s="224"/>
      <c r="L67" s="235"/>
      <c r="M67" s="212"/>
      <c r="N67" s="215"/>
      <c r="O67" s="215"/>
      <c r="P67" s="226"/>
      <c r="Q67" s="225"/>
      <c r="R67" s="224"/>
      <c r="S67" s="224"/>
      <c r="T67" s="235"/>
      <c r="U67" s="240"/>
      <c r="V67" s="224"/>
      <c r="W67" s="215">
        <v>-6.8</v>
      </c>
      <c r="X67" s="8"/>
      <c r="Y67" s="6"/>
    </row>
    <row r="68" spans="1:25" ht="27" customHeight="1">
      <c r="A68" s="656"/>
      <c r="B68" s="508"/>
      <c r="C68" s="253">
        <v>54</v>
      </c>
      <c r="D68" s="621" t="s">
        <v>29</v>
      </c>
      <c r="E68" s="36">
        <f>I68+M68+Q68+U68</f>
        <v>4.8</v>
      </c>
      <c r="F68" s="188">
        <f>J68+N68+R68+V68</f>
        <v>1.8</v>
      </c>
      <c r="G68" s="188">
        <f t="shared" si="8"/>
        <v>1.32</v>
      </c>
      <c r="H68" s="11">
        <f>L68+P68+T68+X68</f>
        <v>3</v>
      </c>
      <c r="I68" s="293">
        <f>J68+L68</f>
        <v>4.8</v>
      </c>
      <c r="J68" s="215">
        <v>1.8</v>
      </c>
      <c r="K68" s="215">
        <v>1.32</v>
      </c>
      <c r="L68" s="236">
        <v>3</v>
      </c>
      <c r="M68" s="212"/>
      <c r="N68" s="215"/>
      <c r="O68" s="215"/>
      <c r="P68" s="226"/>
      <c r="Q68" s="225"/>
      <c r="R68" s="224"/>
      <c r="S68" s="224"/>
      <c r="T68" s="235"/>
      <c r="U68" s="240"/>
      <c r="V68" s="224"/>
      <c r="W68" s="215"/>
      <c r="X68" s="8"/>
      <c r="Y68" s="6"/>
    </row>
    <row r="69" spans="1:25" ht="12.75">
      <c r="A69" s="656"/>
      <c r="B69" s="508"/>
      <c r="C69" s="253">
        <v>55</v>
      </c>
      <c r="D69" s="256" t="s">
        <v>6</v>
      </c>
      <c r="E69" s="212"/>
      <c r="F69" s="215"/>
      <c r="G69" s="215">
        <f t="shared" si="8"/>
        <v>0.961</v>
      </c>
      <c r="H69" s="222"/>
      <c r="I69" s="229"/>
      <c r="J69" s="215"/>
      <c r="K69" s="188">
        <v>0.961</v>
      </c>
      <c r="L69" s="297"/>
      <c r="M69" s="212"/>
      <c r="N69" s="12"/>
      <c r="O69" s="12"/>
      <c r="P69" s="177"/>
      <c r="Q69" s="298"/>
      <c r="R69" s="175"/>
      <c r="S69" s="175"/>
      <c r="T69" s="296"/>
      <c r="U69" s="212"/>
      <c r="V69" s="12"/>
      <c r="W69" s="12"/>
      <c r="X69" s="8"/>
      <c r="Y69" s="6"/>
    </row>
    <row r="70" spans="1:25" ht="12.75">
      <c r="A70" s="656"/>
      <c r="B70" s="508"/>
      <c r="C70" s="253">
        <v>56</v>
      </c>
      <c r="D70" s="282" t="s">
        <v>7</v>
      </c>
      <c r="E70" s="212"/>
      <c r="F70" s="215"/>
      <c r="G70" s="215">
        <f t="shared" si="8"/>
        <v>-2.593</v>
      </c>
      <c r="H70" s="222"/>
      <c r="I70" s="265"/>
      <c r="J70" s="215"/>
      <c r="K70" s="215">
        <v>-2.5</v>
      </c>
      <c r="L70" s="235"/>
      <c r="M70" s="212"/>
      <c r="N70" s="12"/>
      <c r="O70" s="12">
        <v>-0.093</v>
      </c>
      <c r="P70" s="177"/>
      <c r="Q70" s="298"/>
      <c r="R70" s="175"/>
      <c r="S70" s="175"/>
      <c r="T70" s="296"/>
      <c r="U70" s="178"/>
      <c r="V70" s="12"/>
      <c r="W70" s="12"/>
      <c r="X70" s="8"/>
      <c r="Y70" s="6"/>
    </row>
    <row r="71" spans="1:25" ht="12.75">
      <c r="A71" s="656"/>
      <c r="B71" s="508"/>
      <c r="C71" s="253">
        <v>57</v>
      </c>
      <c r="D71" s="282" t="s">
        <v>8</v>
      </c>
      <c r="E71" s="212">
        <f>I71+M71+Q71+U71</f>
        <v>2.1</v>
      </c>
      <c r="F71" s="215">
        <f>J71+N71+R71+V71</f>
        <v>2.1</v>
      </c>
      <c r="G71" s="215">
        <f t="shared" si="8"/>
        <v>-4.567</v>
      </c>
      <c r="H71" s="223"/>
      <c r="I71" s="265"/>
      <c r="J71" s="215"/>
      <c r="K71" s="215">
        <v>-4.567</v>
      </c>
      <c r="L71" s="236"/>
      <c r="M71" s="212"/>
      <c r="N71" s="12"/>
      <c r="O71" s="12"/>
      <c r="P71" s="177"/>
      <c r="Q71" s="298"/>
      <c r="R71" s="175"/>
      <c r="S71" s="175"/>
      <c r="T71" s="296"/>
      <c r="U71" s="212">
        <f>V71+X71</f>
        <v>2.1</v>
      </c>
      <c r="V71" s="12">
        <v>2.1</v>
      </c>
      <c r="W71" s="12"/>
      <c r="X71" s="8"/>
      <c r="Y71" s="6"/>
    </row>
    <row r="72" spans="1:25" ht="12.75">
      <c r="A72" s="656"/>
      <c r="B72" s="508"/>
      <c r="C72" s="253">
        <v>58</v>
      </c>
      <c r="D72" s="267" t="s">
        <v>9</v>
      </c>
      <c r="E72" s="212"/>
      <c r="F72" s="215"/>
      <c r="G72" s="215">
        <f t="shared" si="8"/>
        <v>2.629</v>
      </c>
      <c r="H72" s="376"/>
      <c r="I72" s="283"/>
      <c r="J72" s="277"/>
      <c r="K72" s="277">
        <v>2.629</v>
      </c>
      <c r="L72" s="375"/>
      <c r="M72" s="212"/>
      <c r="N72" s="12"/>
      <c r="O72" s="12"/>
      <c r="P72" s="177"/>
      <c r="Q72" s="298"/>
      <c r="R72" s="175"/>
      <c r="S72" s="175"/>
      <c r="T72" s="296"/>
      <c r="U72" s="178"/>
      <c r="V72" s="12"/>
      <c r="W72" s="12"/>
      <c r="X72" s="8"/>
      <c r="Y72" s="6"/>
    </row>
    <row r="73" spans="1:25" ht="12.75">
      <c r="A73" s="656"/>
      <c r="B73" s="508"/>
      <c r="C73" s="253">
        <v>59</v>
      </c>
      <c r="D73" s="255" t="s">
        <v>10</v>
      </c>
      <c r="E73" s="36">
        <f aca="true" t="shared" si="9" ref="E73:F76">I73+M73+Q73+U73</f>
        <v>-4.8</v>
      </c>
      <c r="F73" s="188">
        <f aca="true" t="shared" si="10" ref="F73:H77">J73+N73+R73+V73</f>
        <v>-4.8</v>
      </c>
      <c r="G73" s="215">
        <f t="shared" si="8"/>
        <v>-1.32</v>
      </c>
      <c r="H73" s="257"/>
      <c r="I73" s="293">
        <f>J73+L73</f>
        <v>-4.8</v>
      </c>
      <c r="J73" s="188">
        <v>-4.8</v>
      </c>
      <c r="K73" s="277">
        <v>-1.32</v>
      </c>
      <c r="L73" s="375"/>
      <c r="M73" s="212"/>
      <c r="N73" s="12"/>
      <c r="O73" s="12"/>
      <c r="P73" s="177"/>
      <c r="Q73" s="298"/>
      <c r="R73" s="175"/>
      <c r="S73" s="175"/>
      <c r="T73" s="296"/>
      <c r="U73" s="178"/>
      <c r="V73" s="12"/>
      <c r="W73" s="12"/>
      <c r="X73" s="8"/>
      <c r="Y73" s="6"/>
    </row>
    <row r="74" spans="1:25" ht="12.75">
      <c r="A74" s="656"/>
      <c r="B74" s="508"/>
      <c r="C74" s="253">
        <v>60</v>
      </c>
      <c r="D74" s="267" t="s">
        <v>11</v>
      </c>
      <c r="E74" s="36"/>
      <c r="F74" s="188">
        <f t="shared" si="10"/>
        <v>-2.8</v>
      </c>
      <c r="G74" s="188">
        <f t="shared" si="10"/>
        <v>-8.05</v>
      </c>
      <c r="H74" s="11">
        <f t="shared" si="10"/>
        <v>2.8</v>
      </c>
      <c r="I74" s="293"/>
      <c r="J74" s="277">
        <v>-2.8</v>
      </c>
      <c r="K74" s="277">
        <v>-8.05</v>
      </c>
      <c r="L74" s="625">
        <v>2.8</v>
      </c>
      <c r="M74" s="212"/>
      <c r="N74" s="12"/>
      <c r="O74" s="12"/>
      <c r="P74" s="177"/>
      <c r="Q74" s="298"/>
      <c r="R74" s="175"/>
      <c r="S74" s="175"/>
      <c r="T74" s="296"/>
      <c r="U74" s="178"/>
      <c r="V74" s="12"/>
      <c r="W74" s="12"/>
      <c r="X74" s="8"/>
      <c r="Y74" s="6"/>
    </row>
    <row r="75" spans="1:25" ht="12.75">
      <c r="A75" s="656"/>
      <c r="B75" s="508"/>
      <c r="C75" s="253">
        <v>61</v>
      </c>
      <c r="D75" s="267" t="s">
        <v>12</v>
      </c>
      <c r="E75" s="36">
        <f t="shared" si="9"/>
        <v>4</v>
      </c>
      <c r="F75" s="188">
        <f t="shared" si="9"/>
        <v>4</v>
      </c>
      <c r="G75" s="562">
        <f t="shared" si="10"/>
        <v>0.21430999999999997</v>
      </c>
      <c r="H75" s="376"/>
      <c r="I75" s="293">
        <f>J75+L75</f>
        <v>4</v>
      </c>
      <c r="J75" s="277">
        <v>4</v>
      </c>
      <c r="K75" s="277">
        <v>0.353</v>
      </c>
      <c r="L75" s="375"/>
      <c r="M75" s="212"/>
      <c r="N75" s="12"/>
      <c r="O75" s="440">
        <v>-0.13869</v>
      </c>
      <c r="P75" s="177"/>
      <c r="Q75" s="298"/>
      <c r="R75" s="175"/>
      <c r="S75" s="175"/>
      <c r="T75" s="296"/>
      <c r="U75" s="178"/>
      <c r="V75" s="12"/>
      <c r="W75" s="12"/>
      <c r="X75" s="8"/>
      <c r="Y75" s="6"/>
    </row>
    <row r="76" spans="1:25" ht="13.5" customHeight="1">
      <c r="A76" s="656"/>
      <c r="B76" s="508"/>
      <c r="C76" s="253">
        <v>62</v>
      </c>
      <c r="D76" s="267" t="s">
        <v>13</v>
      </c>
      <c r="E76" s="36">
        <f t="shared" si="9"/>
        <v>1.9</v>
      </c>
      <c r="F76" s="188">
        <f t="shared" si="10"/>
        <v>1.9</v>
      </c>
      <c r="G76" s="188">
        <f t="shared" si="10"/>
        <v>1.9</v>
      </c>
      <c r="H76" s="11"/>
      <c r="I76" s="293">
        <f>J76+L76</f>
        <v>1.9</v>
      </c>
      <c r="J76" s="277">
        <v>1.9</v>
      </c>
      <c r="K76" s="277">
        <v>1.9</v>
      </c>
      <c r="L76" s="627"/>
      <c r="M76" s="415"/>
      <c r="N76" s="277"/>
      <c r="O76" s="277"/>
      <c r="P76" s="177"/>
      <c r="Q76" s="298"/>
      <c r="R76" s="175"/>
      <c r="S76" s="175"/>
      <c r="T76" s="296"/>
      <c r="U76" s="178"/>
      <c r="V76" s="12"/>
      <c r="W76" s="12"/>
      <c r="X76" s="8"/>
      <c r="Y76" s="6"/>
    </row>
    <row r="77" spans="1:25" ht="13.5" customHeight="1" thickBot="1">
      <c r="A77" s="656"/>
      <c r="B77" s="508"/>
      <c r="C77" s="637">
        <v>63</v>
      </c>
      <c r="D77" s="638" t="s">
        <v>14</v>
      </c>
      <c r="E77" s="431"/>
      <c r="F77" s="433"/>
      <c r="G77" s="433">
        <f t="shared" si="10"/>
        <v>2.027</v>
      </c>
      <c r="H77" s="458"/>
      <c r="I77" s="639"/>
      <c r="J77" s="220"/>
      <c r="K77" s="220">
        <v>2.027</v>
      </c>
      <c r="L77" s="438"/>
      <c r="M77" s="230"/>
      <c r="N77" s="434"/>
      <c r="O77" s="434"/>
      <c r="P77" s="640"/>
      <c r="Q77" s="641"/>
      <c r="R77" s="642"/>
      <c r="S77" s="642"/>
      <c r="T77" s="643"/>
      <c r="U77" s="465"/>
      <c r="V77" s="434"/>
      <c r="W77" s="434"/>
      <c r="X77" s="644"/>
      <c r="Y77" s="6"/>
    </row>
    <row r="78" spans="1:25" ht="13.5" thickBot="1">
      <c r="A78" s="658"/>
      <c r="B78" s="659"/>
      <c r="C78" s="291">
        <v>64</v>
      </c>
      <c r="D78" s="292" t="s">
        <v>35</v>
      </c>
      <c r="E78" s="612">
        <f>+I78+M78+Q78+U78</f>
        <v>177.35369999999998</v>
      </c>
      <c r="F78" s="613">
        <f>+J78+N78+R78+V78</f>
        <v>-66.87957</v>
      </c>
      <c r="G78" s="564">
        <f>+K78+O78+S78+W78</f>
        <v>-82.84469000000001</v>
      </c>
      <c r="H78" s="614">
        <f>+L78+P78+T78+X78</f>
        <v>244.23326999999998</v>
      </c>
      <c r="I78" s="500">
        <f>J78+L78</f>
        <v>128.71499999999997</v>
      </c>
      <c r="J78" s="563">
        <f aca="true" t="shared" si="11" ref="J78:P78">J18+J23+J30+SUM(J35:J77)</f>
        <v>-117.02857</v>
      </c>
      <c r="K78" s="58">
        <f t="shared" si="11"/>
        <v>-66.38400000000001</v>
      </c>
      <c r="L78" s="661">
        <f t="shared" si="11"/>
        <v>245.74356999999998</v>
      </c>
      <c r="M78" s="663">
        <f t="shared" si="11"/>
        <v>62.7557</v>
      </c>
      <c r="N78" s="58">
        <f t="shared" si="11"/>
        <v>75.5</v>
      </c>
      <c r="O78" s="563">
        <f t="shared" si="11"/>
        <v>-1.2816900000000002</v>
      </c>
      <c r="P78" s="664">
        <f t="shared" si="11"/>
        <v>-12.7443</v>
      </c>
      <c r="Q78" s="662"/>
      <c r="R78" s="58">
        <f aca="true" t="shared" si="12" ref="R78:W78">R18+R23+R30+SUM(R35:R77)</f>
        <v>-11.234</v>
      </c>
      <c r="S78" s="58">
        <f t="shared" si="12"/>
        <v>-2.979</v>
      </c>
      <c r="T78" s="61">
        <f t="shared" si="12"/>
        <v>11.234</v>
      </c>
      <c r="U78" s="71">
        <f t="shared" si="12"/>
        <v>-14.116999999999999</v>
      </c>
      <c r="V78" s="58">
        <f t="shared" si="12"/>
        <v>-14.116999999999999</v>
      </c>
      <c r="W78" s="58">
        <f t="shared" si="12"/>
        <v>-12.2</v>
      </c>
      <c r="X78" s="63"/>
      <c r="Y78" s="6"/>
    </row>
    <row r="79" spans="3:25" ht="12.75">
      <c r="C79" s="21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5:25" ht="12.75"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6"/>
    </row>
    <row r="81" spans="4:25" ht="12.75">
      <c r="D81" s="5" t="s">
        <v>68</v>
      </c>
      <c r="H81" s="227"/>
      <c r="I81" s="209"/>
      <c r="J81" s="20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4:25" ht="25.5">
      <c r="D82" s="203" t="s">
        <v>189</v>
      </c>
      <c r="G82" s="227"/>
      <c r="H82" s="227"/>
      <c r="I82" s="209"/>
      <c r="J82" s="67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4:25" ht="12.75">
      <c r="D83" s="65" t="s">
        <v>176</v>
      </c>
      <c r="I83" s="6"/>
      <c r="J83" s="20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2.75">
      <c r="D84" s="5" t="s">
        <v>69</v>
      </c>
    </row>
  </sheetData>
  <sheetProtection/>
  <mergeCells count="25"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L13:L14"/>
    <mergeCell ref="H2:L2"/>
    <mergeCell ref="D5:Q5"/>
    <mergeCell ref="E6:K6"/>
    <mergeCell ref="M12:M14"/>
    <mergeCell ref="P13:P1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22</v>
      </c>
    </row>
    <row r="3" spans="3:22" ht="12.75">
      <c r="C3" s="701" t="s">
        <v>171</v>
      </c>
      <c r="D3" s="701"/>
      <c r="E3" s="701"/>
      <c r="F3" s="701"/>
      <c r="G3" s="701"/>
      <c r="H3" s="701"/>
      <c r="I3" s="701"/>
      <c r="J3" s="701"/>
      <c r="P3" s="13"/>
      <c r="R3" s="10" t="s">
        <v>172</v>
      </c>
      <c r="S3" s="3"/>
      <c r="T3" s="3"/>
      <c r="U3" s="4"/>
      <c r="V3" s="4"/>
    </row>
    <row r="4" spans="2:18" ht="12.75">
      <c r="B4" s="66"/>
      <c r="C4" s="701" t="s">
        <v>70</v>
      </c>
      <c r="D4" s="701"/>
      <c r="E4" s="701"/>
      <c r="F4" s="701"/>
      <c r="G4" s="701"/>
      <c r="H4" s="701"/>
      <c r="I4" s="701"/>
      <c r="P4" s="10"/>
      <c r="Q4" s="3"/>
      <c r="R4" s="13" t="s">
        <v>71</v>
      </c>
    </row>
    <row r="5" spans="16:20" ht="13.5" thickBot="1">
      <c r="P5" s="13"/>
      <c r="T5" s="7" t="s">
        <v>72</v>
      </c>
    </row>
    <row r="6" spans="1:22" ht="12.75">
      <c r="A6" s="720"/>
      <c r="B6" s="722" t="s">
        <v>39</v>
      </c>
      <c r="C6" s="725" t="s">
        <v>40</v>
      </c>
      <c r="D6" s="728" t="s">
        <v>41</v>
      </c>
      <c r="E6" s="728"/>
      <c r="F6" s="729"/>
      <c r="G6" s="725" t="s">
        <v>42</v>
      </c>
      <c r="H6" s="728" t="s">
        <v>41</v>
      </c>
      <c r="I6" s="728"/>
      <c r="J6" s="712"/>
      <c r="K6" s="732" t="s">
        <v>173</v>
      </c>
      <c r="L6" s="728" t="s">
        <v>41</v>
      </c>
      <c r="M6" s="728"/>
      <c r="N6" s="729"/>
      <c r="O6" s="732" t="s">
        <v>43</v>
      </c>
      <c r="P6" s="728" t="s">
        <v>41</v>
      </c>
      <c r="Q6" s="728"/>
      <c r="R6" s="729"/>
      <c r="S6" s="732" t="s">
        <v>44</v>
      </c>
      <c r="T6" s="728" t="s">
        <v>41</v>
      </c>
      <c r="U6" s="728"/>
      <c r="V6" s="729"/>
    </row>
    <row r="7" spans="1:22" ht="12.75">
      <c r="A7" s="721"/>
      <c r="B7" s="723"/>
      <c r="C7" s="726"/>
      <c r="D7" s="730" t="s">
        <v>45</v>
      </c>
      <c r="E7" s="730"/>
      <c r="F7" s="731" t="s">
        <v>46</v>
      </c>
      <c r="G7" s="726"/>
      <c r="H7" s="730" t="s">
        <v>45</v>
      </c>
      <c r="I7" s="730"/>
      <c r="J7" s="718" t="s">
        <v>46</v>
      </c>
      <c r="K7" s="733"/>
      <c r="L7" s="730" t="s">
        <v>45</v>
      </c>
      <c r="M7" s="730"/>
      <c r="N7" s="731" t="s">
        <v>46</v>
      </c>
      <c r="O7" s="733"/>
      <c r="P7" s="730" t="s">
        <v>45</v>
      </c>
      <c r="Q7" s="730"/>
      <c r="R7" s="731" t="s">
        <v>46</v>
      </c>
      <c r="S7" s="733"/>
      <c r="T7" s="730" t="s">
        <v>45</v>
      </c>
      <c r="U7" s="730"/>
      <c r="V7" s="731" t="s">
        <v>46</v>
      </c>
    </row>
    <row r="8" spans="1:22" ht="48.75" thickBot="1">
      <c r="A8" s="721"/>
      <c r="B8" s="724"/>
      <c r="C8" s="727"/>
      <c r="D8" s="67" t="s">
        <v>40</v>
      </c>
      <c r="E8" s="68" t="s">
        <v>47</v>
      </c>
      <c r="F8" s="705"/>
      <c r="G8" s="727"/>
      <c r="H8" s="67" t="s">
        <v>40</v>
      </c>
      <c r="I8" s="68" t="s">
        <v>47</v>
      </c>
      <c r="J8" s="695"/>
      <c r="K8" s="734"/>
      <c r="L8" s="67" t="s">
        <v>40</v>
      </c>
      <c r="M8" s="68" t="s">
        <v>47</v>
      </c>
      <c r="N8" s="705"/>
      <c r="O8" s="734"/>
      <c r="P8" s="67" t="s">
        <v>40</v>
      </c>
      <c r="Q8" s="68" t="s">
        <v>47</v>
      </c>
      <c r="R8" s="705"/>
      <c r="S8" s="734"/>
      <c r="T8" s="67" t="s">
        <v>40</v>
      </c>
      <c r="U8" s="68" t="s">
        <v>47</v>
      </c>
      <c r="V8" s="705"/>
    </row>
    <row r="9" spans="1:22" ht="30.75" thickBot="1">
      <c r="A9" s="69">
        <v>1</v>
      </c>
      <c r="B9" s="70" t="s">
        <v>73</v>
      </c>
      <c r="C9" s="60">
        <f aca="true" t="shared" si="0" ref="C9:F25">G9+K9+O9+S9</f>
        <v>0</v>
      </c>
      <c r="D9" s="58">
        <f t="shared" si="0"/>
        <v>0</v>
      </c>
      <c r="E9" s="58">
        <f t="shared" si="0"/>
        <v>0</v>
      </c>
      <c r="F9" s="60">
        <f t="shared" si="0"/>
        <v>0</v>
      </c>
      <c r="G9" s="71">
        <f>G13+G17+G18+G20+G25+G28+G31+SUM(G33:G43)+G23+G10</f>
        <v>0</v>
      </c>
      <c r="H9" s="72">
        <f>H13+H17+H18+H20+H25+H28+H31+SUM(H33:H43)+H23+H10</f>
        <v>0</v>
      </c>
      <c r="I9" s="72">
        <f>I13+I17+I18+I20+I25+I28+I31+SUM(I33:I43)+I23+I10</f>
        <v>0</v>
      </c>
      <c r="J9" s="73">
        <f>J13+J17+J18+J20+J25+J28+J31+SUM(J33:J43)+J23+J10</f>
        <v>0</v>
      </c>
      <c r="K9" s="72">
        <f>K13+K17+K18+K20+K25+K28+K31+SUM(K33:K43)</f>
        <v>0</v>
      </c>
      <c r="L9" s="58">
        <f>L13+L18+SUM(L33:L43)</f>
        <v>0</v>
      </c>
      <c r="M9" s="58">
        <f>M13+M17+M18+M20+M25+M28+M31+SUM(M33:M43)</f>
        <v>0</v>
      </c>
      <c r="N9" s="61"/>
      <c r="O9" s="71"/>
      <c r="P9" s="58"/>
      <c r="Q9" s="58"/>
      <c r="R9" s="63"/>
      <c r="S9" s="71">
        <f>S13+S17+S18+S20+S25+S28+S31+SUM(S33:S43)</f>
        <v>0</v>
      </c>
      <c r="T9" s="58">
        <f>T20+SUM(T34:T43)</f>
        <v>0</v>
      </c>
      <c r="U9" s="58">
        <f>U20+SUM(U34:U43)</f>
        <v>0</v>
      </c>
      <c r="V9" s="63"/>
    </row>
    <row r="10" spans="1:22" ht="12.75">
      <c r="A10" s="74">
        <v>2</v>
      </c>
      <c r="B10" s="75" t="s">
        <v>48</v>
      </c>
      <c r="C10" s="76">
        <f t="shared" si="0"/>
        <v>0</v>
      </c>
      <c r="D10" s="76">
        <f>H10+L10+P10+T10</f>
        <v>0</v>
      </c>
      <c r="E10" s="76">
        <f>I10+M10+Q10+U10</f>
        <v>0</v>
      </c>
      <c r="F10" s="77"/>
      <c r="G10" s="78">
        <f>G11+G12</f>
        <v>0</v>
      </c>
      <c r="H10" s="79">
        <f>H11+H12</f>
        <v>0</v>
      </c>
      <c r="I10" s="79">
        <f>I11+I12</f>
        <v>0</v>
      </c>
      <c r="J10" s="80"/>
      <c r="K10" s="76"/>
      <c r="L10" s="81"/>
      <c r="M10" s="81"/>
      <c r="N10" s="82"/>
      <c r="O10" s="83"/>
      <c r="P10" s="81"/>
      <c r="Q10" s="81"/>
      <c r="R10" s="84"/>
      <c r="S10" s="83"/>
      <c r="T10" s="81"/>
      <c r="U10" s="81"/>
      <c r="V10" s="84"/>
    </row>
    <row r="11" spans="1:22" ht="12.75">
      <c r="A11" s="74">
        <v>3</v>
      </c>
      <c r="B11" s="15" t="s">
        <v>49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4"/>
      <c r="K11" s="85"/>
      <c r="L11" s="81"/>
      <c r="M11" s="81"/>
      <c r="N11" s="85"/>
      <c r="O11" s="86"/>
      <c r="P11" s="81"/>
      <c r="Q11" s="81"/>
      <c r="R11" s="87"/>
      <c r="S11" s="86"/>
      <c r="T11" s="81"/>
      <c r="U11" s="81"/>
      <c r="V11" s="87"/>
    </row>
    <row r="12" spans="1:22" ht="12.75">
      <c r="A12" s="74">
        <v>4</v>
      </c>
      <c r="B12" s="20" t="s">
        <v>50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4"/>
      <c r="K12" s="85"/>
      <c r="L12" s="81"/>
      <c r="M12" s="81"/>
      <c r="N12" s="85"/>
      <c r="O12" s="86"/>
      <c r="P12" s="81"/>
      <c r="Q12" s="81"/>
      <c r="R12" s="87"/>
      <c r="S12" s="86"/>
      <c r="T12" s="81"/>
      <c r="U12" s="81"/>
      <c r="V12" s="87"/>
    </row>
    <row r="13" spans="1:22" ht="12.75">
      <c r="A13" s="74">
        <v>5</v>
      </c>
      <c r="B13" s="88" t="s">
        <v>74</v>
      </c>
      <c r="C13" s="76">
        <f t="shared" si="0"/>
        <v>0</v>
      </c>
      <c r="D13" s="81">
        <f aca="true" t="shared" si="1" ref="D13:J13">SUM(D14:D16)</f>
        <v>0</v>
      </c>
      <c r="E13" s="81">
        <f t="shared" si="1"/>
        <v>0</v>
      </c>
      <c r="F13" s="82">
        <f t="shared" si="1"/>
        <v>0</v>
      </c>
      <c r="G13" s="83">
        <f t="shared" si="1"/>
        <v>0</v>
      </c>
      <c r="H13" s="81">
        <f t="shared" si="1"/>
        <v>0</v>
      </c>
      <c r="I13" s="81">
        <f t="shared" si="1"/>
        <v>0</v>
      </c>
      <c r="J13" s="84">
        <f t="shared" si="1"/>
        <v>0</v>
      </c>
      <c r="K13" s="85">
        <f>K14+K15+K16</f>
        <v>0</v>
      </c>
      <c r="L13" s="25">
        <f>L14+L15+L16</f>
        <v>0</v>
      </c>
      <c r="M13" s="25">
        <f>M14+M15+M16</f>
        <v>0</v>
      </c>
      <c r="N13" s="85"/>
      <c r="O13" s="86"/>
      <c r="P13" s="81"/>
      <c r="Q13" s="81"/>
      <c r="R13" s="87"/>
      <c r="S13" s="86"/>
      <c r="T13" s="81"/>
      <c r="U13" s="81"/>
      <c r="V13" s="87"/>
    </row>
    <row r="14" spans="1:22" ht="12.75">
      <c r="A14" s="89">
        <f>+A13+1</f>
        <v>6</v>
      </c>
      <c r="B14" s="38" t="s">
        <v>75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aca="true" t="shared" si="2" ref="G14:G24">H14+J14</f>
        <v>0</v>
      </c>
      <c r="H14" s="21"/>
      <c r="I14" s="90"/>
      <c r="J14" s="91"/>
      <c r="K14" s="16">
        <f>L14+N14</f>
        <v>0</v>
      </c>
      <c r="L14" s="92"/>
      <c r="M14" s="90"/>
      <c r="N14" s="93"/>
      <c r="O14" s="94"/>
      <c r="P14" s="92"/>
      <c r="Q14" s="92"/>
      <c r="R14" s="91"/>
      <c r="S14" s="18"/>
      <c r="T14" s="92"/>
      <c r="U14" s="92"/>
      <c r="V14" s="91"/>
    </row>
    <row r="15" spans="1:22" ht="12.75">
      <c r="A15" s="89">
        <v>7</v>
      </c>
      <c r="B15" s="38" t="s">
        <v>76</v>
      </c>
      <c r="C15" s="16">
        <f t="shared" si="0"/>
        <v>0</v>
      </c>
      <c r="D15" s="92">
        <f t="shared" si="0"/>
        <v>0</v>
      </c>
      <c r="E15" s="92"/>
      <c r="F15" s="82"/>
      <c r="G15" s="18">
        <f t="shared" si="2"/>
        <v>0</v>
      </c>
      <c r="H15" s="92"/>
      <c r="I15" s="92"/>
      <c r="J15" s="91"/>
      <c r="K15" s="24"/>
      <c r="L15" s="92"/>
      <c r="M15" s="92"/>
      <c r="N15" s="93"/>
      <c r="O15" s="94"/>
      <c r="P15" s="92"/>
      <c r="Q15" s="92"/>
      <c r="R15" s="91"/>
      <c r="S15" s="94"/>
      <c r="T15" s="92"/>
      <c r="U15" s="92"/>
      <c r="V15" s="91"/>
    </row>
    <row r="16" spans="1:22" ht="12.75">
      <c r="A16" s="89">
        <f>+A15+1</f>
        <v>8</v>
      </c>
      <c r="B16" s="38" t="s">
        <v>77</v>
      </c>
      <c r="C16" s="16">
        <f t="shared" si="0"/>
        <v>0</v>
      </c>
      <c r="D16" s="92">
        <f t="shared" si="0"/>
        <v>0</v>
      </c>
      <c r="E16" s="92"/>
      <c r="F16" s="82"/>
      <c r="G16" s="18">
        <f t="shared" si="2"/>
        <v>0</v>
      </c>
      <c r="H16" s="92"/>
      <c r="I16" s="92"/>
      <c r="J16" s="91"/>
      <c r="K16" s="24"/>
      <c r="L16" s="92"/>
      <c r="M16" s="92"/>
      <c r="N16" s="93"/>
      <c r="O16" s="94"/>
      <c r="P16" s="92"/>
      <c r="Q16" s="92"/>
      <c r="R16" s="91"/>
      <c r="S16" s="94"/>
      <c r="T16" s="92"/>
      <c r="U16" s="92"/>
      <c r="V16" s="91"/>
    </row>
    <row r="17" spans="1:22" ht="12.75">
      <c r="A17" s="89">
        <v>9</v>
      </c>
      <c r="B17" s="23" t="s">
        <v>78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3"/>
      <c r="G17" s="27">
        <f t="shared" si="2"/>
        <v>0</v>
      </c>
      <c r="H17" s="25"/>
      <c r="I17" s="25"/>
      <c r="J17" s="91"/>
      <c r="K17" s="24"/>
      <c r="L17" s="92"/>
      <c r="M17" s="92"/>
      <c r="N17" s="93"/>
      <c r="O17" s="94"/>
      <c r="P17" s="92"/>
      <c r="Q17" s="92"/>
      <c r="R17" s="91"/>
      <c r="S17" s="94"/>
      <c r="T17" s="92"/>
      <c r="U17" s="92"/>
      <c r="V17" s="91"/>
    </row>
    <row r="18" spans="1:22" ht="12.75">
      <c r="A18" s="89">
        <v>10</v>
      </c>
      <c r="B18" s="23" t="s">
        <v>79</v>
      </c>
      <c r="C18" s="24">
        <f t="shared" si="0"/>
        <v>0</v>
      </c>
      <c r="D18" s="25">
        <f t="shared" si="0"/>
        <v>0</v>
      </c>
      <c r="E18" s="25"/>
      <c r="F18" s="93"/>
      <c r="G18" s="27"/>
      <c r="H18" s="95"/>
      <c r="I18" s="25"/>
      <c r="J18" s="96"/>
      <c r="K18" s="95">
        <f>K19</f>
        <v>0</v>
      </c>
      <c r="L18" s="25">
        <f>L19</f>
        <v>0</v>
      </c>
      <c r="M18" s="92"/>
      <c r="N18" s="93"/>
      <c r="O18" s="94"/>
      <c r="P18" s="92"/>
      <c r="Q18" s="92"/>
      <c r="R18" s="91"/>
      <c r="S18" s="94"/>
      <c r="T18" s="92"/>
      <c r="U18" s="92"/>
      <c r="V18" s="91"/>
    </row>
    <row r="19" spans="1:22" ht="12.75">
      <c r="A19" s="89">
        <v>11</v>
      </c>
      <c r="B19" s="38" t="s">
        <v>80</v>
      </c>
      <c r="C19" s="16">
        <f t="shared" si="0"/>
        <v>0</v>
      </c>
      <c r="D19" s="21">
        <f t="shared" si="0"/>
        <v>0</v>
      </c>
      <c r="E19" s="25"/>
      <c r="F19" s="93"/>
      <c r="G19" s="18"/>
      <c r="H19" s="35"/>
      <c r="I19" s="25"/>
      <c r="J19" s="96"/>
      <c r="K19" s="35">
        <f>L19+M19+N19</f>
        <v>0</v>
      </c>
      <c r="L19" s="92"/>
      <c r="M19" s="92"/>
      <c r="N19" s="93"/>
      <c r="O19" s="94"/>
      <c r="P19" s="92"/>
      <c r="Q19" s="92"/>
      <c r="R19" s="91"/>
      <c r="S19" s="94"/>
      <c r="T19" s="92"/>
      <c r="U19" s="92"/>
      <c r="V19" s="91"/>
    </row>
    <row r="20" spans="1:22" ht="12.75">
      <c r="A20" s="89">
        <v>12</v>
      </c>
      <c r="B20" s="23" t="s">
        <v>32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5"/>
      <c r="L20" s="25"/>
      <c r="M20" s="25"/>
      <c r="N20" s="95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ht="12.75">
      <c r="A21" s="89">
        <v>13</v>
      </c>
      <c r="B21" s="38" t="s">
        <v>81</v>
      </c>
      <c r="C21" s="16">
        <f t="shared" si="0"/>
        <v>0</v>
      </c>
      <c r="D21" s="92">
        <f t="shared" si="0"/>
        <v>0</v>
      </c>
      <c r="E21" s="92"/>
      <c r="F21" s="93"/>
      <c r="G21" s="18">
        <f t="shared" si="2"/>
        <v>0</v>
      </c>
      <c r="H21" s="92"/>
      <c r="I21" s="92"/>
      <c r="J21" s="91"/>
      <c r="K21" s="24"/>
      <c r="L21" s="93"/>
      <c r="M21" s="92"/>
      <c r="N21" s="93"/>
      <c r="O21" s="94"/>
      <c r="P21" s="92"/>
      <c r="Q21" s="92"/>
      <c r="R21" s="91"/>
      <c r="S21" s="94"/>
      <c r="T21" s="92"/>
      <c r="U21" s="92"/>
      <c r="V21" s="91"/>
    </row>
    <row r="22" spans="1:22" ht="15.75">
      <c r="A22" s="89">
        <v>14</v>
      </c>
      <c r="B22" s="38" t="s">
        <v>82</v>
      </c>
      <c r="C22" s="16">
        <f t="shared" si="0"/>
        <v>0</v>
      </c>
      <c r="D22" s="92">
        <f t="shared" si="0"/>
        <v>0</v>
      </c>
      <c r="E22" s="92"/>
      <c r="F22" s="93"/>
      <c r="G22" s="97"/>
      <c r="H22" s="92"/>
      <c r="I22" s="92"/>
      <c r="J22" s="91"/>
      <c r="K22" s="98"/>
      <c r="L22" s="93"/>
      <c r="M22" s="92"/>
      <c r="N22" s="93"/>
      <c r="O22" s="94"/>
      <c r="P22" s="92"/>
      <c r="Q22" s="92"/>
      <c r="R22" s="91"/>
      <c r="S22" s="18">
        <f>T22+V22</f>
        <v>0</v>
      </c>
      <c r="T22" s="92"/>
      <c r="U22" s="92"/>
      <c r="V22" s="91"/>
    </row>
    <row r="23" spans="1:22" ht="12.75">
      <c r="A23" s="89">
        <v>15</v>
      </c>
      <c r="B23" s="23" t="s">
        <v>83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6"/>
      <c r="K23" s="99"/>
      <c r="L23" s="93"/>
      <c r="M23" s="92"/>
      <c r="N23" s="93"/>
      <c r="O23" s="94"/>
      <c r="P23" s="92"/>
      <c r="Q23" s="92"/>
      <c r="R23" s="91"/>
      <c r="S23" s="94"/>
      <c r="T23" s="92"/>
      <c r="U23" s="92"/>
      <c r="V23" s="91"/>
    </row>
    <row r="24" spans="1:22" ht="12.75">
      <c r="A24" s="89">
        <v>16</v>
      </c>
      <c r="B24" s="38" t="s">
        <v>84</v>
      </c>
      <c r="C24" s="16">
        <f t="shared" si="0"/>
        <v>0</v>
      </c>
      <c r="D24" s="92">
        <f t="shared" si="0"/>
        <v>0</v>
      </c>
      <c r="E24" s="92">
        <f t="shared" si="0"/>
        <v>0</v>
      </c>
      <c r="F24" s="93"/>
      <c r="G24" s="18">
        <f t="shared" si="2"/>
        <v>0</v>
      </c>
      <c r="H24" s="92"/>
      <c r="I24" s="92"/>
      <c r="J24" s="96"/>
      <c r="K24" s="99"/>
      <c r="L24" s="93"/>
      <c r="M24" s="92"/>
      <c r="N24" s="93"/>
      <c r="O24" s="94"/>
      <c r="P24" s="92"/>
      <c r="Q24" s="92"/>
      <c r="R24" s="91"/>
      <c r="S24" s="94"/>
      <c r="T24" s="92"/>
      <c r="U24" s="92"/>
      <c r="V24" s="91"/>
    </row>
    <row r="25" spans="1:22" ht="12.75">
      <c r="A25" s="89">
        <v>17</v>
      </c>
      <c r="B25" s="23" t="s">
        <v>85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99"/>
      <c r="L25" s="92"/>
      <c r="M25" s="92"/>
      <c r="N25" s="93"/>
      <c r="O25" s="94"/>
      <c r="P25" s="92"/>
      <c r="Q25" s="92"/>
      <c r="R25" s="91"/>
      <c r="S25" s="94"/>
      <c r="T25" s="92"/>
      <c r="U25" s="92"/>
      <c r="V25" s="91"/>
    </row>
    <row r="26" spans="1:22" ht="24">
      <c r="A26" s="89">
        <v>18</v>
      </c>
      <c r="B26" s="100" t="s">
        <v>86</v>
      </c>
      <c r="C26" s="16">
        <f aca="true" t="shared" si="3" ref="C26:E54">G26+K26+O26+S26</f>
        <v>0</v>
      </c>
      <c r="D26" s="92">
        <f t="shared" si="3"/>
        <v>0</v>
      </c>
      <c r="E26" s="92"/>
      <c r="F26" s="93"/>
      <c r="G26" s="101">
        <f>H26+J26</f>
        <v>0</v>
      </c>
      <c r="H26" s="92"/>
      <c r="I26" s="92"/>
      <c r="J26" s="96"/>
      <c r="K26" s="99"/>
      <c r="L26" s="92"/>
      <c r="M26" s="92"/>
      <c r="N26" s="93"/>
      <c r="O26" s="94"/>
      <c r="P26" s="92"/>
      <c r="Q26" s="92"/>
      <c r="R26" s="91"/>
      <c r="S26" s="94"/>
      <c r="T26" s="92"/>
      <c r="U26" s="92"/>
      <c r="V26" s="91"/>
    </row>
    <row r="27" spans="1:22" ht="25.5">
      <c r="A27" s="89">
        <v>19</v>
      </c>
      <c r="B27" s="102" t="s">
        <v>87</v>
      </c>
      <c r="C27" s="16">
        <f t="shared" si="3"/>
        <v>0</v>
      </c>
      <c r="D27" s="92">
        <f t="shared" si="3"/>
        <v>0</v>
      </c>
      <c r="E27" s="92"/>
      <c r="F27" s="93"/>
      <c r="G27" s="101">
        <f>H27+J27</f>
        <v>0</v>
      </c>
      <c r="H27" s="92"/>
      <c r="I27" s="92"/>
      <c r="J27" s="96"/>
      <c r="K27" s="99"/>
      <c r="L27" s="92"/>
      <c r="M27" s="92"/>
      <c r="N27" s="93"/>
      <c r="O27" s="94"/>
      <c r="P27" s="92"/>
      <c r="Q27" s="92"/>
      <c r="R27" s="91"/>
      <c r="S27" s="94"/>
      <c r="T27" s="92"/>
      <c r="U27" s="92"/>
      <c r="V27" s="91"/>
    </row>
    <row r="28" spans="1:22" ht="12.75">
      <c r="A28" s="89">
        <f>+A27+1</f>
        <v>20</v>
      </c>
      <c r="B28" s="23" t="s">
        <v>88</v>
      </c>
      <c r="C28" s="24">
        <f t="shared" si="3"/>
        <v>0</v>
      </c>
      <c r="D28" s="25">
        <f t="shared" si="3"/>
        <v>0</v>
      </c>
      <c r="E28" s="92"/>
      <c r="F28" s="93"/>
      <c r="G28" s="33">
        <f>G29+G30</f>
        <v>0</v>
      </c>
      <c r="H28" s="25">
        <f>H29+H30</f>
        <v>0</v>
      </c>
      <c r="I28" s="92"/>
      <c r="J28" s="96"/>
      <c r="K28" s="99"/>
      <c r="L28" s="92"/>
      <c r="M28" s="92"/>
      <c r="N28" s="93"/>
      <c r="O28" s="94"/>
      <c r="P28" s="92"/>
      <c r="Q28" s="92"/>
      <c r="R28" s="91"/>
      <c r="S28" s="94"/>
      <c r="T28" s="92"/>
      <c r="U28" s="92"/>
      <c r="V28" s="91"/>
    </row>
    <row r="29" spans="1:22" ht="12.75">
      <c r="A29" s="89">
        <f>+A28+1</f>
        <v>21</v>
      </c>
      <c r="B29" s="103" t="s">
        <v>89</v>
      </c>
      <c r="C29" s="16">
        <f t="shared" si="3"/>
        <v>0</v>
      </c>
      <c r="D29" s="92">
        <f t="shared" si="3"/>
        <v>0</v>
      </c>
      <c r="E29" s="92"/>
      <c r="F29" s="93"/>
      <c r="G29" s="101">
        <f>H29+J29</f>
        <v>0</v>
      </c>
      <c r="H29" s="92"/>
      <c r="I29" s="92"/>
      <c r="J29" s="96"/>
      <c r="K29" s="99"/>
      <c r="L29" s="92"/>
      <c r="M29" s="92"/>
      <c r="N29" s="93"/>
      <c r="O29" s="94"/>
      <c r="P29" s="92"/>
      <c r="Q29" s="92"/>
      <c r="R29" s="91"/>
      <c r="S29" s="94"/>
      <c r="T29" s="92"/>
      <c r="U29" s="92"/>
      <c r="V29" s="91"/>
    </row>
    <row r="30" spans="1:22" ht="12.75">
      <c r="A30" s="89">
        <f>+A29+1</f>
        <v>22</v>
      </c>
      <c r="B30" s="38" t="s">
        <v>90</v>
      </c>
      <c r="C30" s="16">
        <f t="shared" si="3"/>
        <v>0</v>
      </c>
      <c r="D30" s="92">
        <f t="shared" si="3"/>
        <v>0</v>
      </c>
      <c r="E30" s="92"/>
      <c r="F30" s="93"/>
      <c r="G30" s="101">
        <f>H30+J30</f>
        <v>0</v>
      </c>
      <c r="H30" s="92"/>
      <c r="I30" s="92"/>
      <c r="J30" s="96"/>
      <c r="K30" s="99"/>
      <c r="L30" s="92"/>
      <c r="M30" s="92"/>
      <c r="N30" s="93"/>
      <c r="O30" s="94"/>
      <c r="P30" s="92"/>
      <c r="Q30" s="92"/>
      <c r="R30" s="91"/>
      <c r="S30" s="94"/>
      <c r="T30" s="92"/>
      <c r="U30" s="92"/>
      <c r="V30" s="91"/>
    </row>
    <row r="31" spans="1:22" ht="12.75">
      <c r="A31" s="89">
        <f>+A30+1</f>
        <v>23</v>
      </c>
      <c r="B31" s="23" t="s">
        <v>91</v>
      </c>
      <c r="C31" s="24">
        <f t="shared" si="3"/>
        <v>0</v>
      </c>
      <c r="D31" s="25">
        <f t="shared" si="3"/>
        <v>0</v>
      </c>
      <c r="E31" s="92"/>
      <c r="F31" s="93"/>
      <c r="G31" s="33">
        <f>H31</f>
        <v>0</v>
      </c>
      <c r="H31" s="25">
        <f>H32</f>
        <v>0</v>
      </c>
      <c r="I31" s="92"/>
      <c r="J31" s="96"/>
      <c r="K31" s="99"/>
      <c r="L31" s="92"/>
      <c r="M31" s="92"/>
      <c r="N31" s="93"/>
      <c r="O31" s="94"/>
      <c r="P31" s="92"/>
      <c r="Q31" s="92"/>
      <c r="R31" s="91"/>
      <c r="S31" s="94"/>
      <c r="T31" s="92"/>
      <c r="U31" s="92"/>
      <c r="V31" s="91"/>
    </row>
    <row r="32" spans="1:22" ht="12.75">
      <c r="A32" s="89">
        <f>+A31+1</f>
        <v>24</v>
      </c>
      <c r="B32" s="38" t="s">
        <v>92</v>
      </c>
      <c r="C32" s="16">
        <f t="shared" si="3"/>
        <v>0</v>
      </c>
      <c r="D32" s="92">
        <f t="shared" si="3"/>
        <v>0</v>
      </c>
      <c r="E32" s="92"/>
      <c r="F32" s="93"/>
      <c r="G32" s="94">
        <f aca="true" t="shared" si="4" ref="G32:G43">H32+J32</f>
        <v>0</v>
      </c>
      <c r="H32" s="92"/>
      <c r="I32" s="92"/>
      <c r="J32" s="91"/>
      <c r="K32" s="98"/>
      <c r="L32" s="92"/>
      <c r="M32" s="92"/>
      <c r="N32" s="93"/>
      <c r="O32" s="94"/>
      <c r="P32" s="92"/>
      <c r="Q32" s="92"/>
      <c r="R32" s="91"/>
      <c r="S32" s="94"/>
      <c r="T32" s="92"/>
      <c r="U32" s="92"/>
      <c r="V32" s="91"/>
    </row>
    <row r="33" spans="1:22" ht="12.75">
      <c r="A33" s="89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ht="12.75">
      <c r="A34" s="89">
        <v>26</v>
      </c>
      <c r="B34" s="23" t="s">
        <v>6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aca="true" t="shared" si="5" ref="K34:K43">L34+N34</f>
        <v>0</v>
      </c>
      <c r="L34" s="25"/>
      <c r="M34" s="25"/>
      <c r="N34" s="29"/>
      <c r="O34" s="27"/>
      <c r="P34" s="25"/>
      <c r="Q34" s="25"/>
      <c r="R34" s="28"/>
      <c r="S34" s="27">
        <f aca="true" t="shared" si="6" ref="S34:S43">T34+V34</f>
        <v>0</v>
      </c>
      <c r="T34" s="25"/>
      <c r="U34" s="25"/>
      <c r="V34" s="30"/>
    </row>
    <row r="35" spans="1:22" ht="12.75">
      <c r="A35" s="89">
        <f aca="true" t="shared" si="7" ref="A35:A43">+A34+1</f>
        <v>27</v>
      </c>
      <c r="B35" s="23" t="s">
        <v>7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ht="12.75">
      <c r="A36" s="89">
        <f t="shared" si="7"/>
        <v>28</v>
      </c>
      <c r="B36" s="23" t="s">
        <v>8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ht="12.75">
      <c r="A37" s="89">
        <f t="shared" si="7"/>
        <v>29</v>
      </c>
      <c r="B37" s="23" t="s">
        <v>9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ht="12.75">
      <c r="A38" s="89">
        <f t="shared" si="7"/>
        <v>30</v>
      </c>
      <c r="B38" s="23" t="s">
        <v>10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ht="12.75">
      <c r="A39" s="89">
        <f t="shared" si="7"/>
        <v>31</v>
      </c>
      <c r="B39" s="23" t="s">
        <v>11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ht="12.75">
      <c r="A40" s="89">
        <f t="shared" si="7"/>
        <v>32</v>
      </c>
      <c r="B40" s="23" t="s">
        <v>12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ht="12.75">
      <c r="A41" s="89">
        <f t="shared" si="7"/>
        <v>33</v>
      </c>
      <c r="B41" s="23" t="s">
        <v>13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ht="12.75">
      <c r="A42" s="89">
        <f t="shared" si="7"/>
        <v>34</v>
      </c>
      <c r="B42" s="23" t="s">
        <v>24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>
      <c r="A43" s="104">
        <f t="shared" si="7"/>
        <v>35</v>
      </c>
      <c r="B43" s="53" t="s">
        <v>14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30.75" thickBot="1">
      <c r="A44" s="69">
        <v>36</v>
      </c>
      <c r="B44" s="70" t="s">
        <v>93</v>
      </c>
      <c r="C44" s="71">
        <f t="shared" si="3"/>
        <v>12628.068999999998</v>
      </c>
      <c r="D44" s="58">
        <f t="shared" si="3"/>
        <v>12616.249999999998</v>
      </c>
      <c r="E44" s="58">
        <f t="shared" si="3"/>
        <v>8198.461999999998</v>
      </c>
      <c r="F44" s="63">
        <f>J44+N44+R44+V44</f>
        <v>11.819</v>
      </c>
      <c r="G44" s="72">
        <f>G45+SUM(G55:G85)+SUM(G86:G98)-G90</f>
        <v>5756.881</v>
      </c>
      <c r="H44" s="58">
        <f>H45+SUM(H55:H85)+SUM(H86:H98)-H90</f>
        <v>5747.062000000001</v>
      </c>
      <c r="I44" s="58">
        <f>I45+SUM(I55:I85)+SUM(I86:I98)-I90</f>
        <v>3573.1329999999994</v>
      </c>
      <c r="J44" s="58">
        <f>J45+SUM(J55:J85)+SUM(J86:J98)</f>
        <v>9.819</v>
      </c>
      <c r="K44" s="62">
        <f>K45+SUM(K55:K98)</f>
        <v>239.86199999999997</v>
      </c>
      <c r="L44" s="58">
        <f>L45+SUM(L55:L98)</f>
        <v>239.86199999999997</v>
      </c>
      <c r="M44" s="58">
        <f>M45+SUM(M55:M98)</f>
        <v>82.593</v>
      </c>
      <c r="N44" s="105"/>
      <c r="O44" s="106">
        <f>O45+SUM(O55:O98)</f>
        <v>6048.399999999998</v>
      </c>
      <c r="P44" s="50">
        <f>P45+SUM(P55:P98)</f>
        <v>6048.399999999998</v>
      </c>
      <c r="Q44" s="50">
        <f>Q45+SUM(Q55:Q98)</f>
        <v>4518.932999999998</v>
      </c>
      <c r="R44" s="63"/>
      <c r="S44" s="62">
        <f>S45+SUM(S55:S98)</f>
        <v>582.926</v>
      </c>
      <c r="T44" s="58">
        <f>SUM(T55:T98)</f>
        <v>580.926</v>
      </c>
      <c r="U44" s="58">
        <f>SUM(U55:U98)</f>
        <v>23.803000000000004</v>
      </c>
      <c r="V44" s="63">
        <f>SUM(V55:V98)</f>
        <v>2</v>
      </c>
    </row>
    <row r="45" spans="1:22" ht="12.75">
      <c r="A45" s="74">
        <f>+A44+1</f>
        <v>37</v>
      </c>
      <c r="B45" s="88" t="s">
        <v>94</v>
      </c>
      <c r="C45" s="83">
        <f t="shared" si="3"/>
        <v>287.67100000000005</v>
      </c>
      <c r="D45" s="81">
        <f t="shared" si="3"/>
        <v>287.67100000000005</v>
      </c>
      <c r="E45" s="81">
        <f t="shared" si="3"/>
        <v>134.84699999999998</v>
      </c>
      <c r="F45" s="107"/>
      <c r="G45" s="108">
        <f>H45+J45</f>
        <v>169.44400000000002</v>
      </c>
      <c r="H45" s="109">
        <f>SUM(H46:H54)</f>
        <v>169.44400000000002</v>
      </c>
      <c r="I45" s="109">
        <f>SUM(I46:I53)</f>
        <v>123.249</v>
      </c>
      <c r="J45" s="110"/>
      <c r="K45" s="83">
        <f>+L45</f>
        <v>103.062</v>
      </c>
      <c r="L45" s="81">
        <f>SUM(L46:L54)</f>
        <v>103.062</v>
      </c>
      <c r="M45" s="81"/>
      <c r="N45" s="111"/>
      <c r="O45" s="108">
        <f>P45+R45</f>
        <v>15.165</v>
      </c>
      <c r="P45" s="109">
        <f>SUM(P46:P53)</f>
        <v>15.165</v>
      </c>
      <c r="Q45" s="112">
        <f>SUM(Q46:Q53)</f>
        <v>11.597999999999999</v>
      </c>
      <c r="R45" s="113"/>
      <c r="S45" s="114"/>
      <c r="T45" s="115"/>
      <c r="U45" s="115"/>
      <c r="V45" s="111"/>
    </row>
    <row r="46" spans="1:22" ht="12.75">
      <c r="A46" s="89">
        <v>38</v>
      </c>
      <c r="B46" s="38" t="s">
        <v>95</v>
      </c>
      <c r="C46" s="18">
        <f>D46+F46</f>
        <v>9</v>
      </c>
      <c r="D46" s="92">
        <f>G46+K46+O46+S46</f>
        <v>9</v>
      </c>
      <c r="E46" s="92">
        <f>I46+M46+Q46+U46</f>
        <v>6.898</v>
      </c>
      <c r="F46" s="93"/>
      <c r="G46" s="94"/>
      <c r="H46" s="92"/>
      <c r="I46" s="92"/>
      <c r="J46" s="96"/>
      <c r="K46" s="94"/>
      <c r="L46" s="92"/>
      <c r="M46" s="92"/>
      <c r="N46" s="34"/>
      <c r="O46" s="18">
        <f>P46+R46</f>
        <v>9</v>
      </c>
      <c r="P46" s="92">
        <v>9</v>
      </c>
      <c r="Q46" s="92">
        <v>6.898</v>
      </c>
      <c r="R46" s="96"/>
      <c r="S46" s="98"/>
      <c r="T46" s="92"/>
      <c r="U46" s="92"/>
      <c r="V46" s="116"/>
    </row>
    <row r="47" spans="1:22" ht="12.75">
      <c r="A47" s="89">
        <v>39</v>
      </c>
      <c r="B47" s="38" t="s">
        <v>96</v>
      </c>
      <c r="C47" s="18">
        <f t="shared" si="3"/>
        <v>103.062</v>
      </c>
      <c r="D47" s="92">
        <f t="shared" si="3"/>
        <v>103.062</v>
      </c>
      <c r="E47" s="92"/>
      <c r="F47" s="93"/>
      <c r="G47" s="94"/>
      <c r="H47" s="92"/>
      <c r="I47" s="92"/>
      <c r="J47" s="91"/>
      <c r="K47" s="18">
        <f>+L47</f>
        <v>103.062</v>
      </c>
      <c r="L47" s="92">
        <v>103.062</v>
      </c>
      <c r="M47" s="92"/>
      <c r="N47" s="91"/>
      <c r="O47" s="18"/>
      <c r="P47" s="92"/>
      <c r="Q47" s="92"/>
      <c r="R47" s="91"/>
      <c r="S47" s="98"/>
      <c r="T47" s="92"/>
      <c r="U47" s="92"/>
      <c r="V47" s="91"/>
    </row>
    <row r="48" spans="1:22" ht="12.75">
      <c r="A48" s="89">
        <v>40</v>
      </c>
      <c r="B48" s="38" t="s">
        <v>97</v>
      </c>
      <c r="C48" s="18">
        <f t="shared" si="3"/>
        <v>0</v>
      </c>
      <c r="D48" s="92">
        <f t="shared" si="3"/>
        <v>0</v>
      </c>
      <c r="E48" s="92"/>
      <c r="F48" s="93"/>
      <c r="G48" s="94">
        <f aca="true" t="shared" si="8" ref="G48:G54">H48+J48</f>
        <v>0</v>
      </c>
      <c r="H48" s="92"/>
      <c r="I48" s="92"/>
      <c r="J48" s="91"/>
      <c r="K48" s="27"/>
      <c r="L48" s="92"/>
      <c r="M48" s="92"/>
      <c r="N48" s="91"/>
      <c r="O48" s="18"/>
      <c r="P48" s="92"/>
      <c r="Q48" s="92"/>
      <c r="R48" s="91"/>
      <c r="S48" s="98"/>
      <c r="T48" s="92"/>
      <c r="U48" s="92"/>
      <c r="V48" s="91"/>
    </row>
    <row r="49" spans="1:22" ht="12.75">
      <c r="A49" s="89">
        <v>41</v>
      </c>
      <c r="B49" s="37" t="s">
        <v>98</v>
      </c>
      <c r="C49" s="18">
        <f t="shared" si="3"/>
        <v>0</v>
      </c>
      <c r="D49" s="92">
        <f t="shared" si="3"/>
        <v>0</v>
      </c>
      <c r="E49" s="92"/>
      <c r="F49" s="93"/>
      <c r="G49" s="94">
        <f t="shared" si="8"/>
        <v>0</v>
      </c>
      <c r="H49" s="92"/>
      <c r="I49" s="92"/>
      <c r="J49" s="91"/>
      <c r="K49" s="94"/>
      <c r="L49" s="92"/>
      <c r="M49" s="92"/>
      <c r="N49" s="91"/>
      <c r="O49" s="18"/>
      <c r="P49" s="92"/>
      <c r="Q49" s="92"/>
      <c r="R49" s="91"/>
      <c r="S49" s="98"/>
      <c r="T49" s="92"/>
      <c r="U49" s="92"/>
      <c r="V49" s="91"/>
    </row>
    <row r="50" spans="1:22" ht="12.75">
      <c r="A50" s="89">
        <f>+A49+1</f>
        <v>42</v>
      </c>
      <c r="B50" s="117" t="s">
        <v>99</v>
      </c>
      <c r="C50" s="18">
        <f t="shared" si="3"/>
        <v>0</v>
      </c>
      <c r="D50" s="92">
        <f t="shared" si="3"/>
        <v>0</v>
      </c>
      <c r="E50" s="92"/>
      <c r="F50" s="93"/>
      <c r="G50" s="94">
        <f t="shared" si="8"/>
        <v>0</v>
      </c>
      <c r="H50" s="92"/>
      <c r="I50" s="92"/>
      <c r="J50" s="91"/>
      <c r="K50" s="94"/>
      <c r="L50" s="92"/>
      <c r="M50" s="92"/>
      <c r="N50" s="91"/>
      <c r="O50" s="27"/>
      <c r="P50" s="92"/>
      <c r="Q50" s="92"/>
      <c r="R50" s="91"/>
      <c r="S50" s="98"/>
      <c r="T50" s="92"/>
      <c r="U50" s="92"/>
      <c r="V50" s="91"/>
    </row>
    <row r="51" spans="1:22" ht="12.75">
      <c r="A51" s="89">
        <v>43</v>
      </c>
      <c r="B51" s="38" t="s">
        <v>100</v>
      </c>
      <c r="C51" s="18">
        <f t="shared" si="3"/>
        <v>0</v>
      </c>
      <c r="D51" s="92">
        <f t="shared" si="3"/>
        <v>0</v>
      </c>
      <c r="E51" s="92"/>
      <c r="F51" s="93"/>
      <c r="G51" s="94">
        <f t="shared" si="8"/>
        <v>0</v>
      </c>
      <c r="H51" s="92"/>
      <c r="I51" s="92"/>
      <c r="J51" s="91"/>
      <c r="K51" s="94"/>
      <c r="L51" s="92"/>
      <c r="M51" s="92"/>
      <c r="N51" s="91"/>
      <c r="O51" s="27"/>
      <c r="P51" s="92"/>
      <c r="Q51" s="92"/>
      <c r="R51" s="91"/>
      <c r="S51" s="98"/>
      <c r="T51" s="92"/>
      <c r="U51" s="92"/>
      <c r="V51" s="91"/>
    </row>
    <row r="52" spans="1:22" ht="12.75">
      <c r="A52" s="89">
        <v>44</v>
      </c>
      <c r="B52" s="38" t="s">
        <v>101</v>
      </c>
      <c r="C52" s="18">
        <f t="shared" si="3"/>
        <v>155.13</v>
      </c>
      <c r="D52" s="92">
        <f t="shared" si="3"/>
        <v>155.13</v>
      </c>
      <c r="E52" s="21">
        <f>I52+M52+Q52+U52</f>
        <v>114.852</v>
      </c>
      <c r="F52" s="26"/>
      <c r="G52" s="94">
        <f t="shared" si="8"/>
        <v>148.965</v>
      </c>
      <c r="H52" s="92">
        <v>148.965</v>
      </c>
      <c r="I52" s="92">
        <v>110.152</v>
      </c>
      <c r="J52" s="91"/>
      <c r="K52" s="94"/>
      <c r="L52" s="92"/>
      <c r="M52" s="92"/>
      <c r="N52" s="91"/>
      <c r="O52" s="18">
        <f>P52+R52</f>
        <v>6.165</v>
      </c>
      <c r="P52" s="92">
        <v>6.165</v>
      </c>
      <c r="Q52" s="92">
        <v>4.7</v>
      </c>
      <c r="R52" s="91"/>
      <c r="S52" s="98"/>
      <c r="T52" s="92"/>
      <c r="U52" s="92"/>
      <c r="V52" s="91"/>
    </row>
    <row r="53" spans="1:22" ht="12.75">
      <c r="A53" s="89">
        <v>45</v>
      </c>
      <c r="B53" s="38" t="s">
        <v>102</v>
      </c>
      <c r="C53" s="18">
        <f t="shared" si="3"/>
        <v>20.479</v>
      </c>
      <c r="D53" s="92">
        <f t="shared" si="3"/>
        <v>20.479</v>
      </c>
      <c r="E53" s="21">
        <f>I53+M53+Q53+U53</f>
        <v>13.097</v>
      </c>
      <c r="F53" s="26"/>
      <c r="G53" s="94">
        <f t="shared" si="8"/>
        <v>20.479</v>
      </c>
      <c r="H53" s="92">
        <v>20.479</v>
      </c>
      <c r="I53" s="92">
        <v>13.097</v>
      </c>
      <c r="J53" s="91"/>
      <c r="K53" s="94"/>
      <c r="L53" s="92"/>
      <c r="M53" s="92"/>
      <c r="N53" s="91"/>
      <c r="O53" s="27"/>
      <c r="P53" s="92"/>
      <c r="Q53" s="92"/>
      <c r="R53" s="91"/>
      <c r="S53" s="98"/>
      <c r="T53" s="92"/>
      <c r="U53" s="92"/>
      <c r="V53" s="91"/>
    </row>
    <row r="54" spans="1:22" ht="25.5">
      <c r="A54" s="89">
        <v>46</v>
      </c>
      <c r="B54" s="102" t="s">
        <v>103</v>
      </c>
      <c r="C54" s="18">
        <f t="shared" si="3"/>
        <v>0</v>
      </c>
      <c r="D54" s="92">
        <f t="shared" si="3"/>
        <v>0</v>
      </c>
      <c r="E54" s="25"/>
      <c r="F54" s="26"/>
      <c r="G54" s="94">
        <f t="shared" si="8"/>
        <v>0</v>
      </c>
      <c r="H54" s="92"/>
      <c r="I54" s="92"/>
      <c r="J54" s="91"/>
      <c r="K54" s="94"/>
      <c r="L54" s="92"/>
      <c r="M54" s="92"/>
      <c r="N54" s="91"/>
      <c r="O54" s="27"/>
      <c r="P54" s="92"/>
      <c r="Q54" s="92"/>
      <c r="R54" s="91"/>
      <c r="S54" s="98"/>
      <c r="T54" s="92"/>
      <c r="U54" s="92"/>
      <c r="V54" s="91"/>
    </row>
    <row r="55" spans="1:22" ht="12.75">
      <c r="A55" s="89">
        <v>47</v>
      </c>
      <c r="B55" s="23" t="s">
        <v>25</v>
      </c>
      <c r="C55" s="27">
        <f aca="true" t="shared" si="9" ref="C55:E60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aca="true" t="shared" si="10" ref="G55:G60">+H55</f>
        <v>234.202</v>
      </c>
      <c r="H55" s="25">
        <v>234.202</v>
      </c>
      <c r="I55" s="31">
        <v>159.528</v>
      </c>
      <c r="J55" s="91"/>
      <c r="K55" s="94"/>
      <c r="L55" s="92"/>
      <c r="M55" s="92"/>
      <c r="N55" s="91"/>
      <c r="O55" s="27">
        <f aca="true" t="shared" si="11" ref="O55:O89">+P55</f>
        <v>107.324</v>
      </c>
      <c r="P55" s="25">
        <v>107.324</v>
      </c>
      <c r="Q55" s="25">
        <v>79.312</v>
      </c>
      <c r="R55" s="28"/>
      <c r="S55" s="24">
        <f aca="true" t="shared" si="12" ref="S55:S80">+T55</f>
        <v>23.7</v>
      </c>
      <c r="T55" s="25">
        <v>23.7</v>
      </c>
      <c r="U55" s="25"/>
      <c r="V55" s="28"/>
    </row>
    <row r="56" spans="1:22" ht="12.75">
      <c r="A56" s="89">
        <f aca="true" t="shared" si="13" ref="A56:A62">+A55+1</f>
        <v>48</v>
      </c>
      <c r="B56" s="23" t="s">
        <v>26</v>
      </c>
      <c r="C56" s="27">
        <f t="shared" si="9"/>
        <v>615.2350000000001</v>
      </c>
      <c r="D56" s="25">
        <f t="shared" si="9"/>
        <v>615.2350000000001</v>
      </c>
      <c r="E56" s="25">
        <f t="shared" si="9"/>
        <v>395.313</v>
      </c>
      <c r="F56" s="26"/>
      <c r="G56" s="27">
        <f t="shared" si="10"/>
        <v>410.771</v>
      </c>
      <c r="H56" s="25">
        <v>410.771</v>
      </c>
      <c r="I56" s="31">
        <v>281.18</v>
      </c>
      <c r="J56" s="91"/>
      <c r="K56" s="94"/>
      <c r="L56" s="92"/>
      <c r="M56" s="92"/>
      <c r="N56" s="91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ht="12.75">
      <c r="A57" s="89">
        <f t="shared" si="13"/>
        <v>49</v>
      </c>
      <c r="B57" s="23" t="s">
        <v>15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</v>
      </c>
      <c r="F57" s="26"/>
      <c r="G57" s="27">
        <f t="shared" si="10"/>
        <v>161.228</v>
      </c>
      <c r="H57" s="25">
        <v>161.228</v>
      </c>
      <c r="I57" s="31">
        <v>92.748</v>
      </c>
      <c r="J57" s="91"/>
      <c r="K57" s="94"/>
      <c r="L57" s="92"/>
      <c r="M57" s="92"/>
      <c r="N57" s="91"/>
      <c r="O57" s="27">
        <f t="shared" si="11"/>
        <v>77.254</v>
      </c>
      <c r="P57" s="25">
        <v>77.254</v>
      </c>
      <c r="Q57" s="25">
        <v>57.117</v>
      </c>
      <c r="R57" s="28"/>
      <c r="S57" s="24">
        <f t="shared" si="12"/>
        <v>11.874</v>
      </c>
      <c r="T57" s="25">
        <v>11.874</v>
      </c>
      <c r="U57" s="25"/>
      <c r="V57" s="28"/>
    </row>
    <row r="58" spans="1:22" ht="12.75">
      <c r="A58" s="89">
        <f t="shared" si="13"/>
        <v>50</v>
      </c>
      <c r="B58" s="23" t="s">
        <v>56</v>
      </c>
      <c r="C58" s="27">
        <f t="shared" si="9"/>
        <v>507.967</v>
      </c>
      <c r="D58" s="25">
        <f t="shared" si="9"/>
        <v>507.967</v>
      </c>
      <c r="E58" s="25">
        <f t="shared" si="9"/>
        <v>311.057</v>
      </c>
      <c r="F58" s="26"/>
      <c r="G58" s="27">
        <f t="shared" si="10"/>
        <v>251.682</v>
      </c>
      <c r="H58" s="25">
        <v>251.682</v>
      </c>
      <c r="I58" s="25">
        <v>160.037</v>
      </c>
      <c r="J58" s="91"/>
      <c r="K58" s="94"/>
      <c r="L58" s="92"/>
      <c r="M58" s="92"/>
      <c r="N58" s="91"/>
      <c r="O58" s="27">
        <f t="shared" si="11"/>
        <v>204.285</v>
      </c>
      <c r="P58" s="25">
        <v>204.285</v>
      </c>
      <c r="Q58" s="25">
        <v>151.02</v>
      </c>
      <c r="R58" s="28"/>
      <c r="S58" s="24">
        <f t="shared" si="12"/>
        <v>52</v>
      </c>
      <c r="T58" s="25">
        <v>52</v>
      </c>
      <c r="U58" s="25"/>
      <c r="V58" s="28"/>
    </row>
    <row r="59" spans="1:22" ht="12.75">
      <c r="A59" s="89">
        <f t="shared" si="13"/>
        <v>51</v>
      </c>
      <c r="B59" s="23" t="s">
        <v>57</v>
      </c>
      <c r="C59" s="27">
        <f t="shared" si="9"/>
        <v>187.174</v>
      </c>
      <c r="D59" s="25">
        <f t="shared" si="9"/>
        <v>187.174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80.014</v>
      </c>
      <c r="J59" s="91"/>
      <c r="K59" s="94"/>
      <c r="L59" s="92"/>
      <c r="M59" s="92"/>
      <c r="N59" s="91"/>
      <c r="O59" s="27">
        <f t="shared" si="11"/>
        <v>51.385</v>
      </c>
      <c r="P59" s="25">
        <v>51.385</v>
      </c>
      <c r="Q59" s="25">
        <v>37.988</v>
      </c>
      <c r="R59" s="28"/>
      <c r="S59" s="24">
        <f t="shared" si="12"/>
        <v>9.8</v>
      </c>
      <c r="T59" s="25">
        <v>9.8</v>
      </c>
      <c r="U59" s="25"/>
      <c r="V59" s="28"/>
    </row>
    <row r="60" spans="1:22" ht="12.75">
      <c r="A60" s="89">
        <f t="shared" si="13"/>
        <v>52</v>
      </c>
      <c r="B60" s="23" t="s">
        <v>58</v>
      </c>
      <c r="C60" s="27">
        <f t="shared" si="9"/>
        <v>217.507</v>
      </c>
      <c r="D60" s="25">
        <f t="shared" si="9"/>
        <v>217.507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76.889</v>
      </c>
      <c r="J60" s="91"/>
      <c r="K60" s="94"/>
      <c r="L60" s="92"/>
      <c r="M60" s="92"/>
      <c r="N60" s="91"/>
      <c r="O60" s="27">
        <f t="shared" si="11"/>
        <v>103.206</v>
      </c>
      <c r="P60" s="25">
        <v>103.206</v>
      </c>
      <c r="Q60" s="25">
        <v>77.102</v>
      </c>
      <c r="R60" s="28"/>
      <c r="S60" s="24">
        <f t="shared" si="12"/>
        <v>9.3</v>
      </c>
      <c r="T60" s="25">
        <v>9.3</v>
      </c>
      <c r="U60" s="25"/>
      <c r="V60" s="28"/>
    </row>
    <row r="61" spans="1:22" ht="12.75">
      <c r="A61" s="89">
        <f t="shared" si="13"/>
        <v>53</v>
      </c>
      <c r="B61" s="52" t="s">
        <v>59</v>
      </c>
      <c r="C61" s="27">
        <f aca="true" t="shared" si="14" ref="C61:E62">G61+K61+O61+S61</f>
        <v>99.958</v>
      </c>
      <c r="D61" s="25">
        <f t="shared" si="14"/>
        <v>99.958</v>
      </c>
      <c r="E61" s="25">
        <f t="shared" si="14"/>
        <v>73.23100000000001</v>
      </c>
      <c r="F61" s="26"/>
      <c r="G61" s="27">
        <f>H61+J61</f>
        <v>12.283</v>
      </c>
      <c r="H61" s="25">
        <v>12.283</v>
      </c>
      <c r="I61" s="25">
        <v>8.307</v>
      </c>
      <c r="J61" s="91"/>
      <c r="K61" s="94"/>
      <c r="L61" s="92"/>
      <c r="M61" s="92"/>
      <c r="N61" s="91"/>
      <c r="O61" s="27">
        <f t="shared" si="11"/>
        <v>87.675</v>
      </c>
      <c r="P61" s="25">
        <v>87.675</v>
      </c>
      <c r="Q61" s="25">
        <v>64.924</v>
      </c>
      <c r="R61" s="28"/>
      <c r="S61" s="24"/>
      <c r="T61" s="25"/>
      <c r="U61" s="25"/>
      <c r="V61" s="28"/>
    </row>
    <row r="62" spans="1:22" ht="12.75">
      <c r="A62" s="89">
        <f t="shared" si="13"/>
        <v>54</v>
      </c>
      <c r="B62" s="51" t="s">
        <v>104</v>
      </c>
      <c r="C62" s="27">
        <f t="shared" si="14"/>
        <v>77.878</v>
      </c>
      <c r="D62" s="25">
        <f t="shared" si="14"/>
        <v>77.878</v>
      </c>
      <c r="E62" s="25">
        <f t="shared" si="14"/>
        <v>56.347</v>
      </c>
      <c r="F62" s="26"/>
      <c r="G62" s="27">
        <f>H62+J62</f>
        <v>38.541</v>
      </c>
      <c r="H62" s="25">
        <v>38.541</v>
      </c>
      <c r="I62" s="25">
        <v>26.817</v>
      </c>
      <c r="J62" s="28"/>
      <c r="K62" s="27"/>
      <c r="L62" s="25"/>
      <c r="M62" s="25"/>
      <c r="N62" s="28"/>
      <c r="O62" s="27">
        <f t="shared" si="11"/>
        <v>39.337</v>
      </c>
      <c r="P62" s="25">
        <v>39.337</v>
      </c>
      <c r="Q62" s="25">
        <v>29.53</v>
      </c>
      <c r="R62" s="28"/>
      <c r="S62" s="24"/>
      <c r="T62" s="25"/>
      <c r="U62" s="25"/>
      <c r="V62" s="28"/>
    </row>
    <row r="63" spans="1:22" ht="12.75">
      <c r="A63" s="89">
        <v>55</v>
      </c>
      <c r="B63" s="23" t="s">
        <v>33</v>
      </c>
      <c r="C63" s="27">
        <f aca="true" t="shared" si="15" ref="C63:F73">+G63+K63+O63+S63</f>
        <v>624.677</v>
      </c>
      <c r="D63" s="25">
        <f t="shared" si="15"/>
        <v>624.677</v>
      </c>
      <c r="E63" s="25">
        <f t="shared" si="15"/>
        <v>400.182</v>
      </c>
      <c r="F63" s="26"/>
      <c r="G63" s="27">
        <f>+H63+J63</f>
        <v>389.046</v>
      </c>
      <c r="H63" s="25">
        <v>389.046</v>
      </c>
      <c r="I63" s="25">
        <v>262.059</v>
      </c>
      <c r="J63" s="28"/>
      <c r="K63" s="94"/>
      <c r="L63" s="92"/>
      <c r="M63" s="92"/>
      <c r="N63" s="91"/>
      <c r="O63" s="27">
        <f t="shared" si="11"/>
        <v>186.531</v>
      </c>
      <c r="P63" s="25">
        <v>186.531</v>
      </c>
      <c r="Q63" s="25">
        <v>138.123</v>
      </c>
      <c r="R63" s="28"/>
      <c r="S63" s="24">
        <f t="shared" si="12"/>
        <v>49.1</v>
      </c>
      <c r="T63" s="25">
        <v>49.1</v>
      </c>
      <c r="U63" s="25"/>
      <c r="V63" s="28"/>
    </row>
    <row r="64" spans="1:22" ht="12.75">
      <c r="A64" s="89">
        <f>+A63+1</f>
        <v>56</v>
      </c>
      <c r="B64" s="23" t="s">
        <v>16</v>
      </c>
      <c r="C64" s="27">
        <f t="shared" si="15"/>
        <v>603.212</v>
      </c>
      <c r="D64" s="25">
        <f t="shared" si="15"/>
        <v>603.212</v>
      </c>
      <c r="E64" s="25">
        <f t="shared" si="15"/>
        <v>415.829</v>
      </c>
      <c r="F64" s="26"/>
      <c r="G64" s="27">
        <f aca="true" t="shared" si="16" ref="G64:G71">+H64</f>
        <v>157.303</v>
      </c>
      <c r="H64" s="25">
        <v>157.303</v>
      </c>
      <c r="I64" s="25">
        <v>96.394</v>
      </c>
      <c r="J64" s="28"/>
      <c r="K64" s="27"/>
      <c r="L64" s="25"/>
      <c r="M64" s="25"/>
      <c r="N64" s="28"/>
      <c r="O64" s="27">
        <f t="shared" si="11"/>
        <v>429.409</v>
      </c>
      <c r="P64" s="25">
        <v>429.409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ht="12.75">
      <c r="A65" s="89">
        <f>+A64+1</f>
        <v>57</v>
      </c>
      <c r="B65" s="23" t="s">
        <v>60</v>
      </c>
      <c r="C65" s="27">
        <f t="shared" si="15"/>
        <v>111.27</v>
      </c>
      <c r="D65" s="25">
        <f t="shared" si="15"/>
        <v>111.27</v>
      </c>
      <c r="E65" s="25">
        <f t="shared" si="15"/>
        <v>76.389</v>
      </c>
      <c r="F65" s="26"/>
      <c r="G65" s="27">
        <f t="shared" si="16"/>
        <v>44.99</v>
      </c>
      <c r="H65" s="25">
        <v>44.99</v>
      </c>
      <c r="I65" s="25">
        <v>32.422</v>
      </c>
      <c r="J65" s="91"/>
      <c r="K65" s="27"/>
      <c r="L65" s="92"/>
      <c r="M65" s="92"/>
      <c r="N65" s="91"/>
      <c r="O65" s="27">
        <f t="shared" si="11"/>
        <v>58.98</v>
      </c>
      <c r="P65" s="25">
        <v>58.98</v>
      </c>
      <c r="Q65" s="25">
        <v>43.967</v>
      </c>
      <c r="R65" s="28"/>
      <c r="S65" s="24">
        <f t="shared" si="12"/>
        <v>7.3</v>
      </c>
      <c r="T65" s="25">
        <v>7.3</v>
      </c>
      <c r="U65" s="25"/>
      <c r="V65" s="28"/>
    </row>
    <row r="66" spans="1:22" ht="12.75">
      <c r="A66" s="89">
        <v>58</v>
      </c>
      <c r="B66" s="23" t="s">
        <v>27</v>
      </c>
      <c r="C66" s="27">
        <f t="shared" si="15"/>
        <v>269.076</v>
      </c>
      <c r="D66" s="25">
        <f t="shared" si="15"/>
        <v>269.076</v>
      </c>
      <c r="E66" s="25">
        <f t="shared" si="15"/>
        <v>176.867</v>
      </c>
      <c r="F66" s="26"/>
      <c r="G66" s="27">
        <f t="shared" si="16"/>
        <v>150.792</v>
      </c>
      <c r="H66" s="25">
        <v>150.792</v>
      </c>
      <c r="I66" s="25">
        <v>95.169</v>
      </c>
      <c r="J66" s="91"/>
      <c r="K66" s="94"/>
      <c r="L66" s="92"/>
      <c r="M66" s="92"/>
      <c r="N66" s="91"/>
      <c r="O66" s="27">
        <f t="shared" si="11"/>
        <v>108.284</v>
      </c>
      <c r="P66" s="25">
        <v>108.284</v>
      </c>
      <c r="Q66" s="25">
        <v>81.698</v>
      </c>
      <c r="R66" s="28"/>
      <c r="S66" s="24">
        <f t="shared" si="12"/>
        <v>10</v>
      </c>
      <c r="T66" s="25">
        <v>10</v>
      </c>
      <c r="U66" s="25"/>
      <c r="V66" s="28"/>
    </row>
    <row r="67" spans="1:22" ht="12.75">
      <c r="A67" s="89">
        <f>+A66+1</f>
        <v>59</v>
      </c>
      <c r="B67" s="23" t="s">
        <v>34</v>
      </c>
      <c r="C67" s="27">
        <f t="shared" si="15"/>
        <v>225.737</v>
      </c>
      <c r="D67" s="25">
        <f t="shared" si="15"/>
        <v>222.737</v>
      </c>
      <c r="E67" s="25">
        <f t="shared" si="15"/>
        <v>164.205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21.203</v>
      </c>
      <c r="J67" s="28">
        <v>3</v>
      </c>
      <c r="K67" s="94"/>
      <c r="L67" s="92"/>
      <c r="M67" s="92"/>
      <c r="N67" s="91"/>
      <c r="O67" s="27">
        <f t="shared" si="11"/>
        <v>188.85</v>
      </c>
      <c r="P67" s="25">
        <v>188.85</v>
      </c>
      <c r="Q67" s="25">
        <v>141.002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ht="12.75">
      <c r="A68" s="89">
        <v>60</v>
      </c>
      <c r="B68" s="23" t="s">
        <v>61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</v>
      </c>
      <c r="F68" s="26"/>
      <c r="G68" s="27"/>
      <c r="H68" s="25"/>
      <c r="I68" s="25"/>
      <c r="J68" s="91"/>
      <c r="K68" s="27">
        <f>+L68</f>
        <v>0.7</v>
      </c>
      <c r="L68" s="25">
        <v>0.7</v>
      </c>
      <c r="M68" s="92"/>
      <c r="N68" s="91"/>
      <c r="O68" s="27">
        <f t="shared" si="11"/>
        <v>10.171</v>
      </c>
      <c r="P68" s="25">
        <v>10.171</v>
      </c>
      <c r="Q68" s="25">
        <v>7.424</v>
      </c>
      <c r="R68" s="28"/>
      <c r="S68" s="24"/>
      <c r="T68" s="25"/>
      <c r="U68" s="25"/>
      <c r="V68" s="28"/>
    </row>
    <row r="69" spans="1:22" ht="12.75">
      <c r="A69" s="89">
        <v>61</v>
      </c>
      <c r="B69" s="23" t="s">
        <v>62</v>
      </c>
      <c r="C69" s="27">
        <f t="shared" si="15"/>
        <v>330.241</v>
      </c>
      <c r="D69" s="25">
        <f t="shared" si="15"/>
        <v>330.241</v>
      </c>
      <c r="E69" s="25">
        <f t="shared" si="15"/>
        <v>215.035</v>
      </c>
      <c r="F69" s="26"/>
      <c r="G69" s="27">
        <f t="shared" si="16"/>
        <v>179.853</v>
      </c>
      <c r="H69" s="25">
        <v>179.853</v>
      </c>
      <c r="I69" s="25">
        <v>112.714</v>
      </c>
      <c r="J69" s="91"/>
      <c r="K69" s="94"/>
      <c r="L69" s="92"/>
      <c r="M69" s="92"/>
      <c r="N69" s="91"/>
      <c r="O69" s="27">
        <f t="shared" si="11"/>
        <v>135.888</v>
      </c>
      <c r="P69" s="25">
        <v>135.888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ht="12.75">
      <c r="A70" s="89">
        <v>62</v>
      </c>
      <c r="B70" s="23" t="s">
        <v>17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657.934</v>
      </c>
      <c r="H70" s="25">
        <v>657.934</v>
      </c>
      <c r="I70" s="25">
        <v>375.584</v>
      </c>
      <c r="J70" s="91"/>
      <c r="K70" s="94"/>
      <c r="L70" s="92"/>
      <c r="M70" s="92"/>
      <c r="N70" s="91"/>
      <c r="O70" s="27">
        <f>P70+R70</f>
        <v>991.775</v>
      </c>
      <c r="P70" s="25">
        <v>991.775</v>
      </c>
      <c r="Q70" s="25">
        <v>742.377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ht="12.75">
      <c r="A71" s="89">
        <v>63</v>
      </c>
      <c r="B71" s="23" t="s">
        <v>105</v>
      </c>
      <c r="C71" s="27">
        <f t="shared" si="15"/>
        <v>100.686</v>
      </c>
      <c r="D71" s="25">
        <f t="shared" si="15"/>
        <v>99.686</v>
      </c>
      <c r="E71" s="25">
        <f t="shared" si="15"/>
        <v>55.722</v>
      </c>
      <c r="F71" s="26">
        <f t="shared" si="15"/>
        <v>1</v>
      </c>
      <c r="G71" s="27">
        <f t="shared" si="16"/>
        <v>90.686</v>
      </c>
      <c r="H71" s="25">
        <v>90.686</v>
      </c>
      <c r="I71" s="25">
        <v>55.722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ht="12.75">
      <c r="A72" s="89">
        <v>64</v>
      </c>
      <c r="B72" s="23" t="s">
        <v>63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302.455</v>
      </c>
      <c r="H72" s="25">
        <v>296.765</v>
      </c>
      <c r="I72" s="25">
        <v>183.374</v>
      </c>
      <c r="J72" s="28">
        <v>5.69</v>
      </c>
      <c r="K72" s="94"/>
      <c r="L72" s="92"/>
      <c r="M72" s="92"/>
      <c r="N72" s="91"/>
      <c r="O72" s="27">
        <f>P72+R72</f>
        <v>839.624</v>
      </c>
      <c r="P72" s="25">
        <v>839.624</v>
      </c>
      <c r="Q72" s="25">
        <v>624.602</v>
      </c>
      <c r="R72" s="28"/>
      <c r="S72" s="24">
        <f t="shared" si="12"/>
        <v>39</v>
      </c>
      <c r="T72" s="25">
        <v>39</v>
      </c>
      <c r="U72" s="25"/>
      <c r="V72" s="28"/>
    </row>
    <row r="73" spans="1:22" ht="12.75">
      <c r="A73" s="89">
        <f>+A72+1</f>
        <v>65</v>
      </c>
      <c r="B73" s="23" t="s">
        <v>18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4"/>
      <c r="L73" s="92"/>
      <c r="M73" s="92"/>
      <c r="N73" s="91"/>
      <c r="O73" s="27">
        <f t="shared" si="11"/>
        <v>453.821</v>
      </c>
      <c r="P73" s="25">
        <v>453.821</v>
      </c>
      <c r="Q73" s="25">
        <v>339.962</v>
      </c>
      <c r="R73" s="28"/>
      <c r="S73" s="24">
        <f t="shared" si="12"/>
        <v>15</v>
      </c>
      <c r="T73" s="25">
        <v>15</v>
      </c>
      <c r="U73" s="25"/>
      <c r="V73" s="28"/>
    </row>
    <row r="74" spans="1:22" ht="12.75">
      <c r="A74" s="89">
        <f>+A73+1</f>
        <v>66</v>
      </c>
      <c r="B74" s="52" t="s">
        <v>106</v>
      </c>
      <c r="C74" s="27">
        <f aca="true" t="shared" si="17" ref="C74:E75">G74+K74+O74+S74</f>
        <v>37.66</v>
      </c>
      <c r="D74" s="25">
        <f t="shared" si="17"/>
        <v>37.66</v>
      </c>
      <c r="E74" s="25">
        <f t="shared" si="17"/>
        <v>26.903</v>
      </c>
      <c r="F74" s="26"/>
      <c r="G74" s="27">
        <f>H74+J74</f>
        <v>33.16</v>
      </c>
      <c r="H74" s="25">
        <v>33.16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ht="12.75">
      <c r="A75" s="89">
        <f>+A74+1</f>
        <v>67</v>
      </c>
      <c r="B75" s="23" t="s">
        <v>64</v>
      </c>
      <c r="C75" s="27">
        <f t="shared" si="17"/>
        <v>400.329</v>
      </c>
      <c r="D75" s="25">
        <f t="shared" si="17"/>
        <v>400.329</v>
      </c>
      <c r="E75" s="25">
        <f t="shared" si="17"/>
        <v>259.841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4"/>
      <c r="L75" s="92"/>
      <c r="M75" s="92"/>
      <c r="N75" s="91"/>
      <c r="O75" s="27">
        <f t="shared" si="11"/>
        <v>187.413</v>
      </c>
      <c r="P75" s="25">
        <v>187.413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ht="12.75">
      <c r="A76" s="89">
        <f>+A75+1</f>
        <v>68</v>
      </c>
      <c r="B76" s="23" t="s">
        <v>19</v>
      </c>
      <c r="C76" s="27">
        <f aca="true" t="shared" si="18" ref="C76:E78">+G76+K76+O76+S76</f>
        <v>646.213</v>
      </c>
      <c r="D76" s="25">
        <f t="shared" si="18"/>
        <v>646.213</v>
      </c>
      <c r="E76" s="25">
        <f t="shared" si="18"/>
        <v>410.47200000000004</v>
      </c>
      <c r="F76" s="26"/>
      <c r="G76" s="27">
        <f>+H76</f>
        <v>251.799</v>
      </c>
      <c r="H76" s="25">
        <v>251.799</v>
      </c>
      <c r="I76" s="25">
        <v>125.615</v>
      </c>
      <c r="J76" s="91"/>
      <c r="K76" s="94"/>
      <c r="L76" s="92"/>
      <c r="M76" s="92"/>
      <c r="N76" s="91"/>
      <c r="O76" s="27">
        <f t="shared" si="11"/>
        <v>379.914</v>
      </c>
      <c r="P76" s="25">
        <v>379.914</v>
      </c>
      <c r="Q76" s="25">
        <v>284.857</v>
      </c>
      <c r="R76" s="28"/>
      <c r="S76" s="24">
        <f t="shared" si="12"/>
        <v>14.5</v>
      </c>
      <c r="T76" s="25">
        <v>14.5</v>
      </c>
      <c r="U76" s="25"/>
      <c r="V76" s="28"/>
    </row>
    <row r="77" spans="1:22" ht="12.75">
      <c r="A77" s="89">
        <f>+A76+1</f>
        <v>69</v>
      </c>
      <c r="B77" s="23" t="s">
        <v>107</v>
      </c>
      <c r="C77" s="27">
        <f t="shared" si="18"/>
        <v>154.251</v>
      </c>
      <c r="D77" s="25">
        <f t="shared" si="18"/>
        <v>154.251</v>
      </c>
      <c r="E77" s="25">
        <f t="shared" si="18"/>
        <v>87.856</v>
      </c>
      <c r="F77" s="26"/>
      <c r="G77" s="27">
        <f>+H77</f>
        <v>102.159</v>
      </c>
      <c r="H77" s="25">
        <v>102.159</v>
      </c>
      <c r="I77" s="25">
        <v>54.658</v>
      </c>
      <c r="J77" s="28"/>
      <c r="K77" s="27"/>
      <c r="L77" s="25"/>
      <c r="M77" s="25"/>
      <c r="N77" s="28"/>
      <c r="O77" s="27">
        <f t="shared" si="11"/>
        <v>44.892</v>
      </c>
      <c r="P77" s="25">
        <v>44.892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ht="12.75">
      <c r="A78" s="89">
        <v>70</v>
      </c>
      <c r="B78" s="52" t="s">
        <v>108</v>
      </c>
      <c r="C78" s="27">
        <f>+G78+K78+O78+S78</f>
        <v>41.171</v>
      </c>
      <c r="D78" s="25">
        <f t="shared" si="18"/>
        <v>41.171</v>
      </c>
      <c r="E78" s="25">
        <f t="shared" si="18"/>
        <v>28.078000000000003</v>
      </c>
      <c r="F78" s="26"/>
      <c r="G78" s="27">
        <f>+H78</f>
        <v>39.659</v>
      </c>
      <c r="H78" s="25">
        <v>39.659</v>
      </c>
      <c r="I78" s="25">
        <v>27.382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0.696</v>
      </c>
      <c r="V78" s="28"/>
    </row>
    <row r="79" spans="1:22" ht="12.75">
      <c r="A79" s="89">
        <f aca="true" t="shared" si="19" ref="A79:A142">+A78+1</f>
        <v>71</v>
      </c>
      <c r="B79" s="23" t="s">
        <v>20</v>
      </c>
      <c r="C79" s="27">
        <f aca="true" t="shared" si="20" ref="C79:F164">G79+K79+O79+S79</f>
        <v>660.677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208.932</v>
      </c>
      <c r="H79" s="25">
        <v>207.803</v>
      </c>
      <c r="I79" s="25">
        <v>118.344</v>
      </c>
      <c r="J79" s="28">
        <v>1.129</v>
      </c>
      <c r="K79" s="94"/>
      <c r="L79" s="92"/>
      <c r="M79" s="92"/>
      <c r="N79" s="91"/>
      <c r="O79" s="27">
        <f t="shared" si="11"/>
        <v>428.745</v>
      </c>
      <c r="P79" s="25">
        <v>428.745</v>
      </c>
      <c r="Q79" s="25">
        <v>321.506</v>
      </c>
      <c r="R79" s="28"/>
      <c r="S79" s="24">
        <f t="shared" si="12"/>
        <v>23</v>
      </c>
      <c r="T79" s="25">
        <v>23</v>
      </c>
      <c r="U79" s="25"/>
      <c r="V79" s="28"/>
    </row>
    <row r="80" spans="1:22" ht="12.75">
      <c r="A80" s="89">
        <f t="shared" si="19"/>
        <v>72</v>
      </c>
      <c r="B80" s="52" t="s">
        <v>109</v>
      </c>
      <c r="C80" s="27">
        <f t="shared" si="20"/>
        <v>34.462</v>
      </c>
      <c r="D80" s="25">
        <f>H80+L80+P80+T80</f>
        <v>34.462</v>
      </c>
      <c r="E80" s="25">
        <f>I80+M80+Q80+U80</f>
        <v>25.736</v>
      </c>
      <c r="F80" s="26"/>
      <c r="G80" s="27">
        <f>H80+J80</f>
        <v>32.862</v>
      </c>
      <c r="H80" s="25">
        <v>32.862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0.736</v>
      </c>
      <c r="V80" s="28"/>
    </row>
    <row r="81" spans="1:22" ht="12.75">
      <c r="A81" s="89">
        <f t="shared" si="19"/>
        <v>73</v>
      </c>
      <c r="B81" s="23" t="s">
        <v>65</v>
      </c>
      <c r="C81" s="27">
        <f aca="true" t="shared" si="21" ref="C81:E88">+G81+K81+O81+S81</f>
        <v>778.9019999999999</v>
      </c>
      <c r="D81" s="25">
        <f t="shared" si="21"/>
        <v>778.9019999999999</v>
      </c>
      <c r="E81" s="25">
        <f t="shared" si="21"/>
        <v>465.164</v>
      </c>
      <c r="F81" s="26"/>
      <c r="G81" s="27">
        <f aca="true" t="shared" si="22" ref="G81:G88">+H81</f>
        <v>341.571</v>
      </c>
      <c r="H81" s="25">
        <v>341.571</v>
      </c>
      <c r="I81" s="25">
        <v>160.738</v>
      </c>
      <c r="J81" s="91"/>
      <c r="K81" s="94"/>
      <c r="L81" s="92"/>
      <c r="M81" s="92"/>
      <c r="N81" s="91"/>
      <c r="O81" s="27">
        <f t="shared" si="11"/>
        <v>405.931</v>
      </c>
      <c r="P81" s="25">
        <v>405.931</v>
      </c>
      <c r="Q81" s="25">
        <v>304.426</v>
      </c>
      <c r="R81" s="91"/>
      <c r="S81" s="24">
        <f>+T81</f>
        <v>31.4</v>
      </c>
      <c r="T81" s="25">
        <v>31.4</v>
      </c>
      <c r="U81" s="25"/>
      <c r="V81" s="28"/>
    </row>
    <row r="82" spans="1:22" ht="12.75">
      <c r="A82" s="89">
        <f t="shared" si="19"/>
        <v>74</v>
      </c>
      <c r="B82" s="23" t="s">
        <v>30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</v>
      </c>
      <c r="N82" s="28"/>
      <c r="O82" s="27">
        <f t="shared" si="11"/>
        <v>165.319</v>
      </c>
      <c r="P82" s="25">
        <v>165.319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ht="12.75">
      <c r="A83" s="89">
        <v>75</v>
      </c>
      <c r="B83" s="23" t="s">
        <v>66</v>
      </c>
      <c r="C83" s="27">
        <f t="shared" si="21"/>
        <v>406.804</v>
      </c>
      <c r="D83" s="25">
        <f t="shared" si="21"/>
        <v>406.804</v>
      </c>
      <c r="E83" s="25">
        <f t="shared" si="21"/>
        <v>294.001</v>
      </c>
      <c r="F83" s="26"/>
      <c r="G83" s="27">
        <f t="shared" si="22"/>
        <v>352.599</v>
      </c>
      <c r="H83" s="25">
        <v>352.599</v>
      </c>
      <c r="I83" s="25">
        <v>261.885</v>
      </c>
      <c r="J83" s="91"/>
      <c r="K83" s="94"/>
      <c r="L83" s="92"/>
      <c r="M83" s="92"/>
      <c r="N83" s="91"/>
      <c r="O83" s="27">
        <f t="shared" si="11"/>
        <v>25.705</v>
      </c>
      <c r="P83" s="25">
        <v>25.705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ht="12.75">
      <c r="A84" s="89">
        <f t="shared" si="19"/>
        <v>76</v>
      </c>
      <c r="B84" s="23" t="s">
        <v>28</v>
      </c>
      <c r="C84" s="27">
        <f t="shared" si="21"/>
        <v>119.569</v>
      </c>
      <c r="D84" s="25">
        <f t="shared" si="21"/>
        <v>119.569</v>
      </c>
      <c r="E84" s="25">
        <f t="shared" si="21"/>
        <v>86.772</v>
      </c>
      <c r="F84" s="26"/>
      <c r="G84" s="27">
        <f t="shared" si="22"/>
        <v>94.294</v>
      </c>
      <c r="H84" s="25">
        <v>94.294</v>
      </c>
      <c r="I84" s="25">
        <v>71.525</v>
      </c>
      <c r="J84" s="91"/>
      <c r="K84" s="94"/>
      <c r="L84" s="92"/>
      <c r="M84" s="92"/>
      <c r="N84" s="91"/>
      <c r="O84" s="27">
        <f t="shared" si="11"/>
        <v>13.775</v>
      </c>
      <c r="P84" s="25">
        <v>13.775</v>
      </c>
      <c r="Q84" s="25">
        <v>10.557</v>
      </c>
      <c r="R84" s="28"/>
      <c r="S84" s="24">
        <f aca="true" t="shared" si="23" ref="S84:S89">T84+V84</f>
        <v>11.5</v>
      </c>
      <c r="T84" s="25">
        <v>11.5</v>
      </c>
      <c r="U84" s="25">
        <v>4.69</v>
      </c>
      <c r="V84" s="28"/>
    </row>
    <row r="85" spans="1:22" ht="12.75">
      <c r="A85" s="89">
        <f t="shared" si="19"/>
        <v>77</v>
      </c>
      <c r="B85" s="52" t="s">
        <v>21</v>
      </c>
      <c r="C85" s="27">
        <f t="shared" si="21"/>
        <v>86.653</v>
      </c>
      <c r="D85" s="25">
        <f t="shared" si="21"/>
        <v>86.653</v>
      </c>
      <c r="E85" s="25">
        <f t="shared" si="21"/>
        <v>47.442</v>
      </c>
      <c r="F85" s="26"/>
      <c r="G85" s="27">
        <f t="shared" si="22"/>
        <v>65.653</v>
      </c>
      <c r="H85" s="25">
        <v>65.653</v>
      </c>
      <c r="I85" s="25">
        <v>47.442</v>
      </c>
      <c r="J85" s="91"/>
      <c r="K85" s="94"/>
      <c r="L85" s="92"/>
      <c r="M85" s="92"/>
      <c r="N85" s="91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ht="12.75">
      <c r="A86" s="89">
        <v>78</v>
      </c>
      <c r="B86" s="52" t="s">
        <v>110</v>
      </c>
      <c r="C86" s="27">
        <f t="shared" si="21"/>
        <v>90.529</v>
      </c>
      <c r="D86" s="25">
        <f t="shared" si="21"/>
        <v>90.529</v>
      </c>
      <c r="E86" s="25">
        <f t="shared" si="21"/>
        <v>67.105</v>
      </c>
      <c r="F86" s="26"/>
      <c r="G86" s="27">
        <f t="shared" si="22"/>
        <v>31.66</v>
      </c>
      <c r="H86" s="25">
        <v>31.66</v>
      </c>
      <c r="I86" s="25">
        <v>22.754</v>
      </c>
      <c r="J86" s="91"/>
      <c r="K86" s="94"/>
      <c r="L86" s="92"/>
      <c r="M86" s="92"/>
      <c r="N86" s="91"/>
      <c r="O86" s="27">
        <f t="shared" si="11"/>
        <v>57.869</v>
      </c>
      <c r="P86" s="25">
        <v>57.869</v>
      </c>
      <c r="Q86" s="25">
        <v>44.351</v>
      </c>
      <c r="R86" s="28"/>
      <c r="S86" s="24">
        <f t="shared" si="23"/>
        <v>1</v>
      </c>
      <c r="T86" s="25">
        <v>1</v>
      </c>
      <c r="U86" s="25"/>
      <c r="V86" s="28"/>
    </row>
    <row r="87" spans="1:22" ht="12.75">
      <c r="A87" s="89">
        <f t="shared" si="19"/>
        <v>79</v>
      </c>
      <c r="B87" s="23" t="s">
        <v>67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159.314</v>
      </c>
      <c r="H87" s="25">
        <v>159.314</v>
      </c>
      <c r="I87" s="25">
        <v>103.696</v>
      </c>
      <c r="J87" s="91"/>
      <c r="K87" s="94"/>
      <c r="L87" s="92"/>
      <c r="M87" s="92"/>
      <c r="N87" s="91"/>
      <c r="O87" s="27">
        <f t="shared" si="11"/>
        <v>56.303</v>
      </c>
      <c r="P87" s="25">
        <v>56.303</v>
      </c>
      <c r="Q87" s="25">
        <v>41.646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ht="12.75">
      <c r="A88" s="89">
        <v>80</v>
      </c>
      <c r="B88" s="23" t="s">
        <v>111</v>
      </c>
      <c r="C88" s="33">
        <f t="shared" si="21"/>
        <v>67.899</v>
      </c>
      <c r="D88" s="25">
        <f t="shared" si="21"/>
        <v>67.899</v>
      </c>
      <c r="E88" s="24">
        <f t="shared" si="21"/>
        <v>43.929</v>
      </c>
      <c r="F88" s="26"/>
      <c r="G88" s="27">
        <f t="shared" si="22"/>
        <v>40.21</v>
      </c>
      <c r="H88" s="25">
        <v>40.21</v>
      </c>
      <c r="I88" s="25">
        <v>25.751</v>
      </c>
      <c r="J88" s="91"/>
      <c r="K88" s="94"/>
      <c r="L88" s="92"/>
      <c r="M88" s="92"/>
      <c r="N88" s="91"/>
      <c r="O88" s="27">
        <f t="shared" si="11"/>
        <v>24.589</v>
      </c>
      <c r="P88" s="25">
        <v>24.589</v>
      </c>
      <c r="Q88" s="25">
        <v>18.178</v>
      </c>
      <c r="R88" s="28"/>
      <c r="S88" s="24">
        <f t="shared" si="23"/>
        <v>3.1</v>
      </c>
      <c r="T88" s="25">
        <v>3.1</v>
      </c>
      <c r="U88" s="25"/>
      <c r="V88" s="28"/>
    </row>
    <row r="89" spans="1:22" ht="12.75">
      <c r="A89" s="89">
        <v>81</v>
      </c>
      <c r="B89" s="52" t="s">
        <v>4</v>
      </c>
      <c r="C89" s="27">
        <f t="shared" si="20"/>
        <v>14.457</v>
      </c>
      <c r="D89" s="25">
        <f t="shared" si="20"/>
        <v>14.457</v>
      </c>
      <c r="E89" s="25">
        <f t="shared" si="20"/>
        <v>11.08</v>
      </c>
      <c r="F89" s="26">
        <f>+J89+N89+R89+V89</f>
        <v>0</v>
      </c>
      <c r="G89" s="27">
        <f aca="true" t="shared" si="24" ref="G89:G171">H89+J89</f>
        <v>0</v>
      </c>
      <c r="H89" s="25"/>
      <c r="I89" s="25"/>
      <c r="J89" s="28"/>
      <c r="K89" s="94"/>
      <c r="L89" s="92"/>
      <c r="M89" s="92"/>
      <c r="N89" s="91"/>
      <c r="O89" s="27">
        <f t="shared" si="11"/>
        <v>14.457</v>
      </c>
      <c r="P89" s="25">
        <v>14.457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ht="12.75">
      <c r="A90" s="89">
        <v>82</v>
      </c>
      <c r="B90" s="37" t="s">
        <v>112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4"/>
      <c r="L90" s="92"/>
      <c r="M90" s="92"/>
      <c r="N90" s="91"/>
      <c r="O90" s="27"/>
      <c r="P90" s="25"/>
      <c r="Q90" s="25"/>
      <c r="R90" s="28"/>
      <c r="S90" s="24"/>
      <c r="T90" s="25"/>
      <c r="U90" s="25"/>
      <c r="V90" s="28"/>
    </row>
    <row r="91" spans="1:22" ht="12.75">
      <c r="A91" s="89">
        <v>83</v>
      </c>
      <c r="B91" s="23" t="s">
        <v>6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4"/>
      <c r="L91" s="92"/>
      <c r="M91" s="92"/>
      <c r="N91" s="91"/>
      <c r="O91" s="27"/>
      <c r="P91" s="25"/>
      <c r="Q91" s="25"/>
      <c r="R91" s="28"/>
      <c r="S91" s="24"/>
      <c r="T91" s="25"/>
      <c r="U91" s="25"/>
      <c r="V91" s="28"/>
    </row>
    <row r="92" spans="1:22" ht="12.75">
      <c r="A92" s="89">
        <v>84</v>
      </c>
      <c r="B92" s="23" t="s">
        <v>7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4"/>
      <c r="L92" s="92"/>
      <c r="M92" s="92"/>
      <c r="N92" s="91"/>
      <c r="O92" s="27"/>
      <c r="P92" s="25"/>
      <c r="Q92" s="25"/>
      <c r="R92" s="28"/>
      <c r="S92" s="24"/>
      <c r="T92" s="25"/>
      <c r="U92" s="25"/>
      <c r="V92" s="28"/>
    </row>
    <row r="93" spans="1:22" ht="12.75">
      <c r="A93" s="89">
        <v>85</v>
      </c>
      <c r="B93" s="23" t="s">
        <v>8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4"/>
      <c r="L93" s="92"/>
      <c r="M93" s="92"/>
      <c r="N93" s="91"/>
      <c r="O93" s="27"/>
      <c r="P93" s="25"/>
      <c r="Q93" s="25"/>
      <c r="R93" s="28"/>
      <c r="S93" s="98"/>
      <c r="T93" s="21"/>
      <c r="U93" s="21"/>
      <c r="V93" s="30"/>
    </row>
    <row r="94" spans="1:22" ht="12.75">
      <c r="A94" s="89">
        <f t="shared" si="19"/>
        <v>86</v>
      </c>
      <c r="B94" s="23" t="s">
        <v>9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4"/>
      <c r="L94" s="92"/>
      <c r="M94" s="92"/>
      <c r="N94" s="91"/>
      <c r="O94" s="27"/>
      <c r="P94" s="25"/>
      <c r="Q94" s="25"/>
      <c r="R94" s="28"/>
      <c r="S94" s="98"/>
      <c r="T94" s="21"/>
      <c r="U94" s="21"/>
      <c r="V94" s="30"/>
    </row>
    <row r="95" spans="1:22" ht="12.75">
      <c r="A95" s="89">
        <f t="shared" si="19"/>
        <v>87</v>
      </c>
      <c r="B95" s="23" t="s">
        <v>10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4"/>
      <c r="L95" s="92"/>
      <c r="M95" s="92"/>
      <c r="N95" s="91"/>
      <c r="O95" s="27"/>
      <c r="P95" s="25"/>
      <c r="Q95" s="25"/>
      <c r="R95" s="28"/>
      <c r="S95" s="98"/>
      <c r="T95" s="21"/>
      <c r="U95" s="21"/>
      <c r="V95" s="30"/>
    </row>
    <row r="96" spans="1:22" ht="12.75">
      <c r="A96" s="89">
        <f t="shared" si="19"/>
        <v>88</v>
      </c>
      <c r="B96" s="23" t="s">
        <v>11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4"/>
      <c r="L96" s="92"/>
      <c r="M96" s="92"/>
      <c r="N96" s="91"/>
      <c r="O96" s="27"/>
      <c r="P96" s="25"/>
      <c r="Q96" s="25"/>
      <c r="R96" s="28"/>
      <c r="S96" s="98"/>
      <c r="T96" s="21"/>
      <c r="U96" s="21"/>
      <c r="V96" s="30"/>
    </row>
    <row r="97" spans="1:22" ht="12.75">
      <c r="A97" s="89">
        <v>89</v>
      </c>
      <c r="B97" s="23" t="s">
        <v>13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4"/>
      <c r="L97" s="92"/>
      <c r="M97" s="92"/>
      <c r="N97" s="91"/>
      <c r="O97" s="27"/>
      <c r="P97" s="25"/>
      <c r="Q97" s="25"/>
      <c r="R97" s="28"/>
      <c r="S97" s="98"/>
      <c r="T97" s="21"/>
      <c r="U97" s="21"/>
      <c r="V97" s="30"/>
    </row>
    <row r="98" spans="1:22" ht="13.5" thickBot="1">
      <c r="A98" s="118">
        <f t="shared" si="19"/>
        <v>90</v>
      </c>
      <c r="B98" s="40" t="s">
        <v>24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19"/>
      <c r="L98" s="120"/>
      <c r="M98" s="120"/>
      <c r="N98" s="121"/>
      <c r="O98" s="55"/>
      <c r="P98" s="54"/>
      <c r="Q98" s="54"/>
      <c r="R98" s="57"/>
      <c r="S98" s="122"/>
      <c r="T98" s="123"/>
      <c r="U98" s="123"/>
      <c r="V98" s="56"/>
    </row>
    <row r="99" spans="1:22" ht="45.75" thickBot="1">
      <c r="A99" s="69">
        <f t="shared" si="19"/>
        <v>91</v>
      </c>
      <c r="B99" s="70" t="s">
        <v>113</v>
      </c>
      <c r="C99" s="124">
        <f>G99+K99+O99+S99</f>
        <v>65.315</v>
      </c>
      <c r="D99" s="125">
        <f t="shared" si="20"/>
        <v>65.315</v>
      </c>
      <c r="E99" s="58">
        <f t="shared" si="20"/>
        <v>37.926</v>
      </c>
      <c r="F99" s="63">
        <f t="shared" si="20"/>
        <v>0</v>
      </c>
      <c r="G99" s="58">
        <f>G100+G111+G114+G117+G118+SUM(G122:G133)+G135+G138+G139</f>
        <v>60.915</v>
      </c>
      <c r="H99" s="58">
        <f>H100+H111+H114+H117+H118+SUM(H122:H133)+H135+H138+H139</f>
        <v>60.915</v>
      </c>
      <c r="I99" s="58">
        <f>I100+I111+I114+SUM(I117:I133)+I135+I138+I139</f>
        <v>37.926</v>
      </c>
      <c r="J99" s="58"/>
      <c r="K99" s="126"/>
      <c r="L99" s="127"/>
      <c r="M99" s="127"/>
      <c r="N99" s="105"/>
      <c r="O99" s="126"/>
      <c r="P99" s="127"/>
      <c r="Q99" s="127"/>
      <c r="R99" s="105"/>
      <c r="S99" s="64">
        <f>S100+SUM(S111:S133)+S135+S138+S139</f>
        <v>4.4</v>
      </c>
      <c r="T99" s="125">
        <f>SUM(T111:T139)</f>
        <v>4.4</v>
      </c>
      <c r="U99" s="58">
        <f>SUM(U111:U138)</f>
        <v>0</v>
      </c>
      <c r="V99" s="63">
        <f>SUM(V111:V138)</f>
        <v>0</v>
      </c>
    </row>
    <row r="100" spans="1:22" ht="25.5">
      <c r="A100" s="74">
        <f t="shared" si="19"/>
        <v>92</v>
      </c>
      <c r="B100" s="128" t="s">
        <v>114</v>
      </c>
      <c r="C100" s="86">
        <f t="shared" si="20"/>
        <v>0</v>
      </c>
      <c r="D100" s="81">
        <f t="shared" si="20"/>
        <v>0</v>
      </c>
      <c r="E100" s="81"/>
      <c r="F100" s="85"/>
      <c r="G100" s="129">
        <f>SUM(G101:G110)-G104-G105</f>
        <v>0</v>
      </c>
      <c r="H100" s="109">
        <f>SUM(H101:H110)-H104-H105</f>
        <v>0</v>
      </c>
      <c r="I100" s="109"/>
      <c r="J100" s="110"/>
      <c r="K100" s="130"/>
      <c r="L100" s="115"/>
      <c r="M100" s="115"/>
      <c r="N100" s="111"/>
      <c r="O100" s="130"/>
      <c r="P100" s="115"/>
      <c r="Q100" s="115"/>
      <c r="R100" s="111"/>
      <c r="S100" s="130"/>
      <c r="T100" s="115"/>
      <c r="U100" s="115"/>
      <c r="V100" s="111"/>
    </row>
    <row r="101" spans="1:22" ht="12.75">
      <c r="A101" s="89">
        <f t="shared" si="19"/>
        <v>93</v>
      </c>
      <c r="B101" s="38" t="s">
        <v>115</v>
      </c>
      <c r="C101" s="18">
        <f t="shared" si="20"/>
        <v>0</v>
      </c>
      <c r="D101" s="92">
        <f t="shared" si="20"/>
        <v>0</v>
      </c>
      <c r="E101" s="92"/>
      <c r="F101" s="93"/>
      <c r="G101" s="94">
        <f t="shared" si="24"/>
        <v>0</v>
      </c>
      <c r="H101" s="92"/>
      <c r="I101" s="92"/>
      <c r="J101" s="91"/>
      <c r="K101" s="94"/>
      <c r="L101" s="92"/>
      <c r="M101" s="92"/>
      <c r="N101" s="91"/>
      <c r="O101" s="94"/>
      <c r="P101" s="92"/>
      <c r="Q101" s="92"/>
      <c r="R101" s="91"/>
      <c r="S101" s="94"/>
      <c r="T101" s="92"/>
      <c r="U101" s="92"/>
      <c r="V101" s="91"/>
    </row>
    <row r="102" spans="1:22" ht="12.75">
      <c r="A102" s="89">
        <f t="shared" si="19"/>
        <v>94</v>
      </c>
      <c r="B102" s="38" t="s">
        <v>116</v>
      </c>
      <c r="C102" s="18">
        <f t="shared" si="20"/>
        <v>0</v>
      </c>
      <c r="D102" s="92">
        <f t="shared" si="20"/>
        <v>0</v>
      </c>
      <c r="E102" s="92"/>
      <c r="F102" s="93"/>
      <c r="G102" s="94">
        <f t="shared" si="24"/>
        <v>0</v>
      </c>
      <c r="H102" s="92"/>
      <c r="I102" s="92"/>
      <c r="J102" s="91"/>
      <c r="K102" s="94"/>
      <c r="L102" s="92"/>
      <c r="M102" s="92"/>
      <c r="N102" s="91"/>
      <c r="O102" s="94"/>
      <c r="P102" s="92"/>
      <c r="Q102" s="92"/>
      <c r="R102" s="91"/>
      <c r="S102" s="94"/>
      <c r="T102" s="92"/>
      <c r="U102" s="92"/>
      <c r="V102" s="91"/>
    </row>
    <row r="103" spans="1:22" ht="12.75">
      <c r="A103" s="89">
        <v>95</v>
      </c>
      <c r="B103" s="117" t="s">
        <v>117</v>
      </c>
      <c r="C103" s="18">
        <f t="shared" si="20"/>
        <v>0</v>
      </c>
      <c r="D103" s="92">
        <f t="shared" si="20"/>
        <v>0</v>
      </c>
      <c r="E103" s="92"/>
      <c r="F103" s="93"/>
      <c r="G103" s="94">
        <f t="shared" si="24"/>
        <v>0</v>
      </c>
      <c r="H103" s="92"/>
      <c r="I103" s="92"/>
      <c r="J103" s="91"/>
      <c r="K103" s="94"/>
      <c r="L103" s="92"/>
      <c r="M103" s="92"/>
      <c r="N103" s="91"/>
      <c r="O103" s="94"/>
      <c r="P103" s="92"/>
      <c r="Q103" s="92"/>
      <c r="R103" s="91"/>
      <c r="S103" s="94"/>
      <c r="T103" s="92"/>
      <c r="U103" s="92"/>
      <c r="V103" s="91"/>
    </row>
    <row r="104" spans="1:22" ht="12.75">
      <c r="A104" s="89">
        <f t="shared" si="19"/>
        <v>96</v>
      </c>
      <c r="B104" s="117" t="s">
        <v>118</v>
      </c>
      <c r="C104" s="18">
        <f t="shared" si="20"/>
        <v>0</v>
      </c>
      <c r="D104" s="92">
        <f t="shared" si="20"/>
        <v>0</v>
      </c>
      <c r="E104" s="92"/>
      <c r="F104" s="93"/>
      <c r="G104" s="94">
        <f t="shared" si="24"/>
        <v>0</v>
      </c>
      <c r="H104" s="92"/>
      <c r="I104" s="92"/>
      <c r="J104" s="91"/>
      <c r="K104" s="94"/>
      <c r="L104" s="92"/>
      <c r="M104" s="92"/>
      <c r="N104" s="91"/>
      <c r="O104" s="94"/>
      <c r="P104" s="92"/>
      <c r="Q104" s="92"/>
      <c r="R104" s="91"/>
      <c r="S104" s="94"/>
      <c r="T104" s="92"/>
      <c r="U104" s="92"/>
      <c r="V104" s="91"/>
    </row>
    <row r="105" spans="1:22" ht="12.75">
      <c r="A105" s="89">
        <v>97</v>
      </c>
      <c r="B105" s="117" t="s">
        <v>119</v>
      </c>
      <c r="C105" s="18">
        <f t="shared" si="20"/>
        <v>0</v>
      </c>
      <c r="D105" s="92">
        <f t="shared" si="20"/>
        <v>0</v>
      </c>
      <c r="E105" s="92"/>
      <c r="F105" s="93"/>
      <c r="G105" s="94">
        <f t="shared" si="24"/>
        <v>0</v>
      </c>
      <c r="H105" s="92"/>
      <c r="I105" s="92"/>
      <c r="J105" s="91"/>
      <c r="K105" s="94"/>
      <c r="L105" s="92"/>
      <c r="M105" s="92"/>
      <c r="N105" s="91"/>
      <c r="O105" s="94"/>
      <c r="P105" s="92"/>
      <c r="Q105" s="92"/>
      <c r="R105" s="91"/>
      <c r="S105" s="94"/>
      <c r="T105" s="92"/>
      <c r="U105" s="92"/>
      <c r="V105" s="91"/>
    </row>
    <row r="106" spans="1:22" ht="12.75">
      <c r="A106" s="89">
        <v>98</v>
      </c>
      <c r="B106" s="38" t="s">
        <v>120</v>
      </c>
      <c r="C106" s="18">
        <f t="shared" si="20"/>
        <v>0</v>
      </c>
      <c r="D106" s="92">
        <f t="shared" si="20"/>
        <v>0</v>
      </c>
      <c r="E106" s="92"/>
      <c r="F106" s="93"/>
      <c r="G106" s="94">
        <f t="shared" si="24"/>
        <v>0</v>
      </c>
      <c r="H106" s="92"/>
      <c r="I106" s="92"/>
      <c r="J106" s="91"/>
      <c r="K106" s="94"/>
      <c r="L106" s="92"/>
      <c r="M106" s="92"/>
      <c r="N106" s="91"/>
      <c r="O106" s="94"/>
      <c r="P106" s="92"/>
      <c r="Q106" s="92"/>
      <c r="R106" s="91"/>
      <c r="S106" s="94"/>
      <c r="T106" s="92"/>
      <c r="U106" s="92"/>
      <c r="V106" s="91"/>
    </row>
    <row r="107" spans="1:22" ht="12.75">
      <c r="A107" s="89">
        <v>99</v>
      </c>
      <c r="B107" s="38" t="s">
        <v>121</v>
      </c>
      <c r="C107" s="18">
        <f t="shared" si="20"/>
        <v>0</v>
      </c>
      <c r="D107" s="92">
        <f t="shared" si="20"/>
        <v>0</v>
      </c>
      <c r="E107" s="92"/>
      <c r="F107" s="93"/>
      <c r="G107" s="94">
        <f t="shared" si="24"/>
        <v>0</v>
      </c>
      <c r="H107" s="92"/>
      <c r="I107" s="92"/>
      <c r="J107" s="91"/>
      <c r="K107" s="94"/>
      <c r="L107" s="92"/>
      <c r="M107" s="92"/>
      <c r="N107" s="91"/>
      <c r="O107" s="94"/>
      <c r="P107" s="92"/>
      <c r="Q107" s="92"/>
      <c r="R107" s="91"/>
      <c r="S107" s="94"/>
      <c r="T107" s="92"/>
      <c r="U107" s="92"/>
      <c r="V107" s="91"/>
    </row>
    <row r="108" spans="1:22" ht="12.75">
      <c r="A108" s="89">
        <v>100</v>
      </c>
      <c r="B108" s="38" t="s">
        <v>122</v>
      </c>
      <c r="C108" s="18">
        <f t="shared" si="20"/>
        <v>0</v>
      </c>
      <c r="D108" s="92">
        <f t="shared" si="20"/>
        <v>0</v>
      </c>
      <c r="E108" s="92"/>
      <c r="F108" s="93"/>
      <c r="G108" s="94">
        <f t="shared" si="24"/>
        <v>0</v>
      </c>
      <c r="H108" s="92"/>
      <c r="I108" s="92"/>
      <c r="J108" s="91"/>
      <c r="K108" s="94"/>
      <c r="L108" s="92"/>
      <c r="M108" s="92"/>
      <c r="N108" s="91"/>
      <c r="O108" s="94"/>
      <c r="P108" s="92"/>
      <c r="Q108" s="92"/>
      <c r="R108" s="91"/>
      <c r="S108" s="94"/>
      <c r="T108" s="92"/>
      <c r="U108" s="92"/>
      <c r="V108" s="91"/>
    </row>
    <row r="109" spans="1:22" ht="12.75">
      <c r="A109" s="89">
        <v>101</v>
      </c>
      <c r="B109" s="38" t="s">
        <v>123</v>
      </c>
      <c r="C109" s="18">
        <f t="shared" si="20"/>
        <v>0</v>
      </c>
      <c r="D109" s="92">
        <f t="shared" si="20"/>
        <v>0</v>
      </c>
      <c r="E109" s="92"/>
      <c r="F109" s="93"/>
      <c r="G109" s="94">
        <f t="shared" si="24"/>
        <v>0</v>
      </c>
      <c r="H109" s="92"/>
      <c r="I109" s="92"/>
      <c r="J109" s="91"/>
      <c r="K109" s="94"/>
      <c r="L109" s="92"/>
      <c r="M109" s="92"/>
      <c r="N109" s="91"/>
      <c r="O109" s="94"/>
      <c r="P109" s="92"/>
      <c r="Q109" s="92"/>
      <c r="R109" s="91"/>
      <c r="S109" s="94"/>
      <c r="T109" s="92"/>
      <c r="U109" s="92"/>
      <c r="V109" s="91"/>
    </row>
    <row r="110" spans="1:22" ht="12.75">
      <c r="A110" s="89">
        <v>102</v>
      </c>
      <c r="B110" s="38" t="s">
        <v>124</v>
      </c>
      <c r="C110" s="18">
        <f t="shared" si="20"/>
        <v>0</v>
      </c>
      <c r="D110" s="92">
        <f t="shared" si="20"/>
        <v>0</v>
      </c>
      <c r="E110" s="92"/>
      <c r="F110" s="93"/>
      <c r="G110" s="94">
        <f t="shared" si="24"/>
        <v>0</v>
      </c>
      <c r="H110" s="92"/>
      <c r="I110" s="92"/>
      <c r="J110" s="91"/>
      <c r="K110" s="94"/>
      <c r="L110" s="92"/>
      <c r="M110" s="92"/>
      <c r="N110" s="91"/>
      <c r="O110" s="94"/>
      <c r="P110" s="92"/>
      <c r="Q110" s="92"/>
      <c r="R110" s="91"/>
      <c r="S110" s="94"/>
      <c r="T110" s="92"/>
      <c r="U110" s="92"/>
      <c r="V110" s="91"/>
    </row>
    <row r="111" spans="1:22" ht="12.75">
      <c r="A111" s="89">
        <v>103</v>
      </c>
      <c r="B111" s="23" t="s">
        <v>2</v>
      </c>
      <c r="C111" s="36">
        <f t="shared" si="20"/>
        <v>0</v>
      </c>
      <c r="D111" s="131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4"/>
      <c r="L111" s="92"/>
      <c r="M111" s="92"/>
      <c r="N111" s="91"/>
      <c r="O111" s="94"/>
      <c r="P111" s="92"/>
      <c r="Q111" s="92"/>
      <c r="R111" s="91"/>
      <c r="S111" s="36">
        <f>T111+V111</f>
        <v>0</v>
      </c>
      <c r="T111" s="131"/>
      <c r="U111" s="25"/>
      <c r="V111" s="28"/>
    </row>
    <row r="112" spans="1:22" ht="12.75">
      <c r="A112" s="89">
        <v>104</v>
      </c>
      <c r="B112" s="38" t="s">
        <v>125</v>
      </c>
      <c r="C112" s="132">
        <f t="shared" si="20"/>
        <v>0</v>
      </c>
      <c r="D112" s="133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4"/>
      <c r="L112" s="92"/>
      <c r="M112" s="92"/>
      <c r="N112" s="91"/>
      <c r="O112" s="94"/>
      <c r="P112" s="92"/>
      <c r="Q112" s="92"/>
      <c r="R112" s="91"/>
      <c r="S112" s="36"/>
      <c r="T112" s="131"/>
      <c r="U112" s="25"/>
      <c r="V112" s="28"/>
    </row>
    <row r="113" spans="1:22" ht="12.75">
      <c r="A113" s="89">
        <v>105</v>
      </c>
      <c r="B113" s="38" t="s">
        <v>126</v>
      </c>
      <c r="C113" s="132">
        <f t="shared" si="20"/>
        <v>0</v>
      </c>
      <c r="D113" s="133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4"/>
      <c r="L113" s="92"/>
      <c r="M113" s="92"/>
      <c r="N113" s="91"/>
      <c r="O113" s="94"/>
      <c r="P113" s="92"/>
      <c r="Q113" s="92"/>
      <c r="R113" s="91"/>
      <c r="S113" s="36"/>
      <c r="T113" s="131"/>
      <c r="U113" s="25"/>
      <c r="V113" s="28"/>
    </row>
    <row r="114" spans="1:22" ht="12.75">
      <c r="A114" s="89">
        <v>106</v>
      </c>
      <c r="B114" s="23" t="s">
        <v>3</v>
      </c>
      <c r="C114" s="36">
        <f t="shared" si="20"/>
        <v>0</v>
      </c>
      <c r="D114" s="131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1"/>
      <c r="K114" s="94"/>
      <c r="L114" s="92"/>
      <c r="M114" s="92"/>
      <c r="N114" s="91"/>
      <c r="O114" s="94"/>
      <c r="P114" s="92"/>
      <c r="Q114" s="92"/>
      <c r="R114" s="91"/>
      <c r="S114" s="36">
        <f>T114+V114</f>
        <v>0</v>
      </c>
      <c r="T114" s="131"/>
      <c r="U114" s="25"/>
      <c r="V114" s="28"/>
    </row>
    <row r="115" spans="1:22" ht="12.75">
      <c r="A115" s="89">
        <v>107</v>
      </c>
      <c r="B115" s="134" t="s">
        <v>52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1"/>
      <c r="K115" s="94"/>
      <c r="L115" s="92"/>
      <c r="M115" s="92"/>
      <c r="N115" s="91"/>
      <c r="O115" s="94"/>
      <c r="P115" s="92"/>
      <c r="Q115" s="92"/>
      <c r="R115" s="91"/>
      <c r="S115" s="27"/>
      <c r="T115" s="25"/>
      <c r="U115" s="25"/>
      <c r="V115" s="28"/>
    </row>
    <row r="116" spans="1:22" ht="12.75">
      <c r="A116" s="89">
        <v>108</v>
      </c>
      <c r="B116" s="134" t="s">
        <v>53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1"/>
      <c r="K116" s="94"/>
      <c r="L116" s="92"/>
      <c r="M116" s="92"/>
      <c r="N116" s="91"/>
      <c r="O116" s="94"/>
      <c r="P116" s="92"/>
      <c r="Q116" s="92"/>
      <c r="R116" s="91"/>
      <c r="S116" s="27"/>
      <c r="T116" s="25"/>
      <c r="U116" s="25"/>
      <c r="V116" s="28"/>
    </row>
    <row r="117" spans="1:22" ht="12.75">
      <c r="A117" s="89">
        <v>109</v>
      </c>
      <c r="B117" s="23" t="s">
        <v>127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4"/>
      <c r="L117" s="92"/>
      <c r="M117" s="92"/>
      <c r="N117" s="91"/>
      <c r="O117" s="94"/>
      <c r="P117" s="92"/>
      <c r="Q117" s="92"/>
      <c r="R117" s="91"/>
      <c r="S117" s="27">
        <f>T117+V117</f>
        <v>0</v>
      </c>
      <c r="T117" s="25"/>
      <c r="U117" s="25"/>
      <c r="V117" s="28"/>
    </row>
    <row r="118" spans="1:22" ht="12.75">
      <c r="A118" s="89">
        <v>110</v>
      </c>
      <c r="B118" s="52" t="s">
        <v>4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4"/>
      <c r="L118" s="92"/>
      <c r="M118" s="92"/>
      <c r="N118" s="91"/>
      <c r="O118" s="94"/>
      <c r="P118" s="92"/>
      <c r="Q118" s="92"/>
      <c r="R118" s="91"/>
      <c r="S118" s="27"/>
      <c r="T118" s="25"/>
      <c r="U118" s="25"/>
      <c r="V118" s="28"/>
    </row>
    <row r="119" spans="1:22" ht="12.75">
      <c r="A119" s="89">
        <v>111</v>
      </c>
      <c r="B119" s="135" t="s">
        <v>128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4"/>
      <c r="L119" s="92"/>
      <c r="M119" s="92"/>
      <c r="N119" s="91"/>
      <c r="O119" s="94"/>
      <c r="P119" s="92"/>
      <c r="Q119" s="92"/>
      <c r="R119" s="91"/>
      <c r="S119" s="27"/>
      <c r="T119" s="25"/>
      <c r="U119" s="25"/>
      <c r="V119" s="28"/>
    </row>
    <row r="120" spans="1:22" ht="12.75">
      <c r="A120" s="89">
        <v>112</v>
      </c>
      <c r="B120" s="135" t="s">
        <v>54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4"/>
      <c r="L120" s="92"/>
      <c r="M120" s="92"/>
      <c r="N120" s="91"/>
      <c r="O120" s="94"/>
      <c r="P120" s="92"/>
      <c r="Q120" s="92"/>
      <c r="R120" s="91"/>
      <c r="S120" s="27"/>
      <c r="T120" s="25"/>
      <c r="U120" s="25"/>
      <c r="V120" s="28"/>
    </row>
    <row r="121" spans="1:22" ht="25.5">
      <c r="A121" s="89">
        <v>113</v>
      </c>
      <c r="B121" s="136" t="s">
        <v>55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4"/>
      <c r="L121" s="92"/>
      <c r="M121" s="92"/>
      <c r="N121" s="91"/>
      <c r="O121" s="94"/>
      <c r="P121" s="92"/>
      <c r="Q121" s="92"/>
      <c r="R121" s="91"/>
      <c r="S121" s="27"/>
      <c r="T121" s="25"/>
      <c r="U121" s="25"/>
      <c r="V121" s="28"/>
    </row>
    <row r="122" spans="1:22" ht="25.5">
      <c r="A122" s="89">
        <v>114</v>
      </c>
      <c r="B122" s="32" t="s">
        <v>29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4"/>
      <c r="L122" s="92"/>
      <c r="M122" s="92"/>
      <c r="N122" s="91"/>
      <c r="O122" s="94"/>
      <c r="P122" s="92"/>
      <c r="Q122" s="92"/>
      <c r="R122" s="91"/>
      <c r="S122" s="27">
        <f>T122+V122</f>
        <v>0</v>
      </c>
      <c r="T122" s="25"/>
      <c r="U122" s="25"/>
      <c r="V122" s="28"/>
    </row>
    <row r="123" spans="1:22" ht="12.75">
      <c r="A123" s="89">
        <v>115</v>
      </c>
      <c r="B123" s="23" t="s">
        <v>6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4"/>
      <c r="L123" s="92"/>
      <c r="M123" s="92"/>
      <c r="N123" s="91"/>
      <c r="O123" s="94"/>
      <c r="P123" s="92"/>
      <c r="Q123" s="92"/>
      <c r="R123" s="91"/>
      <c r="S123" s="27">
        <f aca="true" t="shared" si="25" ref="S123:S131">T123+V123</f>
        <v>0</v>
      </c>
      <c r="T123" s="25"/>
      <c r="U123" s="21"/>
      <c r="V123" s="30"/>
    </row>
    <row r="124" spans="1:22" ht="12.75">
      <c r="A124" s="89">
        <f t="shared" si="19"/>
        <v>116</v>
      </c>
      <c r="B124" s="23" t="s">
        <v>7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4"/>
      <c r="L124" s="92"/>
      <c r="M124" s="92"/>
      <c r="N124" s="91"/>
      <c r="O124" s="94"/>
      <c r="P124" s="92"/>
      <c r="Q124" s="92"/>
      <c r="R124" s="91"/>
      <c r="S124" s="27">
        <f t="shared" si="25"/>
        <v>0</v>
      </c>
      <c r="T124" s="25"/>
      <c r="U124" s="21"/>
      <c r="V124" s="30"/>
    </row>
    <row r="125" spans="1:22" ht="12.75">
      <c r="A125" s="89">
        <f t="shared" si="19"/>
        <v>117</v>
      </c>
      <c r="B125" s="23" t="s">
        <v>8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4"/>
      <c r="L125" s="92"/>
      <c r="M125" s="92"/>
      <c r="N125" s="91"/>
      <c r="O125" s="94"/>
      <c r="P125" s="92"/>
      <c r="Q125" s="92"/>
      <c r="R125" s="91"/>
      <c r="S125" s="27">
        <f t="shared" si="25"/>
        <v>0</v>
      </c>
      <c r="T125" s="25"/>
      <c r="U125" s="21"/>
      <c r="V125" s="30"/>
    </row>
    <row r="126" spans="1:22" ht="12.75">
      <c r="A126" s="89">
        <f t="shared" si="19"/>
        <v>118</v>
      </c>
      <c r="B126" s="23" t="s">
        <v>9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4"/>
      <c r="L126" s="92"/>
      <c r="M126" s="92"/>
      <c r="N126" s="91"/>
      <c r="O126" s="94"/>
      <c r="P126" s="92"/>
      <c r="Q126" s="92"/>
      <c r="R126" s="91"/>
      <c r="S126" s="27"/>
      <c r="T126" s="25"/>
      <c r="U126" s="21"/>
      <c r="V126" s="30"/>
    </row>
    <row r="127" spans="1:22" ht="12.75">
      <c r="A127" s="89">
        <f t="shared" si="19"/>
        <v>119</v>
      </c>
      <c r="B127" s="23" t="s">
        <v>10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4"/>
      <c r="L127" s="92"/>
      <c r="M127" s="92"/>
      <c r="N127" s="91"/>
      <c r="O127" s="94"/>
      <c r="P127" s="92"/>
      <c r="Q127" s="92"/>
      <c r="R127" s="91"/>
      <c r="S127" s="27">
        <f t="shared" si="25"/>
        <v>0</v>
      </c>
      <c r="T127" s="25"/>
      <c r="U127" s="25"/>
      <c r="V127" s="30"/>
    </row>
    <row r="128" spans="1:22" ht="12.75">
      <c r="A128" s="89">
        <f t="shared" si="19"/>
        <v>120</v>
      </c>
      <c r="B128" s="23" t="s">
        <v>11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4"/>
      <c r="L128" s="92"/>
      <c r="M128" s="92"/>
      <c r="N128" s="91"/>
      <c r="O128" s="94"/>
      <c r="P128" s="92"/>
      <c r="Q128" s="92"/>
      <c r="R128" s="91"/>
      <c r="S128" s="27">
        <f t="shared" si="25"/>
        <v>0</v>
      </c>
      <c r="T128" s="25"/>
      <c r="U128" s="21"/>
      <c r="V128" s="30"/>
    </row>
    <row r="129" spans="1:22" ht="12.75">
      <c r="A129" s="89">
        <f t="shared" si="19"/>
        <v>121</v>
      </c>
      <c r="B129" s="23" t="s">
        <v>12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4"/>
      <c r="L129" s="92"/>
      <c r="M129" s="92"/>
      <c r="N129" s="91"/>
      <c r="O129" s="94"/>
      <c r="P129" s="92"/>
      <c r="Q129" s="92"/>
      <c r="R129" s="91"/>
      <c r="S129" s="27"/>
      <c r="T129" s="25"/>
      <c r="U129" s="21"/>
      <c r="V129" s="30"/>
    </row>
    <row r="130" spans="1:22" ht="12.75">
      <c r="A130" s="89">
        <f t="shared" si="19"/>
        <v>122</v>
      </c>
      <c r="B130" s="23" t="s">
        <v>13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4"/>
      <c r="L130" s="92"/>
      <c r="M130" s="92"/>
      <c r="N130" s="91"/>
      <c r="O130" s="94"/>
      <c r="P130" s="92"/>
      <c r="Q130" s="92"/>
      <c r="R130" s="91"/>
      <c r="S130" s="27"/>
      <c r="T130" s="25"/>
      <c r="U130" s="21"/>
      <c r="V130" s="30"/>
    </row>
    <row r="131" spans="1:22" ht="12.75">
      <c r="A131" s="89">
        <f t="shared" si="19"/>
        <v>123</v>
      </c>
      <c r="B131" s="23" t="s">
        <v>24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4"/>
      <c r="L131" s="92"/>
      <c r="M131" s="92"/>
      <c r="N131" s="91"/>
      <c r="O131" s="94"/>
      <c r="P131" s="92"/>
      <c r="Q131" s="92"/>
      <c r="R131" s="91"/>
      <c r="S131" s="27">
        <f t="shared" si="25"/>
        <v>0</v>
      </c>
      <c r="T131" s="25"/>
      <c r="U131" s="21"/>
      <c r="V131" s="30"/>
    </row>
    <row r="132" spans="1:22" ht="12.75">
      <c r="A132" s="89">
        <f t="shared" si="19"/>
        <v>124</v>
      </c>
      <c r="B132" s="23" t="s">
        <v>14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4"/>
      <c r="L132" s="92"/>
      <c r="M132" s="92"/>
      <c r="N132" s="91"/>
      <c r="O132" s="94"/>
      <c r="P132" s="92"/>
      <c r="Q132" s="92"/>
      <c r="R132" s="91"/>
      <c r="S132" s="27"/>
      <c r="T132" s="21"/>
      <c r="U132" s="21"/>
      <c r="V132" s="30"/>
    </row>
    <row r="133" spans="1:22" ht="12.75">
      <c r="A133" s="89">
        <f t="shared" si="19"/>
        <v>125</v>
      </c>
      <c r="B133" s="23" t="s">
        <v>129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6"/>
      <c r="K133" s="101"/>
      <c r="L133" s="92"/>
      <c r="M133" s="92"/>
      <c r="N133" s="96"/>
      <c r="O133" s="101"/>
      <c r="P133" s="92"/>
      <c r="Q133" s="92"/>
      <c r="R133" s="96"/>
      <c r="S133" s="101"/>
      <c r="T133" s="92"/>
      <c r="U133" s="92"/>
      <c r="V133" s="96"/>
    </row>
    <row r="134" spans="1:22" ht="12.75">
      <c r="A134" s="89">
        <f t="shared" si="19"/>
        <v>126</v>
      </c>
      <c r="B134" s="23" t="s">
        <v>130</v>
      </c>
      <c r="C134" s="18">
        <f t="shared" si="20"/>
        <v>0</v>
      </c>
      <c r="D134" s="21">
        <f t="shared" si="20"/>
        <v>0</v>
      </c>
      <c r="E134" s="25"/>
      <c r="F134" s="26"/>
      <c r="G134" s="101">
        <f t="shared" si="24"/>
        <v>0</v>
      </c>
      <c r="H134" s="21"/>
      <c r="I134" s="25"/>
      <c r="J134" s="96"/>
      <c r="K134" s="101"/>
      <c r="L134" s="92"/>
      <c r="M134" s="92"/>
      <c r="N134" s="96"/>
      <c r="O134" s="101"/>
      <c r="P134" s="92"/>
      <c r="Q134" s="92"/>
      <c r="R134" s="96"/>
      <c r="S134" s="33"/>
      <c r="T134" s="25"/>
      <c r="U134" s="25"/>
      <c r="V134" s="34"/>
    </row>
    <row r="135" spans="1:22" ht="12.75">
      <c r="A135" s="89">
        <f t="shared" si="19"/>
        <v>127</v>
      </c>
      <c r="B135" s="23" t="s">
        <v>94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2"/>
      <c r="J135" s="96"/>
      <c r="K135" s="101"/>
      <c r="L135" s="92"/>
      <c r="M135" s="92"/>
      <c r="N135" s="96"/>
      <c r="O135" s="101"/>
      <c r="P135" s="92"/>
      <c r="Q135" s="92"/>
      <c r="R135" s="96"/>
      <c r="S135" s="101"/>
      <c r="T135" s="92"/>
      <c r="U135" s="92"/>
      <c r="V135" s="96"/>
    </row>
    <row r="136" spans="1:22" ht="12.75">
      <c r="A136" s="89">
        <f t="shared" si="19"/>
        <v>128</v>
      </c>
      <c r="B136" s="38" t="s">
        <v>131</v>
      </c>
      <c r="C136" s="18">
        <f t="shared" si="20"/>
        <v>0</v>
      </c>
      <c r="D136" s="21">
        <f t="shared" si="20"/>
        <v>0</v>
      </c>
      <c r="E136" s="25"/>
      <c r="F136" s="26"/>
      <c r="G136" s="94">
        <f t="shared" si="24"/>
        <v>0</v>
      </c>
      <c r="H136" s="21"/>
      <c r="I136" s="25"/>
      <c r="J136" s="91"/>
      <c r="K136" s="94"/>
      <c r="L136" s="92"/>
      <c r="M136" s="92"/>
      <c r="N136" s="91"/>
      <c r="O136" s="94"/>
      <c r="P136" s="92"/>
      <c r="Q136" s="92"/>
      <c r="R136" s="91"/>
      <c r="S136" s="27"/>
      <c r="T136" s="25"/>
      <c r="U136" s="25"/>
      <c r="V136" s="28"/>
    </row>
    <row r="137" spans="1:22" ht="12.75">
      <c r="A137" s="89">
        <f t="shared" si="19"/>
        <v>129</v>
      </c>
      <c r="B137" s="137" t="s">
        <v>132</v>
      </c>
      <c r="C137" s="18">
        <f t="shared" si="20"/>
        <v>0</v>
      </c>
      <c r="D137" s="21">
        <f t="shared" si="20"/>
        <v>0</v>
      </c>
      <c r="E137" s="25"/>
      <c r="F137" s="26"/>
      <c r="G137" s="94">
        <f t="shared" si="24"/>
        <v>0</v>
      </c>
      <c r="H137" s="21"/>
      <c r="I137" s="25"/>
      <c r="J137" s="91"/>
      <c r="K137" s="94"/>
      <c r="L137" s="92"/>
      <c r="M137" s="92"/>
      <c r="N137" s="91"/>
      <c r="O137" s="94"/>
      <c r="P137" s="92"/>
      <c r="Q137" s="92"/>
      <c r="R137" s="91"/>
      <c r="S137" s="27"/>
      <c r="T137" s="25"/>
      <c r="U137" s="25"/>
      <c r="V137" s="28"/>
    </row>
    <row r="138" spans="1:22" ht="12.75">
      <c r="A138" s="89">
        <v>130</v>
      </c>
      <c r="B138" s="23" t="s">
        <v>67</v>
      </c>
      <c r="C138" s="27">
        <f>G138+K138+O138+S138</f>
        <v>37.467</v>
      </c>
      <c r="D138" s="25">
        <f>H138+L138+P138+T138</f>
        <v>37.467</v>
      </c>
      <c r="E138" s="25">
        <f t="shared" si="20"/>
        <v>18.872</v>
      </c>
      <c r="F138" s="26"/>
      <c r="G138" s="27">
        <f>+H138</f>
        <v>33.467</v>
      </c>
      <c r="H138" s="25">
        <v>33.467</v>
      </c>
      <c r="I138" s="25">
        <v>18.872</v>
      </c>
      <c r="J138" s="91"/>
      <c r="K138" s="94"/>
      <c r="L138" s="92"/>
      <c r="M138" s="92"/>
      <c r="N138" s="91"/>
      <c r="O138" s="94"/>
      <c r="P138" s="92"/>
      <c r="Q138" s="92"/>
      <c r="R138" s="91"/>
      <c r="S138" s="27">
        <f>T138+V138</f>
        <v>4</v>
      </c>
      <c r="T138" s="25">
        <v>4</v>
      </c>
      <c r="U138" s="25"/>
      <c r="V138" s="28"/>
    </row>
    <row r="139" spans="1:22" ht="13.5" thickBot="1">
      <c r="A139" s="118">
        <v>131</v>
      </c>
      <c r="B139" s="40" t="s">
        <v>111</v>
      </c>
      <c r="C139" s="44">
        <f>G139+K139+O139+S139</f>
        <v>27.848</v>
      </c>
      <c r="D139" s="42">
        <f>H139+L139+P139+T139</f>
        <v>27.848</v>
      </c>
      <c r="E139" s="42">
        <f>I139+M139+Q139+U139</f>
        <v>19.054</v>
      </c>
      <c r="F139" s="43"/>
      <c r="G139" s="55">
        <f>+H139</f>
        <v>27.448</v>
      </c>
      <c r="H139" s="54">
        <v>27.448</v>
      </c>
      <c r="I139" s="54">
        <v>19.054</v>
      </c>
      <c r="J139" s="121"/>
      <c r="K139" s="138"/>
      <c r="L139" s="139"/>
      <c r="M139" s="139"/>
      <c r="N139" s="140"/>
      <c r="O139" s="138"/>
      <c r="P139" s="139"/>
      <c r="Q139" s="139"/>
      <c r="R139" s="140"/>
      <c r="S139" s="27">
        <f>T139+V139</f>
        <v>0.4</v>
      </c>
      <c r="T139" s="42">
        <v>0.4</v>
      </c>
      <c r="U139" s="42"/>
      <c r="V139" s="45"/>
    </row>
    <row r="140" spans="1:22" ht="45.75" thickBot="1">
      <c r="A140" s="69">
        <v>132</v>
      </c>
      <c r="B140" s="141" t="s">
        <v>133</v>
      </c>
      <c r="C140" s="71">
        <f t="shared" si="20"/>
        <v>0</v>
      </c>
      <c r="D140" s="58">
        <f t="shared" si="20"/>
        <v>0</v>
      </c>
      <c r="E140" s="58">
        <f t="shared" si="20"/>
        <v>0</v>
      </c>
      <c r="F140" s="61">
        <f t="shared" si="20"/>
        <v>0</v>
      </c>
      <c r="G140" s="71">
        <f>G141+SUM(G157:G168)+G170+G173</f>
        <v>0</v>
      </c>
      <c r="H140" s="60">
        <f>H141+SUM(H157:H168)+H170+H173</f>
        <v>0</v>
      </c>
      <c r="I140" s="58">
        <f>I141+SUM(I157:I168)+I170+I173</f>
        <v>0</v>
      </c>
      <c r="J140" s="63">
        <f>J141+SUM(J157:J168)+J170+J173</f>
        <v>0</v>
      </c>
      <c r="K140" s="72">
        <f>K141+SUM(K158:K168)+K173</f>
        <v>0</v>
      </c>
      <c r="L140" s="58">
        <f>L141+SUM(L158:L168)+L173</f>
        <v>0</v>
      </c>
      <c r="M140" s="58">
        <f>M141+SUM(M157:M168)+M170+M173</f>
        <v>0</v>
      </c>
      <c r="N140" s="63"/>
      <c r="O140" s="71"/>
      <c r="P140" s="58"/>
      <c r="Q140" s="58"/>
      <c r="R140" s="63"/>
      <c r="S140" s="71">
        <f>S141+SUM(S157:S168)+S170+S173</f>
        <v>0</v>
      </c>
      <c r="T140" s="58">
        <f>T157+T173</f>
        <v>0</v>
      </c>
      <c r="U140" s="58">
        <f>U157+U173</f>
        <v>0</v>
      </c>
      <c r="V140" s="63"/>
    </row>
    <row r="141" spans="1:22" ht="12.75">
      <c r="A141" s="74">
        <f t="shared" si="19"/>
        <v>133</v>
      </c>
      <c r="B141" s="88" t="s">
        <v>79</v>
      </c>
      <c r="C141" s="83">
        <f t="shared" si="20"/>
        <v>0</v>
      </c>
      <c r="D141" s="81">
        <f t="shared" si="20"/>
        <v>0</v>
      </c>
      <c r="E141" s="81"/>
      <c r="F141" s="84">
        <f t="shared" si="20"/>
        <v>0</v>
      </c>
      <c r="G141" s="81">
        <f>SUM(G142:G156)</f>
        <v>0</v>
      </c>
      <c r="H141" s="81">
        <f>SUM(H142:H156)</f>
        <v>0</v>
      </c>
      <c r="I141" s="81"/>
      <c r="J141" s="85">
        <f>SUM(J142:J156)</f>
        <v>0</v>
      </c>
      <c r="K141" s="86">
        <f>SUM(K142:K153)+K154</f>
        <v>0</v>
      </c>
      <c r="L141" s="81">
        <f>SUM(L142:L153)</f>
        <v>0</v>
      </c>
      <c r="M141" s="81">
        <f>SUM(M142:M153)</f>
        <v>0</v>
      </c>
      <c r="N141" s="111"/>
      <c r="O141" s="130"/>
      <c r="P141" s="115"/>
      <c r="Q141" s="115"/>
      <c r="R141" s="111"/>
      <c r="S141" s="130"/>
      <c r="T141" s="115"/>
      <c r="U141" s="115"/>
      <c r="V141" s="111"/>
    </row>
    <row r="142" spans="1:22" ht="12.75">
      <c r="A142" s="89">
        <f t="shared" si="19"/>
        <v>134</v>
      </c>
      <c r="B142" s="38" t="s">
        <v>134</v>
      </c>
      <c r="C142" s="18">
        <f t="shared" si="20"/>
        <v>0</v>
      </c>
      <c r="D142" s="92">
        <f t="shared" si="20"/>
        <v>0</v>
      </c>
      <c r="E142" s="25"/>
      <c r="F142" s="28"/>
      <c r="G142" s="98">
        <f t="shared" si="24"/>
        <v>0</v>
      </c>
      <c r="H142" s="92"/>
      <c r="I142" s="92"/>
      <c r="J142" s="93"/>
      <c r="K142" s="94"/>
      <c r="L142" s="92"/>
      <c r="M142" s="92"/>
      <c r="N142" s="91"/>
      <c r="O142" s="94"/>
      <c r="P142" s="92"/>
      <c r="Q142" s="92"/>
      <c r="R142" s="91"/>
      <c r="S142" s="94"/>
      <c r="T142" s="92"/>
      <c r="U142" s="92"/>
      <c r="V142" s="91"/>
    </row>
    <row r="143" spans="1:22" ht="12.75">
      <c r="A143" s="89">
        <f>+A142+1</f>
        <v>135</v>
      </c>
      <c r="B143" s="38" t="s">
        <v>135</v>
      </c>
      <c r="C143" s="18">
        <f t="shared" si="20"/>
        <v>0</v>
      </c>
      <c r="D143" s="92">
        <f t="shared" si="20"/>
        <v>0</v>
      </c>
      <c r="E143" s="25"/>
      <c r="F143" s="28"/>
      <c r="G143" s="98">
        <f t="shared" si="24"/>
        <v>0</v>
      </c>
      <c r="H143" s="92"/>
      <c r="I143" s="92"/>
      <c r="J143" s="93"/>
      <c r="K143" s="94"/>
      <c r="L143" s="92"/>
      <c r="M143" s="92"/>
      <c r="N143" s="91"/>
      <c r="O143" s="94"/>
      <c r="P143" s="92"/>
      <c r="Q143" s="92"/>
      <c r="R143" s="91"/>
      <c r="S143" s="94"/>
      <c r="T143" s="92"/>
      <c r="U143" s="92"/>
      <c r="V143" s="91"/>
    </row>
    <row r="144" spans="1:22" ht="12.75">
      <c r="A144" s="89">
        <f>+A143+1</f>
        <v>136</v>
      </c>
      <c r="B144" s="38" t="s">
        <v>136</v>
      </c>
      <c r="C144" s="18">
        <f t="shared" si="20"/>
        <v>0</v>
      </c>
      <c r="D144" s="92">
        <f t="shared" si="20"/>
        <v>0</v>
      </c>
      <c r="E144" s="25"/>
      <c r="F144" s="28"/>
      <c r="G144" s="98">
        <f t="shared" si="24"/>
        <v>0</v>
      </c>
      <c r="H144" s="92"/>
      <c r="I144" s="92"/>
      <c r="J144" s="93"/>
      <c r="K144" s="94"/>
      <c r="L144" s="92"/>
      <c r="M144" s="92"/>
      <c r="N144" s="91"/>
      <c r="O144" s="94"/>
      <c r="P144" s="92"/>
      <c r="Q144" s="92"/>
      <c r="R144" s="91"/>
      <c r="S144" s="94"/>
      <c r="T144" s="92"/>
      <c r="U144" s="92"/>
      <c r="V144" s="91"/>
    </row>
    <row r="145" spans="1:22" ht="12.75">
      <c r="A145" s="89">
        <v>137</v>
      </c>
      <c r="B145" s="38" t="s">
        <v>137</v>
      </c>
      <c r="C145" s="18">
        <f t="shared" si="20"/>
        <v>0</v>
      </c>
      <c r="D145" s="92">
        <f t="shared" si="20"/>
        <v>0</v>
      </c>
      <c r="E145" s="25"/>
      <c r="F145" s="28"/>
      <c r="G145" s="98">
        <f t="shared" si="24"/>
        <v>0</v>
      </c>
      <c r="H145" s="90"/>
      <c r="I145" s="92"/>
      <c r="J145" s="93"/>
      <c r="K145" s="94"/>
      <c r="L145" s="92"/>
      <c r="M145" s="92"/>
      <c r="N145" s="91"/>
      <c r="O145" s="94"/>
      <c r="P145" s="92"/>
      <c r="Q145" s="92"/>
      <c r="R145" s="91"/>
      <c r="S145" s="94"/>
      <c r="T145" s="92"/>
      <c r="U145" s="92"/>
      <c r="V145" s="91"/>
    </row>
    <row r="146" spans="1:22" ht="12.75">
      <c r="A146" s="89">
        <v>138</v>
      </c>
      <c r="B146" s="117" t="s">
        <v>138</v>
      </c>
      <c r="C146" s="18">
        <f t="shared" si="20"/>
        <v>0</v>
      </c>
      <c r="D146" s="92">
        <f t="shared" si="20"/>
        <v>0</v>
      </c>
      <c r="E146" s="25"/>
      <c r="F146" s="28"/>
      <c r="G146" s="98">
        <f t="shared" si="24"/>
        <v>0</v>
      </c>
      <c r="H146" s="92"/>
      <c r="I146" s="92"/>
      <c r="J146" s="93"/>
      <c r="K146" s="94"/>
      <c r="L146" s="92"/>
      <c r="M146" s="92"/>
      <c r="N146" s="91"/>
      <c r="O146" s="94"/>
      <c r="P146" s="92"/>
      <c r="Q146" s="92"/>
      <c r="R146" s="91"/>
      <c r="S146" s="94"/>
      <c r="T146" s="92"/>
      <c r="U146" s="92"/>
      <c r="V146" s="91"/>
    </row>
    <row r="147" spans="1:22" ht="12.75">
      <c r="A147" s="89">
        <f>+A146+1</f>
        <v>139</v>
      </c>
      <c r="B147" s="38" t="s">
        <v>139</v>
      </c>
      <c r="C147" s="18">
        <f t="shared" si="20"/>
        <v>0</v>
      </c>
      <c r="D147" s="92">
        <f t="shared" si="20"/>
        <v>0</v>
      </c>
      <c r="E147" s="25"/>
      <c r="F147" s="28"/>
      <c r="G147" s="98"/>
      <c r="H147" s="92"/>
      <c r="I147" s="92"/>
      <c r="J147" s="93"/>
      <c r="K147" s="94">
        <f>L147+N147</f>
        <v>0</v>
      </c>
      <c r="L147" s="92"/>
      <c r="M147" s="92"/>
      <c r="N147" s="91"/>
      <c r="O147" s="94"/>
      <c r="P147" s="92"/>
      <c r="Q147" s="92"/>
      <c r="R147" s="91"/>
      <c r="S147" s="94"/>
      <c r="T147" s="92"/>
      <c r="U147" s="92"/>
      <c r="V147" s="91"/>
    </row>
    <row r="148" spans="1:22" ht="12.75">
      <c r="A148" s="89">
        <f>+A147+1</f>
        <v>140</v>
      </c>
      <c r="B148" s="38" t="s">
        <v>140</v>
      </c>
      <c r="C148" s="18">
        <f t="shared" si="20"/>
        <v>0</v>
      </c>
      <c r="D148" s="92">
        <f t="shared" si="20"/>
        <v>0</v>
      </c>
      <c r="E148" s="25"/>
      <c r="F148" s="28"/>
      <c r="G148" s="98"/>
      <c r="H148" s="92"/>
      <c r="I148" s="92"/>
      <c r="J148" s="93"/>
      <c r="K148" s="94">
        <f>L148+N148</f>
        <v>0</v>
      </c>
      <c r="L148" s="92"/>
      <c r="M148" s="92"/>
      <c r="N148" s="91"/>
      <c r="O148" s="94"/>
      <c r="P148" s="92"/>
      <c r="Q148" s="92"/>
      <c r="R148" s="91"/>
      <c r="S148" s="94"/>
      <c r="T148" s="92"/>
      <c r="U148" s="92"/>
      <c r="V148" s="91"/>
    </row>
    <row r="149" spans="1:22" ht="12.75">
      <c r="A149" s="89">
        <v>141</v>
      </c>
      <c r="B149" s="38" t="s">
        <v>141</v>
      </c>
      <c r="C149" s="18"/>
      <c r="D149" s="92"/>
      <c r="E149" s="25"/>
      <c r="F149" s="28"/>
      <c r="G149" s="98"/>
      <c r="H149" s="92"/>
      <c r="I149" s="92"/>
      <c r="J149" s="93"/>
      <c r="K149" s="94">
        <f>L149+N149</f>
        <v>0</v>
      </c>
      <c r="L149" s="92"/>
      <c r="M149" s="92"/>
      <c r="N149" s="91"/>
      <c r="O149" s="94"/>
      <c r="P149" s="92"/>
      <c r="Q149" s="92"/>
      <c r="R149" s="91"/>
      <c r="S149" s="94"/>
      <c r="T149" s="92"/>
      <c r="U149" s="92"/>
      <c r="V149" s="91"/>
    </row>
    <row r="150" spans="1:22" ht="12.75">
      <c r="A150" s="89">
        <v>142</v>
      </c>
      <c r="B150" s="38" t="s">
        <v>142</v>
      </c>
      <c r="C150" s="18">
        <f t="shared" si="20"/>
        <v>0</v>
      </c>
      <c r="D150" s="92">
        <f t="shared" si="20"/>
        <v>0</v>
      </c>
      <c r="E150" s="25"/>
      <c r="F150" s="28"/>
      <c r="G150" s="98">
        <f t="shared" si="24"/>
        <v>0</v>
      </c>
      <c r="H150" s="92"/>
      <c r="I150" s="92"/>
      <c r="J150" s="93"/>
      <c r="K150" s="94"/>
      <c r="L150" s="92"/>
      <c r="M150" s="92"/>
      <c r="N150" s="91"/>
      <c r="O150" s="94"/>
      <c r="P150" s="92"/>
      <c r="Q150" s="92"/>
      <c r="R150" s="91"/>
      <c r="S150" s="94"/>
      <c r="T150" s="92"/>
      <c r="U150" s="92"/>
      <c r="V150" s="91"/>
    </row>
    <row r="151" spans="1:22" ht="38.25">
      <c r="A151" s="142">
        <v>143</v>
      </c>
      <c r="B151" s="143" t="s">
        <v>143</v>
      </c>
      <c r="C151" s="144">
        <f t="shared" si="20"/>
        <v>0</v>
      </c>
      <c r="D151" s="145">
        <f>H151+L151+P151+T151</f>
        <v>0</v>
      </c>
      <c r="E151" s="146"/>
      <c r="F151" s="147"/>
      <c r="G151" s="148">
        <f t="shared" si="24"/>
        <v>0</v>
      </c>
      <c r="H151" s="149"/>
      <c r="I151" s="150"/>
      <c r="J151" s="151"/>
      <c r="K151" s="94"/>
      <c r="L151" s="150"/>
      <c r="M151" s="150"/>
      <c r="N151" s="152"/>
      <c r="O151" s="153"/>
      <c r="P151" s="150"/>
      <c r="Q151" s="150"/>
      <c r="R151" s="152"/>
      <c r="S151" s="39"/>
      <c r="T151" s="150"/>
      <c r="U151" s="150"/>
      <c r="V151" s="152"/>
    </row>
    <row r="152" spans="1:22" ht="12.75">
      <c r="A152" s="142">
        <v>144</v>
      </c>
      <c r="B152" s="143" t="s">
        <v>144</v>
      </c>
      <c r="C152" s="144">
        <f t="shared" si="20"/>
        <v>0</v>
      </c>
      <c r="D152" s="145">
        <f>H152+L152+P152+T152</f>
        <v>0</v>
      </c>
      <c r="E152" s="145">
        <f>I152+M152+Q152+U152</f>
        <v>0</v>
      </c>
      <c r="F152" s="147"/>
      <c r="G152" s="148"/>
      <c r="H152" s="149"/>
      <c r="I152" s="150"/>
      <c r="J152" s="151"/>
      <c r="K152" s="94">
        <f>L152+N152</f>
        <v>0</v>
      </c>
      <c r="L152" s="150"/>
      <c r="M152" s="150"/>
      <c r="N152" s="152"/>
      <c r="O152" s="153"/>
      <c r="P152" s="150"/>
      <c r="Q152" s="150"/>
      <c r="R152" s="152"/>
      <c r="S152" s="39"/>
      <c r="T152" s="150"/>
      <c r="U152" s="150"/>
      <c r="V152" s="152"/>
    </row>
    <row r="153" spans="1:22" ht="25.5">
      <c r="A153" s="89">
        <v>145</v>
      </c>
      <c r="B153" s="102" t="s">
        <v>145</v>
      </c>
      <c r="C153" s="18">
        <f t="shared" si="20"/>
        <v>0</v>
      </c>
      <c r="D153" s="145"/>
      <c r="E153" s="25"/>
      <c r="F153" s="30">
        <f t="shared" si="20"/>
        <v>0</v>
      </c>
      <c r="G153" s="148">
        <f t="shared" si="24"/>
        <v>0</v>
      </c>
      <c r="H153" s="92"/>
      <c r="I153" s="92"/>
      <c r="J153" s="93"/>
      <c r="K153" s="94"/>
      <c r="L153" s="92"/>
      <c r="M153" s="92"/>
      <c r="N153" s="91"/>
      <c r="O153" s="94"/>
      <c r="P153" s="92"/>
      <c r="Q153" s="92"/>
      <c r="R153" s="91"/>
      <c r="S153" s="94"/>
      <c r="T153" s="92"/>
      <c r="U153" s="92"/>
      <c r="V153" s="91"/>
    </row>
    <row r="154" spans="1:22" ht="25.5">
      <c r="A154" s="89">
        <v>146</v>
      </c>
      <c r="B154" s="154" t="s">
        <v>51</v>
      </c>
      <c r="C154" s="18">
        <f t="shared" si="20"/>
        <v>0</v>
      </c>
      <c r="D154" s="145"/>
      <c r="E154" s="25"/>
      <c r="F154" s="30">
        <f t="shared" si="20"/>
        <v>0</v>
      </c>
      <c r="G154" s="148">
        <f t="shared" si="24"/>
        <v>0</v>
      </c>
      <c r="H154" s="92"/>
      <c r="I154" s="92"/>
      <c r="J154" s="93"/>
      <c r="K154" s="94"/>
      <c r="L154" s="92"/>
      <c r="M154" s="92"/>
      <c r="N154" s="91"/>
      <c r="O154" s="94"/>
      <c r="P154" s="92"/>
      <c r="Q154" s="92"/>
      <c r="R154" s="91"/>
      <c r="S154" s="94"/>
      <c r="T154" s="92"/>
      <c r="U154" s="92"/>
      <c r="V154" s="91"/>
    </row>
    <row r="155" spans="1:22" ht="12.75">
      <c r="A155" s="89">
        <v>147</v>
      </c>
      <c r="B155" s="154" t="s">
        <v>146</v>
      </c>
      <c r="C155" s="18">
        <f t="shared" si="20"/>
        <v>0</v>
      </c>
      <c r="D155" s="145">
        <f>H155+L155+P155+T155</f>
        <v>0</v>
      </c>
      <c r="E155" s="25"/>
      <c r="F155" s="30"/>
      <c r="G155" s="148">
        <f t="shared" si="24"/>
        <v>0</v>
      </c>
      <c r="H155" s="92"/>
      <c r="I155" s="92"/>
      <c r="J155" s="93"/>
      <c r="K155" s="94"/>
      <c r="L155" s="92"/>
      <c r="M155" s="92"/>
      <c r="N155" s="91"/>
      <c r="O155" s="94"/>
      <c r="P155" s="92"/>
      <c r="Q155" s="92"/>
      <c r="R155" s="91"/>
      <c r="S155" s="94"/>
      <c r="T155" s="92"/>
      <c r="U155" s="92"/>
      <c r="V155" s="91"/>
    </row>
    <row r="156" spans="1:22" ht="12.75">
      <c r="A156" s="89">
        <v>148</v>
      </c>
      <c r="B156" s="154" t="s">
        <v>147</v>
      </c>
      <c r="C156" s="18">
        <f t="shared" si="20"/>
        <v>0</v>
      </c>
      <c r="D156" s="145">
        <f>H156+L156+P156+T156</f>
        <v>0</v>
      </c>
      <c r="E156" s="25"/>
      <c r="F156" s="30"/>
      <c r="G156" s="148">
        <f t="shared" si="24"/>
        <v>0</v>
      </c>
      <c r="H156" s="92"/>
      <c r="I156" s="92"/>
      <c r="J156" s="93"/>
      <c r="K156" s="94"/>
      <c r="L156" s="92"/>
      <c r="M156" s="92"/>
      <c r="N156" s="91"/>
      <c r="O156" s="94"/>
      <c r="P156" s="92"/>
      <c r="Q156" s="92"/>
      <c r="R156" s="91"/>
      <c r="S156" s="94"/>
      <c r="T156" s="92"/>
      <c r="U156" s="92"/>
      <c r="V156" s="91"/>
    </row>
    <row r="157" spans="1:22" ht="12.75">
      <c r="A157" s="89">
        <v>149</v>
      </c>
      <c r="B157" s="23" t="s">
        <v>23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1"/>
      <c r="O157" s="94"/>
      <c r="P157" s="92"/>
      <c r="Q157" s="92"/>
      <c r="R157" s="91"/>
      <c r="S157" s="27">
        <f>T157+V157</f>
        <v>0</v>
      </c>
      <c r="T157" s="25"/>
      <c r="U157" s="25"/>
      <c r="V157" s="28"/>
    </row>
    <row r="158" spans="1:22" ht="12.75">
      <c r="A158" s="89">
        <f aca="true" t="shared" si="26" ref="A158:A205">+A157+1</f>
        <v>150</v>
      </c>
      <c r="B158" s="23" t="s">
        <v>6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aca="true" t="shared" si="27" ref="K158:K169">L158+N158</f>
        <v>0</v>
      </c>
      <c r="L158" s="25"/>
      <c r="M158" s="25"/>
      <c r="N158" s="30"/>
      <c r="O158" s="94"/>
      <c r="P158" s="92"/>
      <c r="Q158" s="92"/>
      <c r="R158" s="91"/>
      <c r="S158" s="94"/>
      <c r="T158" s="92"/>
      <c r="U158" s="92"/>
      <c r="V158" s="91"/>
    </row>
    <row r="159" spans="1:22" ht="12.75">
      <c r="A159" s="89">
        <f t="shared" si="26"/>
        <v>151</v>
      </c>
      <c r="B159" s="23" t="s">
        <v>7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4"/>
      <c r="P159" s="92"/>
      <c r="Q159" s="92"/>
      <c r="R159" s="91"/>
      <c r="S159" s="94"/>
      <c r="T159" s="92"/>
      <c r="U159" s="92"/>
      <c r="V159" s="91"/>
    </row>
    <row r="160" spans="1:22" ht="12.75">
      <c r="A160" s="89">
        <f t="shared" si="26"/>
        <v>152</v>
      </c>
      <c r="B160" s="23" t="s">
        <v>8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4"/>
      <c r="P160" s="92"/>
      <c r="Q160" s="92"/>
      <c r="R160" s="91"/>
      <c r="S160" s="94"/>
      <c r="T160" s="92"/>
      <c r="U160" s="92"/>
      <c r="V160" s="91"/>
    </row>
    <row r="161" spans="1:22" ht="12.75">
      <c r="A161" s="89">
        <f t="shared" si="26"/>
        <v>153</v>
      </c>
      <c r="B161" s="23" t="s">
        <v>9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4"/>
      <c r="P161" s="92"/>
      <c r="Q161" s="92"/>
      <c r="R161" s="91"/>
      <c r="S161" s="94"/>
      <c r="T161" s="92"/>
      <c r="U161" s="92"/>
      <c r="V161" s="91"/>
    </row>
    <row r="162" spans="1:22" ht="12.75">
      <c r="A162" s="89">
        <f t="shared" si="26"/>
        <v>154</v>
      </c>
      <c r="B162" s="23" t="s">
        <v>10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4"/>
      <c r="P162" s="92"/>
      <c r="Q162" s="92"/>
      <c r="R162" s="91"/>
      <c r="S162" s="94"/>
      <c r="T162" s="92"/>
      <c r="U162" s="92"/>
      <c r="V162" s="91"/>
    </row>
    <row r="163" spans="1:22" ht="12.75">
      <c r="A163" s="89">
        <f t="shared" si="26"/>
        <v>155</v>
      </c>
      <c r="B163" s="23" t="s">
        <v>11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4"/>
      <c r="P163" s="92"/>
      <c r="Q163" s="92"/>
      <c r="R163" s="91"/>
      <c r="S163" s="94"/>
      <c r="T163" s="92"/>
      <c r="U163" s="92"/>
      <c r="V163" s="91"/>
    </row>
    <row r="164" spans="1:22" ht="12.75">
      <c r="A164" s="89">
        <f t="shared" si="26"/>
        <v>156</v>
      </c>
      <c r="B164" s="23" t="s">
        <v>12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4"/>
      <c r="P164" s="92"/>
      <c r="Q164" s="92"/>
      <c r="R164" s="91"/>
      <c r="S164" s="94"/>
      <c r="T164" s="92"/>
      <c r="U164" s="92"/>
      <c r="V164" s="91"/>
    </row>
    <row r="165" spans="1:22" ht="12.75">
      <c r="A165" s="89">
        <f t="shared" si="26"/>
        <v>157</v>
      </c>
      <c r="B165" s="23" t="s">
        <v>13</v>
      </c>
      <c r="C165" s="27">
        <f aca="true" t="shared" si="28" ref="C165:E174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4"/>
      <c r="P165" s="92"/>
      <c r="Q165" s="92"/>
      <c r="R165" s="91"/>
      <c r="S165" s="94"/>
      <c r="T165" s="92"/>
      <c r="U165" s="92"/>
      <c r="V165" s="91"/>
    </row>
    <row r="166" spans="1:22" ht="12.75">
      <c r="A166" s="89">
        <f t="shared" si="26"/>
        <v>158</v>
      </c>
      <c r="B166" s="23" t="s">
        <v>24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4"/>
      <c r="P166" s="92"/>
      <c r="Q166" s="92"/>
      <c r="R166" s="91"/>
      <c r="S166" s="94"/>
      <c r="T166" s="92"/>
      <c r="U166" s="92"/>
      <c r="V166" s="91"/>
    </row>
    <row r="167" spans="1:22" ht="12.75">
      <c r="A167" s="89">
        <f t="shared" si="26"/>
        <v>159</v>
      </c>
      <c r="B167" s="23" t="s">
        <v>14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4"/>
      <c r="P167" s="92"/>
      <c r="Q167" s="92"/>
      <c r="R167" s="91"/>
      <c r="S167" s="94"/>
      <c r="T167" s="92"/>
      <c r="U167" s="92"/>
      <c r="V167" s="91"/>
    </row>
    <row r="168" spans="1:22" ht="12.75">
      <c r="A168" s="89">
        <f t="shared" si="26"/>
        <v>160</v>
      </c>
      <c r="B168" s="52" t="s">
        <v>74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99"/>
      <c r="H168" s="92"/>
      <c r="I168" s="92"/>
      <c r="J168" s="99"/>
      <c r="K168" s="33">
        <f t="shared" si="27"/>
        <v>0</v>
      </c>
      <c r="L168" s="25"/>
      <c r="M168" s="25"/>
      <c r="N168" s="96"/>
      <c r="O168" s="101"/>
      <c r="P168" s="92"/>
      <c r="Q168" s="92"/>
      <c r="R168" s="96"/>
      <c r="S168" s="101"/>
      <c r="T168" s="92"/>
      <c r="U168" s="92"/>
      <c r="V168" s="96"/>
    </row>
    <row r="169" spans="1:22" ht="12.75">
      <c r="A169" s="89">
        <f t="shared" si="26"/>
        <v>161</v>
      </c>
      <c r="B169" s="38" t="s">
        <v>148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99"/>
      <c r="H169" s="25"/>
      <c r="I169" s="25"/>
      <c r="J169" s="95"/>
      <c r="K169" s="155">
        <f t="shared" si="27"/>
        <v>0</v>
      </c>
      <c r="L169" s="21"/>
      <c r="M169" s="21"/>
      <c r="N169" s="96"/>
      <c r="O169" s="101"/>
      <c r="P169" s="92"/>
      <c r="Q169" s="92"/>
      <c r="R169" s="96"/>
      <c r="S169" s="101"/>
      <c r="T169" s="92"/>
      <c r="U169" s="92"/>
      <c r="V169" s="96"/>
    </row>
    <row r="170" spans="1:22" ht="12.75">
      <c r="A170" s="89">
        <f t="shared" si="26"/>
        <v>162</v>
      </c>
      <c r="B170" s="23" t="s">
        <v>32</v>
      </c>
      <c r="C170" s="27">
        <f t="shared" si="28"/>
        <v>0</v>
      </c>
      <c r="D170" s="25">
        <f t="shared" si="28"/>
        <v>0</v>
      </c>
      <c r="E170" s="25"/>
      <c r="F170" s="28"/>
      <c r="G170" s="95">
        <f>G171+G172</f>
        <v>0</v>
      </c>
      <c r="H170" s="25"/>
      <c r="I170" s="92"/>
      <c r="J170" s="99"/>
      <c r="K170" s="101"/>
      <c r="L170" s="92"/>
      <c r="M170" s="92"/>
      <c r="N170" s="96"/>
      <c r="O170" s="101"/>
      <c r="P170" s="92"/>
      <c r="Q170" s="92"/>
      <c r="R170" s="96"/>
      <c r="S170" s="101"/>
      <c r="T170" s="92"/>
      <c r="U170" s="92"/>
      <c r="V170" s="96"/>
    </row>
    <row r="171" spans="1:22" ht="12.75">
      <c r="A171" s="89">
        <f t="shared" si="26"/>
        <v>163</v>
      </c>
      <c r="B171" s="117" t="s">
        <v>149</v>
      </c>
      <c r="C171" s="18">
        <f t="shared" si="28"/>
        <v>0</v>
      </c>
      <c r="D171" s="92">
        <f t="shared" si="28"/>
        <v>0</v>
      </c>
      <c r="E171" s="92"/>
      <c r="F171" s="91"/>
      <c r="G171" s="99">
        <f t="shared" si="24"/>
        <v>0</v>
      </c>
      <c r="H171" s="92"/>
      <c r="I171" s="92"/>
      <c r="J171" s="99"/>
      <c r="K171" s="101"/>
      <c r="L171" s="92"/>
      <c r="M171" s="92"/>
      <c r="N171" s="96"/>
      <c r="O171" s="101"/>
      <c r="P171" s="92"/>
      <c r="Q171" s="92"/>
      <c r="R171" s="96"/>
      <c r="S171" s="101"/>
      <c r="T171" s="92"/>
      <c r="U171" s="92"/>
      <c r="V171" s="96"/>
    </row>
    <row r="172" spans="1:22" ht="12.75">
      <c r="A172" s="89">
        <f t="shared" si="26"/>
        <v>164</v>
      </c>
      <c r="B172" s="38" t="s">
        <v>150</v>
      </c>
      <c r="C172" s="18">
        <f t="shared" si="28"/>
        <v>0</v>
      </c>
      <c r="D172" s="92">
        <f t="shared" si="28"/>
        <v>0</v>
      </c>
      <c r="E172" s="92"/>
      <c r="F172" s="91"/>
      <c r="G172" s="99">
        <f aca="true" t="shared" si="29" ref="G172:G207">H172+J172</f>
        <v>0</v>
      </c>
      <c r="H172" s="92"/>
      <c r="I172" s="92"/>
      <c r="J172" s="99"/>
      <c r="K172" s="101"/>
      <c r="L172" s="92"/>
      <c r="M172" s="92"/>
      <c r="N172" s="96"/>
      <c r="O172" s="101"/>
      <c r="P172" s="92"/>
      <c r="Q172" s="92"/>
      <c r="R172" s="96"/>
      <c r="S172" s="101"/>
      <c r="T172" s="92"/>
      <c r="U172" s="92"/>
      <c r="V172" s="96"/>
    </row>
    <row r="173" spans="1:22" ht="12.75">
      <c r="A173" s="89">
        <v>165</v>
      </c>
      <c r="B173" s="23" t="s">
        <v>5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3"/>
      <c r="K173" s="33">
        <f>L173+N173</f>
        <v>0</v>
      </c>
      <c r="L173" s="25"/>
      <c r="M173" s="25"/>
      <c r="N173" s="91"/>
      <c r="O173" s="94"/>
      <c r="P173" s="92"/>
      <c r="Q173" s="92"/>
      <c r="R173" s="91"/>
      <c r="S173" s="27">
        <f>T173+V173</f>
        <v>0</v>
      </c>
      <c r="T173" s="25"/>
      <c r="U173" s="25"/>
      <c r="V173" s="91"/>
    </row>
    <row r="174" spans="1:22" ht="13.5" thickBot="1">
      <c r="A174" s="118">
        <f t="shared" si="26"/>
        <v>166</v>
      </c>
      <c r="B174" s="156" t="s">
        <v>151</v>
      </c>
      <c r="C174" s="47">
        <f t="shared" si="28"/>
        <v>0</v>
      </c>
      <c r="D174" s="139">
        <f t="shared" si="28"/>
        <v>0</v>
      </c>
      <c r="E174" s="139">
        <f>I174+M174+Q174+U174</f>
        <v>0</v>
      </c>
      <c r="F174" s="140"/>
      <c r="G174" s="157"/>
      <c r="H174" s="139"/>
      <c r="I174" s="139"/>
      <c r="J174" s="158"/>
      <c r="K174" s="155">
        <f>L174+N174</f>
        <v>0</v>
      </c>
      <c r="L174" s="139"/>
      <c r="M174" s="139"/>
      <c r="N174" s="140"/>
      <c r="O174" s="138"/>
      <c r="P174" s="139"/>
      <c r="Q174" s="139"/>
      <c r="R174" s="140"/>
      <c r="S174" s="18">
        <f>T174+V174</f>
        <v>0</v>
      </c>
      <c r="T174" s="139"/>
      <c r="U174" s="139"/>
      <c r="V174" s="140"/>
    </row>
    <row r="175" spans="1:22" ht="45.75" thickBot="1">
      <c r="A175" s="69">
        <f t="shared" si="26"/>
        <v>167</v>
      </c>
      <c r="B175" s="70" t="s">
        <v>152</v>
      </c>
      <c r="C175" s="62">
        <f aca="true" t="shared" si="30" ref="C175:L175">C176+C185+SUM(C187:C196)</f>
        <v>0</v>
      </c>
      <c r="D175" s="58">
        <f t="shared" si="30"/>
        <v>0</v>
      </c>
      <c r="E175" s="58">
        <f t="shared" si="30"/>
        <v>0</v>
      </c>
      <c r="F175" s="60">
        <f t="shared" si="30"/>
        <v>0</v>
      </c>
      <c r="G175" s="71">
        <f t="shared" si="30"/>
        <v>0</v>
      </c>
      <c r="H175" s="58">
        <f t="shared" si="30"/>
        <v>0</v>
      </c>
      <c r="I175" s="58">
        <f>I176+I185+SUM(I187:I196)</f>
        <v>0</v>
      </c>
      <c r="J175" s="63">
        <f t="shared" si="30"/>
        <v>0</v>
      </c>
      <c r="K175" s="62">
        <f t="shared" si="30"/>
        <v>0</v>
      </c>
      <c r="L175" s="58">
        <f t="shared" si="30"/>
        <v>0</v>
      </c>
      <c r="M175" s="58"/>
      <c r="N175" s="73">
        <f>N176+N185+SUM(N187:N196)</f>
        <v>0</v>
      </c>
      <c r="O175" s="62"/>
      <c r="P175" s="58"/>
      <c r="Q175" s="58"/>
      <c r="R175" s="73"/>
      <c r="S175" s="62">
        <f>S176+S185+SUM(S187:S196)</f>
        <v>0</v>
      </c>
      <c r="T175" s="58">
        <f>T176+T185+SUM(T187:T196)</f>
        <v>0</v>
      </c>
      <c r="U175" s="58">
        <f>U176+U185+SUM(U187:U196)</f>
        <v>0</v>
      </c>
      <c r="V175" s="63">
        <f>V176+V185+SUM(V187:V196)</f>
        <v>0</v>
      </c>
    </row>
    <row r="176" spans="1:22" ht="12.75">
      <c r="A176" s="159">
        <f t="shared" si="26"/>
        <v>168</v>
      </c>
      <c r="B176" s="160" t="s">
        <v>83</v>
      </c>
      <c r="C176" s="129">
        <f>G176+K176+O176+S176</f>
        <v>0</v>
      </c>
      <c r="D176" s="109">
        <f>H176+L176+P176+T176</f>
        <v>0</v>
      </c>
      <c r="E176" s="109"/>
      <c r="F176" s="112">
        <f>J176+N176+R176+V176</f>
        <v>0</v>
      </c>
      <c r="G176" s="108">
        <f>G177+G179+G180+G181+G182+G183+G184</f>
        <v>0</v>
      </c>
      <c r="H176" s="109">
        <f>H177+H179+H180+H181+H182+H183+H184</f>
        <v>0</v>
      </c>
      <c r="I176" s="109"/>
      <c r="J176" s="161">
        <f>J177+J179</f>
        <v>0</v>
      </c>
      <c r="K176" s="108">
        <f>L176+N176</f>
        <v>0</v>
      </c>
      <c r="L176" s="108">
        <f>L177+L180+L181</f>
        <v>0</v>
      </c>
      <c r="M176" s="108"/>
      <c r="N176" s="162">
        <f>N177+N180+N181</f>
        <v>0</v>
      </c>
      <c r="O176" s="163"/>
      <c r="P176" s="164"/>
      <c r="Q176" s="164"/>
      <c r="R176" s="110"/>
      <c r="S176" s="130"/>
      <c r="T176" s="115"/>
      <c r="U176" s="115"/>
      <c r="V176" s="111"/>
    </row>
    <row r="177" spans="1:22" ht="12.75">
      <c r="A177" s="165">
        <f t="shared" si="26"/>
        <v>169</v>
      </c>
      <c r="B177" s="38" t="s">
        <v>153</v>
      </c>
      <c r="C177" s="18">
        <f>G177+K177+O177+S177</f>
        <v>0</v>
      </c>
      <c r="D177" s="92">
        <f>H177</f>
        <v>0</v>
      </c>
      <c r="E177" s="92"/>
      <c r="F177" s="93">
        <f>J177+N177+R177+V177</f>
        <v>0</v>
      </c>
      <c r="G177" s="94">
        <f t="shared" si="29"/>
        <v>0</v>
      </c>
      <c r="H177" s="21"/>
      <c r="I177" s="21"/>
      <c r="J177" s="30"/>
      <c r="K177" s="86">
        <f>L177+N177</f>
        <v>0</v>
      </c>
      <c r="L177" s="92"/>
      <c r="M177" s="92"/>
      <c r="N177" s="91">
        <f>N178</f>
        <v>0</v>
      </c>
      <c r="O177" s="94"/>
      <c r="P177" s="92"/>
      <c r="Q177" s="92"/>
      <c r="R177" s="91"/>
      <c r="S177" s="94"/>
      <c r="T177" s="92"/>
      <c r="U177" s="92"/>
      <c r="V177" s="91"/>
    </row>
    <row r="178" spans="1:22" ht="12.75">
      <c r="A178" s="165">
        <f t="shared" si="26"/>
        <v>170</v>
      </c>
      <c r="B178" s="38" t="s">
        <v>154</v>
      </c>
      <c r="C178" s="18">
        <f aca="true" t="shared" si="31" ref="C178:E208">G178+K178+O178+S178</f>
        <v>0</v>
      </c>
      <c r="D178" s="92"/>
      <c r="E178" s="92"/>
      <c r="F178" s="93">
        <f>J178+N178+R178+V178</f>
        <v>0</v>
      </c>
      <c r="G178" s="94"/>
      <c r="H178" s="21"/>
      <c r="I178" s="92"/>
      <c r="J178" s="91"/>
      <c r="K178" s="94">
        <f>L178+N178</f>
        <v>0</v>
      </c>
      <c r="L178" s="92"/>
      <c r="M178" s="92"/>
      <c r="N178" s="91"/>
      <c r="O178" s="94"/>
      <c r="P178" s="92"/>
      <c r="Q178" s="92"/>
      <c r="R178" s="91"/>
      <c r="S178" s="94"/>
      <c r="T178" s="92"/>
      <c r="U178" s="92"/>
      <c r="V178" s="91"/>
    </row>
    <row r="179" spans="1:22" ht="25.5">
      <c r="A179" s="165">
        <v>171</v>
      </c>
      <c r="B179" s="166" t="s">
        <v>155</v>
      </c>
      <c r="C179" s="155">
        <f t="shared" si="31"/>
        <v>0</v>
      </c>
      <c r="D179" s="21"/>
      <c r="E179" s="21"/>
      <c r="F179" s="93">
        <f>J179+N179+R179+V179</f>
        <v>0</v>
      </c>
      <c r="G179" s="94">
        <f t="shared" si="29"/>
        <v>0</v>
      </c>
      <c r="H179" s="21"/>
      <c r="I179" s="92"/>
      <c r="J179" s="9"/>
      <c r="K179" s="94"/>
      <c r="L179" s="92"/>
      <c r="M179" s="92"/>
      <c r="N179" s="91"/>
      <c r="O179" s="94"/>
      <c r="P179" s="92"/>
      <c r="Q179" s="92"/>
      <c r="R179" s="91"/>
      <c r="S179" s="94"/>
      <c r="T179" s="92"/>
      <c r="U179" s="92"/>
      <c r="V179" s="91"/>
    </row>
    <row r="180" spans="1:22" ht="12.75">
      <c r="A180" s="165">
        <f t="shared" si="26"/>
        <v>172</v>
      </c>
      <c r="B180" s="38" t="s">
        <v>156</v>
      </c>
      <c r="C180" s="18">
        <f t="shared" si="31"/>
        <v>0</v>
      </c>
      <c r="D180" s="92">
        <f t="shared" si="31"/>
        <v>0</v>
      </c>
      <c r="E180" s="92"/>
      <c r="F180" s="93"/>
      <c r="G180" s="94">
        <f t="shared" si="29"/>
        <v>0</v>
      </c>
      <c r="H180" s="92"/>
      <c r="I180" s="92"/>
      <c r="J180" s="91"/>
      <c r="K180" s="94"/>
      <c r="L180" s="92"/>
      <c r="M180" s="92"/>
      <c r="N180" s="91"/>
      <c r="O180" s="94"/>
      <c r="P180" s="92"/>
      <c r="Q180" s="92"/>
      <c r="R180" s="91"/>
      <c r="S180" s="94"/>
      <c r="T180" s="92"/>
      <c r="U180" s="92"/>
      <c r="V180" s="91"/>
    </row>
    <row r="181" spans="1:22" ht="12.75">
      <c r="A181" s="165">
        <f t="shared" si="26"/>
        <v>173</v>
      </c>
      <c r="B181" s="38" t="s">
        <v>148</v>
      </c>
      <c r="C181" s="18">
        <f t="shared" si="31"/>
        <v>0</v>
      </c>
      <c r="D181" s="92">
        <f t="shared" si="31"/>
        <v>0</v>
      </c>
      <c r="E181" s="92"/>
      <c r="F181" s="93"/>
      <c r="G181" s="94"/>
      <c r="H181" s="98"/>
      <c r="I181" s="98"/>
      <c r="J181" s="96"/>
      <c r="K181" s="94">
        <f>L181+N181</f>
        <v>0</v>
      </c>
      <c r="L181" s="98"/>
      <c r="M181" s="98"/>
      <c r="N181" s="96"/>
      <c r="O181" s="94"/>
      <c r="P181" s="98"/>
      <c r="Q181" s="98"/>
      <c r="R181" s="96"/>
      <c r="S181" s="94"/>
      <c r="T181" s="98"/>
      <c r="U181" s="98"/>
      <c r="V181" s="96"/>
    </row>
    <row r="182" spans="1:22" ht="12.75">
      <c r="A182" s="165">
        <v>174</v>
      </c>
      <c r="B182" s="38" t="s">
        <v>157</v>
      </c>
      <c r="C182" s="18">
        <f t="shared" si="31"/>
        <v>0</v>
      </c>
      <c r="D182" s="92">
        <f t="shared" si="31"/>
        <v>0</v>
      </c>
      <c r="E182" s="92"/>
      <c r="F182" s="93"/>
      <c r="G182" s="94">
        <f t="shared" si="29"/>
        <v>0</v>
      </c>
      <c r="H182" s="92"/>
      <c r="I182" s="98"/>
      <c r="J182" s="96"/>
      <c r="K182" s="101"/>
      <c r="L182" s="92"/>
      <c r="M182" s="98"/>
      <c r="N182" s="96"/>
      <c r="O182" s="101"/>
      <c r="P182" s="92"/>
      <c r="Q182" s="98"/>
      <c r="R182" s="96"/>
      <c r="S182" s="101"/>
      <c r="T182" s="92"/>
      <c r="U182" s="98"/>
      <c r="V182" s="96"/>
    </row>
    <row r="183" spans="1:22" ht="12.75">
      <c r="A183" s="165">
        <v>175</v>
      </c>
      <c r="B183" s="38" t="s">
        <v>158</v>
      </c>
      <c r="C183" s="18">
        <f t="shared" si="31"/>
        <v>0</v>
      </c>
      <c r="D183" s="92">
        <f t="shared" si="31"/>
        <v>0</v>
      </c>
      <c r="E183" s="92"/>
      <c r="F183" s="93"/>
      <c r="G183" s="101">
        <f t="shared" si="29"/>
        <v>0</v>
      </c>
      <c r="H183" s="92"/>
      <c r="I183" s="98"/>
      <c r="J183" s="96"/>
      <c r="K183" s="101"/>
      <c r="L183" s="92"/>
      <c r="M183" s="98"/>
      <c r="N183" s="96"/>
      <c r="O183" s="101"/>
      <c r="P183" s="92"/>
      <c r="Q183" s="98"/>
      <c r="R183" s="96"/>
      <c r="S183" s="101"/>
      <c r="T183" s="92"/>
      <c r="U183" s="98"/>
      <c r="V183" s="96"/>
    </row>
    <row r="184" spans="1:22" ht="12.75">
      <c r="A184" s="165">
        <v>176</v>
      </c>
      <c r="B184" s="38" t="s">
        <v>159</v>
      </c>
      <c r="C184" s="18">
        <f t="shared" si="31"/>
        <v>0</v>
      </c>
      <c r="D184" s="92">
        <f t="shared" si="31"/>
        <v>0</v>
      </c>
      <c r="E184" s="92"/>
      <c r="F184" s="93"/>
      <c r="G184" s="101">
        <f t="shared" si="29"/>
        <v>0</v>
      </c>
      <c r="H184" s="92"/>
      <c r="I184" s="98"/>
      <c r="J184" s="96"/>
      <c r="K184" s="101"/>
      <c r="L184" s="92"/>
      <c r="M184" s="98"/>
      <c r="N184" s="96"/>
      <c r="O184" s="101"/>
      <c r="P184" s="92"/>
      <c r="Q184" s="98"/>
      <c r="R184" s="96"/>
      <c r="S184" s="101"/>
      <c r="T184" s="92"/>
      <c r="U184" s="98"/>
      <c r="V184" s="96"/>
    </row>
    <row r="185" spans="1:22" ht="12.75">
      <c r="A185" s="165">
        <v>177</v>
      </c>
      <c r="B185" s="23" t="s">
        <v>88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2"/>
      <c r="J185" s="96"/>
      <c r="K185" s="101"/>
      <c r="L185" s="92"/>
      <c r="M185" s="92"/>
      <c r="N185" s="96"/>
      <c r="O185" s="101"/>
      <c r="P185" s="92"/>
      <c r="Q185" s="92"/>
      <c r="R185" s="96"/>
      <c r="S185" s="101"/>
      <c r="T185" s="92"/>
      <c r="U185" s="92"/>
      <c r="V185" s="96"/>
    </row>
    <row r="186" spans="1:22" ht="12.75">
      <c r="A186" s="165">
        <f t="shared" si="26"/>
        <v>178</v>
      </c>
      <c r="B186" s="38" t="s">
        <v>160</v>
      </c>
      <c r="C186" s="18">
        <f t="shared" si="31"/>
        <v>0</v>
      </c>
      <c r="D186" s="92">
        <f t="shared" si="31"/>
        <v>0</v>
      </c>
      <c r="E186" s="92"/>
      <c r="F186" s="93"/>
      <c r="G186" s="101">
        <f t="shared" si="29"/>
        <v>0</v>
      </c>
      <c r="H186" s="92"/>
      <c r="I186" s="92"/>
      <c r="J186" s="96"/>
      <c r="K186" s="101"/>
      <c r="L186" s="92"/>
      <c r="M186" s="92"/>
      <c r="N186" s="96"/>
      <c r="O186" s="101"/>
      <c r="P186" s="92"/>
      <c r="Q186" s="92"/>
      <c r="R186" s="96"/>
      <c r="S186" s="101"/>
      <c r="T186" s="92"/>
      <c r="U186" s="92"/>
      <c r="V186" s="96"/>
    </row>
    <row r="187" spans="1:22" ht="12.75">
      <c r="A187" s="165">
        <v>179</v>
      </c>
      <c r="B187" s="23" t="s">
        <v>6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2"/>
      <c r="M187" s="92"/>
      <c r="N187" s="91"/>
      <c r="O187" s="94"/>
      <c r="P187" s="92"/>
      <c r="Q187" s="92"/>
      <c r="R187" s="91"/>
      <c r="S187" s="27">
        <f>T187+V187</f>
        <v>0</v>
      </c>
      <c r="T187" s="25"/>
      <c r="U187" s="25"/>
      <c r="V187" s="28"/>
    </row>
    <row r="188" spans="1:22" ht="12.75">
      <c r="A188" s="165">
        <f t="shared" si="26"/>
        <v>180</v>
      </c>
      <c r="B188" s="23" t="s">
        <v>7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2"/>
      <c r="M188" s="92"/>
      <c r="N188" s="91"/>
      <c r="O188" s="94"/>
      <c r="P188" s="92"/>
      <c r="Q188" s="92"/>
      <c r="R188" s="91"/>
      <c r="S188" s="27"/>
      <c r="T188" s="25"/>
      <c r="U188" s="25"/>
      <c r="V188" s="28"/>
    </row>
    <row r="189" spans="1:22" ht="12.75">
      <c r="A189" s="165">
        <f t="shared" si="26"/>
        <v>181</v>
      </c>
      <c r="B189" s="23" t="s">
        <v>8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2"/>
      <c r="M189" s="92"/>
      <c r="N189" s="91"/>
      <c r="O189" s="94"/>
      <c r="P189" s="92"/>
      <c r="Q189" s="92"/>
      <c r="R189" s="91"/>
      <c r="S189" s="27">
        <f>T189+V189</f>
        <v>0</v>
      </c>
      <c r="T189" s="25"/>
      <c r="U189" s="25"/>
      <c r="V189" s="28"/>
    </row>
    <row r="190" spans="1:22" ht="12.75">
      <c r="A190" s="165">
        <f t="shared" si="26"/>
        <v>182</v>
      </c>
      <c r="B190" s="23" t="s">
        <v>9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2"/>
      <c r="M190" s="92"/>
      <c r="N190" s="91"/>
      <c r="O190" s="94"/>
      <c r="P190" s="92"/>
      <c r="Q190" s="92"/>
      <c r="R190" s="91"/>
      <c r="S190" s="27"/>
      <c r="T190" s="25"/>
      <c r="U190" s="25"/>
      <c r="V190" s="28"/>
    </row>
    <row r="191" spans="1:22" ht="12.75">
      <c r="A191" s="165">
        <f t="shared" si="26"/>
        <v>183</v>
      </c>
      <c r="B191" s="23" t="s">
        <v>10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2"/>
      <c r="M191" s="92"/>
      <c r="N191" s="91"/>
      <c r="O191" s="94"/>
      <c r="P191" s="92"/>
      <c r="Q191" s="92"/>
      <c r="R191" s="91"/>
      <c r="S191" s="27"/>
      <c r="T191" s="25"/>
      <c r="U191" s="25"/>
      <c r="V191" s="28"/>
    </row>
    <row r="192" spans="1:22" ht="12.75">
      <c r="A192" s="165">
        <f t="shared" si="26"/>
        <v>184</v>
      </c>
      <c r="B192" s="23" t="s">
        <v>11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2"/>
      <c r="M192" s="92"/>
      <c r="N192" s="91"/>
      <c r="O192" s="94"/>
      <c r="P192" s="92"/>
      <c r="Q192" s="92"/>
      <c r="R192" s="91"/>
      <c r="S192" s="27"/>
      <c r="T192" s="25"/>
      <c r="U192" s="25"/>
      <c r="V192" s="28"/>
    </row>
    <row r="193" spans="1:22" ht="12.75">
      <c r="A193" s="165">
        <f t="shared" si="26"/>
        <v>185</v>
      </c>
      <c r="B193" s="23" t="s">
        <v>12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2"/>
      <c r="M193" s="92"/>
      <c r="N193" s="91"/>
      <c r="O193" s="94"/>
      <c r="P193" s="92"/>
      <c r="Q193" s="92"/>
      <c r="R193" s="91"/>
      <c r="S193" s="27">
        <f>T193+V193</f>
        <v>0</v>
      </c>
      <c r="T193" s="25"/>
      <c r="U193" s="25"/>
      <c r="V193" s="28"/>
    </row>
    <row r="194" spans="1:22" ht="12.75">
      <c r="A194" s="165">
        <f t="shared" si="26"/>
        <v>186</v>
      </c>
      <c r="B194" s="23" t="s">
        <v>13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2"/>
      <c r="M194" s="92"/>
      <c r="N194" s="91"/>
      <c r="O194" s="94"/>
      <c r="P194" s="92"/>
      <c r="Q194" s="92"/>
      <c r="R194" s="91"/>
      <c r="S194" s="27"/>
      <c r="T194" s="25"/>
      <c r="U194" s="25"/>
      <c r="V194" s="28"/>
    </row>
    <row r="195" spans="1:22" ht="12.75">
      <c r="A195" s="165">
        <f t="shared" si="26"/>
        <v>187</v>
      </c>
      <c r="B195" s="23" t="s">
        <v>24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2"/>
      <c r="M195" s="92"/>
      <c r="N195" s="91"/>
      <c r="O195" s="94"/>
      <c r="P195" s="92"/>
      <c r="Q195" s="92"/>
      <c r="R195" s="91"/>
      <c r="S195" s="27"/>
      <c r="T195" s="25"/>
      <c r="U195" s="25"/>
      <c r="V195" s="28"/>
    </row>
    <row r="196" spans="1:22" ht="13.5" thickBot="1">
      <c r="A196" s="167">
        <f t="shared" si="26"/>
        <v>188</v>
      </c>
      <c r="B196" s="23" t="s">
        <v>14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2"/>
      <c r="M196" s="92"/>
      <c r="N196" s="91"/>
      <c r="O196" s="94"/>
      <c r="P196" s="92"/>
      <c r="Q196" s="92"/>
      <c r="R196" s="91"/>
      <c r="S196" s="55">
        <f>T196+V196</f>
        <v>0</v>
      </c>
      <c r="T196" s="54"/>
      <c r="U196" s="54"/>
      <c r="V196" s="57"/>
    </row>
    <row r="197" spans="1:22" ht="45.75" thickBot="1">
      <c r="A197" s="69">
        <v>189</v>
      </c>
      <c r="B197" s="70" t="s">
        <v>161</v>
      </c>
      <c r="C197" s="71">
        <f t="shared" si="31"/>
        <v>0</v>
      </c>
      <c r="D197" s="58">
        <f t="shared" si="31"/>
        <v>0</v>
      </c>
      <c r="E197" s="58"/>
      <c r="F197" s="63"/>
      <c r="G197" s="71">
        <f>G198+G200+G203+G206</f>
        <v>0</v>
      </c>
      <c r="H197" s="58">
        <f>H198+H200+H203+H206</f>
        <v>0</v>
      </c>
      <c r="I197" s="58"/>
      <c r="J197" s="63"/>
      <c r="K197" s="72">
        <f>K201</f>
        <v>0</v>
      </c>
      <c r="L197" s="58">
        <f>L201</f>
        <v>0</v>
      </c>
      <c r="M197" s="58"/>
      <c r="N197" s="63"/>
      <c r="O197" s="71"/>
      <c r="P197" s="58"/>
      <c r="Q197" s="58"/>
      <c r="R197" s="63"/>
      <c r="S197" s="58"/>
      <c r="T197" s="58"/>
      <c r="U197" s="58"/>
      <c r="V197" s="63"/>
    </row>
    <row r="198" spans="1:22" ht="12.75">
      <c r="A198" s="74">
        <v>190</v>
      </c>
      <c r="B198" s="88" t="s">
        <v>85</v>
      </c>
      <c r="C198" s="83">
        <f t="shared" si="31"/>
        <v>0</v>
      </c>
      <c r="D198" s="81">
        <f t="shared" si="31"/>
        <v>0</v>
      </c>
      <c r="E198" s="81"/>
      <c r="F198" s="84"/>
      <c r="G198" s="85">
        <f>G199</f>
        <v>0</v>
      </c>
      <c r="H198" s="81">
        <f>H199</f>
        <v>0</v>
      </c>
      <c r="I198" s="115"/>
      <c r="J198" s="107"/>
      <c r="K198" s="168"/>
      <c r="L198" s="115"/>
      <c r="M198" s="115"/>
      <c r="N198" s="169"/>
      <c r="O198" s="168"/>
      <c r="P198" s="115"/>
      <c r="Q198" s="115"/>
      <c r="R198" s="169"/>
      <c r="S198" s="168"/>
      <c r="T198" s="115"/>
      <c r="U198" s="115"/>
      <c r="V198" s="169"/>
    </row>
    <row r="199" spans="1:22" ht="12.75">
      <c r="A199" s="89">
        <f t="shared" si="26"/>
        <v>191</v>
      </c>
      <c r="B199" s="38" t="s">
        <v>162</v>
      </c>
      <c r="C199" s="18">
        <f t="shared" si="31"/>
        <v>0</v>
      </c>
      <c r="D199" s="92">
        <f t="shared" si="31"/>
        <v>0</v>
      </c>
      <c r="E199" s="92"/>
      <c r="F199" s="91"/>
      <c r="G199" s="98">
        <f t="shared" si="29"/>
        <v>0</v>
      </c>
      <c r="H199" s="93"/>
      <c r="I199" s="92"/>
      <c r="J199" s="93"/>
      <c r="K199" s="94"/>
      <c r="L199" s="92"/>
      <c r="M199" s="92"/>
      <c r="N199" s="91"/>
      <c r="O199" s="94"/>
      <c r="P199" s="92"/>
      <c r="Q199" s="92"/>
      <c r="R199" s="91"/>
      <c r="S199" s="94"/>
      <c r="T199" s="92"/>
      <c r="U199" s="92"/>
      <c r="V199" s="91"/>
    </row>
    <row r="200" spans="1:22" ht="12.75">
      <c r="A200" s="89">
        <f t="shared" si="26"/>
        <v>192</v>
      </c>
      <c r="B200" s="23" t="s">
        <v>163</v>
      </c>
      <c r="C200" s="27">
        <f t="shared" si="31"/>
        <v>0</v>
      </c>
      <c r="D200" s="25">
        <f t="shared" si="31"/>
        <v>0</v>
      </c>
      <c r="E200" s="25"/>
      <c r="F200" s="28"/>
      <c r="G200" s="95">
        <f>G202</f>
        <v>0</v>
      </c>
      <c r="H200" s="25">
        <f>H202</f>
        <v>0</v>
      </c>
      <c r="I200" s="92"/>
      <c r="J200" s="93"/>
      <c r="K200" s="33">
        <f>K201</f>
        <v>0</v>
      </c>
      <c r="L200" s="25">
        <f>L201</f>
        <v>0</v>
      </c>
      <c r="M200" s="92"/>
      <c r="N200" s="91"/>
      <c r="O200" s="94"/>
      <c r="P200" s="92"/>
      <c r="Q200" s="92"/>
      <c r="R200" s="91"/>
      <c r="S200" s="94"/>
      <c r="T200" s="92"/>
      <c r="U200" s="92"/>
      <c r="V200" s="91"/>
    </row>
    <row r="201" spans="1:22" ht="12.75">
      <c r="A201" s="89">
        <f t="shared" si="26"/>
        <v>193</v>
      </c>
      <c r="B201" s="38" t="s">
        <v>164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5"/>
      <c r="I201" s="92"/>
      <c r="J201" s="93"/>
      <c r="K201" s="94">
        <f>L201+N201</f>
        <v>0</v>
      </c>
      <c r="L201" s="92"/>
      <c r="M201" s="92"/>
      <c r="N201" s="91"/>
      <c r="O201" s="94"/>
      <c r="P201" s="92"/>
      <c r="Q201" s="92"/>
      <c r="R201" s="91"/>
      <c r="S201" s="94"/>
      <c r="T201" s="92"/>
      <c r="U201" s="92"/>
      <c r="V201" s="91"/>
    </row>
    <row r="202" spans="1:22" ht="12.75">
      <c r="A202" s="89">
        <f t="shared" si="26"/>
        <v>194</v>
      </c>
      <c r="B202" s="38" t="s">
        <v>165</v>
      </c>
      <c r="C202" s="18">
        <f t="shared" si="31"/>
        <v>0</v>
      </c>
      <c r="D202" s="92">
        <f t="shared" si="31"/>
        <v>0</v>
      </c>
      <c r="E202" s="92"/>
      <c r="F202" s="91"/>
      <c r="G202" s="98">
        <f t="shared" si="29"/>
        <v>0</v>
      </c>
      <c r="H202" s="93"/>
      <c r="I202" s="92"/>
      <c r="J202" s="93"/>
      <c r="K202" s="94"/>
      <c r="L202" s="92"/>
      <c r="M202" s="92"/>
      <c r="N202" s="91"/>
      <c r="O202" s="94"/>
      <c r="P202" s="92"/>
      <c r="Q202" s="92"/>
      <c r="R202" s="91"/>
      <c r="S202" s="94"/>
      <c r="T202" s="92"/>
      <c r="U202" s="92"/>
      <c r="V202" s="91"/>
    </row>
    <row r="203" spans="1:22" ht="12.75">
      <c r="A203" s="89">
        <v>195</v>
      </c>
      <c r="B203" s="23" t="s">
        <v>88</v>
      </c>
      <c r="C203" s="27">
        <f t="shared" si="31"/>
        <v>0</v>
      </c>
      <c r="D203" s="25">
        <f t="shared" si="31"/>
        <v>0</v>
      </c>
      <c r="E203" s="25"/>
      <c r="F203" s="28"/>
      <c r="G203" s="95">
        <f t="shared" si="29"/>
        <v>0</v>
      </c>
      <c r="H203" s="25">
        <f>H204+H205</f>
        <v>0</v>
      </c>
      <c r="I203" s="92"/>
      <c r="J203" s="93"/>
      <c r="K203" s="94"/>
      <c r="L203" s="92"/>
      <c r="M203" s="92"/>
      <c r="N203" s="91"/>
      <c r="O203" s="94"/>
      <c r="P203" s="92"/>
      <c r="Q203" s="92"/>
      <c r="R203" s="91"/>
      <c r="S203" s="33"/>
      <c r="T203" s="25"/>
      <c r="U203" s="92"/>
      <c r="V203" s="91"/>
    </row>
    <row r="204" spans="1:22" ht="25.5">
      <c r="A204" s="89">
        <f t="shared" si="26"/>
        <v>196</v>
      </c>
      <c r="B204" s="102" t="s">
        <v>166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0"/>
      <c r="I204" s="139"/>
      <c r="J204" s="158"/>
      <c r="K204" s="138"/>
      <c r="L204" s="139"/>
      <c r="M204" s="139"/>
      <c r="N204" s="140"/>
      <c r="O204" s="138"/>
      <c r="P204" s="139"/>
      <c r="Q204" s="139"/>
      <c r="R204" s="140"/>
      <c r="S204" s="138"/>
      <c r="T204" s="139"/>
      <c r="U204" s="139"/>
      <c r="V204" s="140"/>
    </row>
    <row r="205" spans="1:22" ht="12.75">
      <c r="A205" s="89">
        <f t="shared" si="26"/>
        <v>197</v>
      </c>
      <c r="B205" s="23" t="s">
        <v>167</v>
      </c>
      <c r="C205" s="18">
        <f t="shared" si="31"/>
        <v>0</v>
      </c>
      <c r="D205" s="21">
        <f t="shared" si="31"/>
        <v>0</v>
      </c>
      <c r="E205" s="42"/>
      <c r="F205" s="45"/>
      <c r="G205" s="98">
        <f t="shared" si="29"/>
        <v>0</v>
      </c>
      <c r="H205" s="48"/>
      <c r="I205" s="139"/>
      <c r="J205" s="158"/>
      <c r="K205" s="138"/>
      <c r="L205" s="139"/>
      <c r="M205" s="139"/>
      <c r="N205" s="140"/>
      <c r="O205" s="138"/>
      <c r="P205" s="139"/>
      <c r="Q205" s="139"/>
      <c r="R205" s="140"/>
      <c r="S205" s="21"/>
      <c r="T205" s="139"/>
      <c r="U205" s="139"/>
      <c r="V205" s="140"/>
    </row>
    <row r="206" spans="1:22" ht="12.75">
      <c r="A206" s="89">
        <v>198</v>
      </c>
      <c r="B206" s="23" t="s">
        <v>32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39"/>
      <c r="J206" s="171"/>
      <c r="K206" s="172"/>
      <c r="L206" s="139"/>
      <c r="M206" s="139"/>
      <c r="N206" s="173"/>
      <c r="O206" s="138"/>
      <c r="P206" s="139"/>
      <c r="Q206" s="139"/>
      <c r="R206" s="173"/>
      <c r="S206" s="172"/>
      <c r="T206" s="139"/>
      <c r="U206" s="139"/>
      <c r="V206" s="173"/>
    </row>
    <row r="207" spans="1:22" ht="13.5" thickBot="1">
      <c r="A207" s="118">
        <v>199</v>
      </c>
      <c r="B207" s="134" t="s">
        <v>168</v>
      </c>
      <c r="C207" s="47">
        <f t="shared" si="31"/>
        <v>0</v>
      </c>
      <c r="D207" s="48">
        <f t="shared" si="31"/>
        <v>0</v>
      </c>
      <c r="E207" s="42"/>
      <c r="F207" s="45"/>
      <c r="G207" s="157">
        <f t="shared" si="29"/>
        <v>0</v>
      </c>
      <c r="H207" s="48"/>
      <c r="I207" s="139"/>
      <c r="J207" s="171"/>
      <c r="K207" s="172"/>
      <c r="L207" s="139"/>
      <c r="M207" s="139"/>
      <c r="N207" s="173"/>
      <c r="O207" s="138"/>
      <c r="P207" s="139"/>
      <c r="Q207" s="139"/>
      <c r="R207" s="173"/>
      <c r="S207" s="172"/>
      <c r="T207" s="139"/>
      <c r="U207" s="139"/>
      <c r="V207" s="173"/>
    </row>
    <row r="208" spans="1:22" ht="13.5" thickBot="1">
      <c r="A208" s="69">
        <v>200</v>
      </c>
      <c r="B208" s="174" t="s">
        <v>169</v>
      </c>
      <c r="C208" s="124">
        <f t="shared" si="31"/>
        <v>12693.383999999998</v>
      </c>
      <c r="D208" s="125">
        <f t="shared" si="31"/>
        <v>12681.564999999999</v>
      </c>
      <c r="E208" s="58">
        <f>I208+M208+Q208+U208</f>
        <v>8236.387999999997</v>
      </c>
      <c r="F208" s="59">
        <f>J208+N208+R208+V208</f>
        <v>11.819</v>
      </c>
      <c r="G208" s="125">
        <f>G9+G44+G99+G140+G175+G197</f>
        <v>5817.796</v>
      </c>
      <c r="H208" s="125">
        <f>H9+H44+H99+H140+H175+H197</f>
        <v>5807.977000000001</v>
      </c>
      <c r="I208" s="58">
        <f>I9+I44+I99+I140+I175+I197</f>
        <v>3611.0589999999993</v>
      </c>
      <c r="J208" s="125">
        <f>J9+J44+J99+J140+J175+J197</f>
        <v>9.819</v>
      </c>
      <c r="K208" s="62">
        <f>K9+K44+K99+K140+K175+K197</f>
        <v>239.86199999999997</v>
      </c>
      <c r="L208" s="58">
        <f>L9+L44+L140+L175+L197</f>
        <v>239.86199999999997</v>
      </c>
      <c r="M208" s="58">
        <f>M9+M44+M140+M175+M197</f>
        <v>82.593</v>
      </c>
      <c r="N208" s="73">
        <f>N9+N44+N99+N140+N175+N197</f>
        <v>0</v>
      </c>
      <c r="O208" s="71">
        <f>O9+O44+O99+O140+O175+O197</f>
        <v>6048.399999999998</v>
      </c>
      <c r="P208" s="58">
        <f>P9+P44+P99+P140+P175+P197</f>
        <v>6048.399999999998</v>
      </c>
      <c r="Q208" s="58">
        <f>Q9+Q44+Q99+Q140+Q175+Q197</f>
        <v>4518.932999999998</v>
      </c>
      <c r="R208" s="58"/>
      <c r="S208" s="64">
        <f>S9+S44+S99+S140+S175+S197</f>
        <v>587.326</v>
      </c>
      <c r="T208" s="125">
        <f>T9+T44+T99+T140+T175+T197</f>
        <v>585.326</v>
      </c>
      <c r="U208" s="125">
        <f>U9+U44+U99+U140+U175+U197</f>
        <v>23.803000000000004</v>
      </c>
      <c r="V208" s="63">
        <f>V9+V20+SUM(V34:V43)+V44+V99+V140+V175+V197</f>
        <v>2</v>
      </c>
    </row>
    <row r="211" ht="12.75">
      <c r="B211" s="5" t="s">
        <v>68</v>
      </c>
    </row>
    <row r="212" ht="12.75">
      <c r="B212" s="5" t="s">
        <v>174</v>
      </c>
    </row>
    <row r="213" ht="12.75">
      <c r="B213" s="65" t="s">
        <v>170</v>
      </c>
    </row>
    <row r="214" ht="12.75">
      <c r="B214" s="5" t="s">
        <v>69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9"/>
  <sheetViews>
    <sheetView zoomScalePageLayoutView="0" workbookViewId="0" topLeftCell="A58">
      <selection activeCell="J6" sqref="J6"/>
    </sheetView>
  </sheetViews>
  <sheetFormatPr defaultColWidth="9.140625" defaultRowHeight="12.75"/>
  <cols>
    <col min="1" max="1" width="3.7109375" style="0" customWidth="1"/>
    <col min="2" max="2" width="47.57421875" style="0" customWidth="1"/>
    <col min="3" max="3" width="10.00390625" style="0" customWidth="1"/>
    <col min="4" max="4" width="12.00390625" style="0" customWidth="1"/>
    <col min="5" max="5" width="11.57421875" style="0" customWidth="1"/>
    <col min="6" max="6" width="9.28125" style="0" customWidth="1"/>
    <col min="7" max="7" width="10.00390625" style="0" customWidth="1"/>
    <col min="8" max="8" width="9.8515625" style="0" customWidth="1"/>
    <col min="9" max="9" width="9.00390625" style="0" customWidth="1"/>
    <col min="10" max="10" width="10.00390625" style="0" customWidth="1"/>
    <col min="14" max="14" width="9.140625" style="0" customWidth="1"/>
    <col min="15" max="15" width="7.421875" style="0" customWidth="1"/>
    <col min="16" max="16" width="7.7109375" style="0" customWidth="1"/>
    <col min="17" max="17" width="8.57421875" style="0" customWidth="1"/>
    <col min="18" max="18" width="8.8515625" style="0" customWidth="1"/>
    <col min="19" max="19" width="9.28125" style="0" customWidth="1"/>
    <col min="21" max="21" width="9.421875" style="0" customWidth="1"/>
    <col min="22" max="22" width="6.28125" style="0" customWidth="1"/>
  </cols>
  <sheetData>
    <row r="3" spans="1:22" ht="15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 t="s">
        <v>22</v>
      </c>
      <c r="S3" s="191"/>
      <c r="T3" s="191"/>
      <c r="U3" s="191"/>
      <c r="V3" s="191"/>
    </row>
    <row r="4" spans="1:22" ht="15.75" customHeight="1">
      <c r="A4" s="191"/>
      <c r="B4" s="191"/>
      <c r="C4" s="745" t="s">
        <v>177</v>
      </c>
      <c r="D4" s="745"/>
      <c r="E4" s="745"/>
      <c r="F4" s="745"/>
      <c r="G4" s="745"/>
      <c r="H4" s="745"/>
      <c r="I4" s="745"/>
      <c r="J4" s="745"/>
      <c r="K4" s="191"/>
      <c r="L4" s="191"/>
      <c r="M4" s="191"/>
      <c r="N4" s="191"/>
      <c r="O4" s="191"/>
      <c r="P4" s="192"/>
      <c r="Q4" s="191"/>
      <c r="R4" s="192" t="s">
        <v>204</v>
      </c>
      <c r="S4" s="193"/>
      <c r="T4" s="193"/>
      <c r="U4" s="194"/>
      <c r="V4" s="194"/>
    </row>
    <row r="5" spans="1:22" ht="14.25" customHeight="1">
      <c r="A5" s="191"/>
      <c r="B5" s="195"/>
      <c r="C5" s="745" t="s">
        <v>70</v>
      </c>
      <c r="D5" s="745"/>
      <c r="E5" s="745"/>
      <c r="F5" s="745"/>
      <c r="G5" s="745"/>
      <c r="H5" s="745"/>
      <c r="I5" s="745"/>
      <c r="J5" s="191"/>
      <c r="K5" s="191"/>
      <c r="L5" s="191"/>
      <c r="M5" s="191"/>
      <c r="N5" s="191"/>
      <c r="O5" s="191"/>
      <c r="P5" s="192"/>
      <c r="Q5" s="193"/>
      <c r="R5" s="192" t="s">
        <v>71</v>
      </c>
      <c r="S5" s="191"/>
      <c r="T5" s="191"/>
      <c r="U5" s="191"/>
      <c r="V5" s="191"/>
    </row>
    <row r="6" spans="1:22" ht="15" customHeight="1">
      <c r="A6" s="191"/>
      <c r="B6" s="195"/>
      <c r="C6" s="208"/>
      <c r="D6" s="208"/>
      <c r="E6" s="208"/>
      <c r="F6" s="208"/>
      <c r="G6" s="208"/>
      <c r="H6" s="208"/>
      <c r="I6" s="208"/>
      <c r="J6" s="191"/>
      <c r="K6" s="191"/>
      <c r="L6" s="191"/>
      <c r="M6" s="191"/>
      <c r="N6" s="191"/>
      <c r="O6" s="191"/>
      <c r="P6" s="192"/>
      <c r="Q6" s="193"/>
      <c r="R6" s="192" t="s">
        <v>203</v>
      </c>
      <c r="S6" s="191"/>
      <c r="T6" s="191"/>
      <c r="U6" s="191"/>
      <c r="V6" s="191"/>
    </row>
    <row r="7" spans="1:22" ht="15.75" customHeight="1">
      <c r="A7" s="191"/>
      <c r="B7" s="195"/>
      <c r="C7" s="208"/>
      <c r="D7" s="208"/>
      <c r="E7" s="208"/>
      <c r="F7" s="208"/>
      <c r="G7" s="208"/>
      <c r="H7" s="208"/>
      <c r="I7" s="208"/>
      <c r="J7" s="191"/>
      <c r="K7" s="191"/>
      <c r="L7" s="191"/>
      <c r="M7" s="191"/>
      <c r="N7" s="191"/>
      <c r="O7" s="191"/>
      <c r="P7" s="192"/>
      <c r="Q7" s="193"/>
      <c r="R7" s="192" t="s">
        <v>468</v>
      </c>
      <c r="S7" s="191"/>
      <c r="T7" s="191"/>
      <c r="U7" s="191"/>
      <c r="V7" s="191"/>
    </row>
    <row r="8" spans="1:22" ht="14.25" customHeight="1">
      <c r="A8" s="191"/>
      <c r="B8" s="195"/>
      <c r="C8" s="208"/>
      <c r="D8" s="208"/>
      <c r="E8" s="208"/>
      <c r="F8" s="208"/>
      <c r="G8" s="208"/>
      <c r="H8" s="208"/>
      <c r="I8" s="208"/>
      <c r="J8" s="191"/>
      <c r="K8" s="191"/>
      <c r="L8" s="191"/>
      <c r="M8" s="191"/>
      <c r="N8" s="191"/>
      <c r="O8" s="191"/>
      <c r="P8" s="192"/>
      <c r="Q8" s="193"/>
      <c r="R8" s="192" t="s">
        <v>202</v>
      </c>
      <c r="S8" s="191"/>
      <c r="T8" s="191"/>
      <c r="U8" s="191"/>
      <c r="V8" s="191"/>
    </row>
    <row r="9" spans="1:22" ht="13.5" thickBo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196" t="s">
        <v>206</v>
      </c>
      <c r="U9" s="191"/>
      <c r="V9" s="191"/>
    </row>
    <row r="10" spans="1:22" ht="12.75">
      <c r="A10" s="748"/>
      <c r="B10" s="751" t="s">
        <v>39</v>
      </c>
      <c r="C10" s="742" t="s">
        <v>40</v>
      </c>
      <c r="D10" s="735" t="s">
        <v>41</v>
      </c>
      <c r="E10" s="736"/>
      <c r="F10" s="737"/>
      <c r="G10" s="754" t="s">
        <v>42</v>
      </c>
      <c r="H10" s="735" t="s">
        <v>41</v>
      </c>
      <c r="I10" s="736"/>
      <c r="J10" s="736"/>
      <c r="K10" s="742" t="s">
        <v>173</v>
      </c>
      <c r="L10" s="735" t="s">
        <v>41</v>
      </c>
      <c r="M10" s="736"/>
      <c r="N10" s="736"/>
      <c r="O10" s="742" t="s">
        <v>175</v>
      </c>
      <c r="P10" s="735" t="s">
        <v>41</v>
      </c>
      <c r="Q10" s="736"/>
      <c r="R10" s="737"/>
      <c r="S10" s="742" t="s">
        <v>44</v>
      </c>
      <c r="T10" s="735" t="s">
        <v>41</v>
      </c>
      <c r="U10" s="736"/>
      <c r="V10" s="737"/>
    </row>
    <row r="11" spans="1:22" ht="12.75">
      <c r="A11" s="749"/>
      <c r="B11" s="752"/>
      <c r="C11" s="743"/>
      <c r="D11" s="738" t="s">
        <v>45</v>
      </c>
      <c r="E11" s="739"/>
      <c r="F11" s="740" t="s">
        <v>46</v>
      </c>
      <c r="G11" s="755"/>
      <c r="H11" s="738" t="s">
        <v>45</v>
      </c>
      <c r="I11" s="739"/>
      <c r="J11" s="746" t="s">
        <v>46</v>
      </c>
      <c r="K11" s="743"/>
      <c r="L11" s="738" t="s">
        <v>45</v>
      </c>
      <c r="M11" s="739"/>
      <c r="N11" s="746" t="s">
        <v>46</v>
      </c>
      <c r="O11" s="743"/>
      <c r="P11" s="738" t="s">
        <v>45</v>
      </c>
      <c r="Q11" s="739"/>
      <c r="R11" s="740" t="s">
        <v>46</v>
      </c>
      <c r="S11" s="743"/>
      <c r="T11" s="738" t="s">
        <v>45</v>
      </c>
      <c r="U11" s="739"/>
      <c r="V11" s="740" t="s">
        <v>46</v>
      </c>
    </row>
    <row r="12" spans="1:22" ht="48.75" thickBot="1">
      <c r="A12" s="750"/>
      <c r="B12" s="753"/>
      <c r="C12" s="744"/>
      <c r="D12" s="278" t="s">
        <v>40</v>
      </c>
      <c r="E12" s="279" t="s">
        <v>47</v>
      </c>
      <c r="F12" s="741"/>
      <c r="G12" s="756"/>
      <c r="H12" s="278" t="s">
        <v>40</v>
      </c>
      <c r="I12" s="279" t="s">
        <v>47</v>
      </c>
      <c r="J12" s="747"/>
      <c r="K12" s="744"/>
      <c r="L12" s="278" t="s">
        <v>40</v>
      </c>
      <c r="M12" s="279" t="s">
        <v>47</v>
      </c>
      <c r="N12" s="747"/>
      <c r="O12" s="744"/>
      <c r="P12" s="278" t="s">
        <v>40</v>
      </c>
      <c r="Q12" s="279" t="s">
        <v>47</v>
      </c>
      <c r="R12" s="741"/>
      <c r="S12" s="744"/>
      <c r="T12" s="278" t="s">
        <v>40</v>
      </c>
      <c r="U12" s="279" t="s">
        <v>47</v>
      </c>
      <c r="V12" s="741"/>
    </row>
    <row r="13" spans="1:22" ht="26.25" thickBot="1">
      <c r="A13" s="286">
        <v>1</v>
      </c>
      <c r="B13" s="287" t="s">
        <v>73</v>
      </c>
      <c r="C13" s="444">
        <f>G13+K13+O13+S13</f>
        <v>8.78443</v>
      </c>
      <c r="D13" s="443">
        <f>H13+L13+P13+T13</f>
        <v>11.24286</v>
      </c>
      <c r="E13" s="443">
        <f>I13+M13+Q13+U13</f>
        <v>8.225740000000002</v>
      </c>
      <c r="F13" s="581">
        <f>J13</f>
        <v>-2.45843</v>
      </c>
      <c r="G13" s="582">
        <f>H13+J13</f>
        <v>7.684430000000001</v>
      </c>
      <c r="H13" s="537">
        <f>H14+H17+SUM(H22:H32)</f>
        <v>10.14286</v>
      </c>
      <c r="I13" s="537">
        <f>I14+I17+SUM(I22:I32)</f>
        <v>7.347430000000001</v>
      </c>
      <c r="J13" s="583">
        <f>J14+J17+SUM(J22:J32)</f>
        <v>-2.45843</v>
      </c>
      <c r="K13" s="288">
        <f>+K17+SUM(K23:K31)</f>
        <v>0.6</v>
      </c>
      <c r="L13" s="289">
        <f>+L17+SUM(L23:L31)</f>
        <v>0.6</v>
      </c>
      <c r="M13" s="537">
        <f>+M17+SUM(M23:M31)</f>
        <v>0.8783099999999999</v>
      </c>
      <c r="N13" s="417"/>
      <c r="O13" s="418"/>
      <c r="P13" s="419"/>
      <c r="Q13" s="420"/>
      <c r="R13" s="421"/>
      <c r="S13" s="422">
        <f>T13+V13</f>
        <v>0.5</v>
      </c>
      <c r="T13" s="535">
        <f>T25</f>
        <v>0.5</v>
      </c>
      <c r="U13" s="420"/>
      <c r="V13" s="417"/>
    </row>
    <row r="14" spans="1:22" ht="12.75">
      <c r="A14" s="522">
        <v>2</v>
      </c>
      <c r="B14" s="541" t="s">
        <v>48</v>
      </c>
      <c r="C14" s="371"/>
      <c r="D14" s="370"/>
      <c r="E14" s="542"/>
      <c r="F14" s="377"/>
      <c r="G14" s="586"/>
      <c r="H14" s="544"/>
      <c r="I14" s="544"/>
      <c r="J14" s="580"/>
      <c r="K14" s="543"/>
      <c r="L14" s="544"/>
      <c r="M14" s="545"/>
      <c r="N14" s="527"/>
      <c r="O14" s="590"/>
      <c r="P14" s="546"/>
      <c r="Q14" s="547"/>
      <c r="R14" s="592"/>
      <c r="S14" s="590"/>
      <c r="T14" s="591"/>
      <c r="U14" s="547"/>
      <c r="V14" s="592"/>
    </row>
    <row r="15" spans="1:22" ht="12.75">
      <c r="A15" s="552">
        <v>3</v>
      </c>
      <c r="B15" s="610" t="s">
        <v>49</v>
      </c>
      <c r="C15" s="217">
        <f aca="true" t="shared" si="0" ref="C15:E16">G15+K15+O15+S15</f>
        <v>-0.69</v>
      </c>
      <c r="D15" s="200">
        <f t="shared" si="0"/>
        <v>-0.69</v>
      </c>
      <c r="E15" s="200">
        <f t="shared" si="0"/>
        <v>-0.69</v>
      </c>
      <c r="F15" s="559"/>
      <c r="G15" s="556">
        <f aca="true" t="shared" si="1" ref="G15:G33">H15+J15</f>
        <v>-0.69</v>
      </c>
      <c r="H15" s="555">
        <v>-0.69</v>
      </c>
      <c r="I15" s="555">
        <v>-0.69</v>
      </c>
      <c r="J15" s="559"/>
      <c r="K15" s="558"/>
      <c r="L15" s="553"/>
      <c r="M15" s="554"/>
      <c r="N15" s="375"/>
      <c r="O15" s="412"/>
      <c r="P15" s="413"/>
      <c r="Q15" s="414"/>
      <c r="R15" s="376"/>
      <c r="S15" s="412"/>
      <c r="T15" s="534"/>
      <c r="U15" s="414"/>
      <c r="V15" s="376"/>
    </row>
    <row r="16" spans="1:22" ht="12.75">
      <c r="A16" s="552">
        <v>4</v>
      </c>
      <c r="B16" s="610" t="s">
        <v>50</v>
      </c>
      <c r="C16" s="217">
        <f t="shared" si="0"/>
        <v>0.69</v>
      </c>
      <c r="D16" s="200">
        <f t="shared" si="0"/>
        <v>0.69</v>
      </c>
      <c r="E16" s="200">
        <f t="shared" si="0"/>
        <v>0.69</v>
      </c>
      <c r="F16" s="559"/>
      <c r="G16" s="556">
        <f t="shared" si="1"/>
        <v>0.69</v>
      </c>
      <c r="H16" s="555">
        <v>0.69</v>
      </c>
      <c r="I16" s="555">
        <v>0.69</v>
      </c>
      <c r="J16" s="559"/>
      <c r="K16" s="558"/>
      <c r="L16" s="553"/>
      <c r="M16" s="554"/>
      <c r="N16" s="375"/>
      <c r="O16" s="412"/>
      <c r="P16" s="413"/>
      <c r="Q16" s="414"/>
      <c r="R16" s="376"/>
      <c r="S16" s="412"/>
      <c r="T16" s="534"/>
      <c r="U16" s="414"/>
      <c r="V16" s="376"/>
    </row>
    <row r="17" spans="1:22" ht="12.75">
      <c r="A17" s="280">
        <v>5</v>
      </c>
      <c r="B17" s="285" t="s">
        <v>214</v>
      </c>
      <c r="C17" s="548">
        <f aca="true" t="shared" si="2" ref="C17:C32">G17+K17+O17+S17</f>
        <v>0.6</v>
      </c>
      <c r="D17" s="549">
        <f aca="true" t="shared" si="3" ref="D17:D27">H17+L17+P17+T17</f>
        <v>0.6</v>
      </c>
      <c r="E17" s="549">
        <f>I17+M17+Q17+U17</f>
        <v>-3.89</v>
      </c>
      <c r="F17" s="580"/>
      <c r="G17" s="587"/>
      <c r="H17" s="550"/>
      <c r="I17" s="550">
        <f>I18</f>
        <v>-5</v>
      </c>
      <c r="J17" s="551"/>
      <c r="K17" s="531">
        <f>L17+N17</f>
        <v>0.6</v>
      </c>
      <c r="L17" s="423">
        <f>L18</f>
        <v>0.6</v>
      </c>
      <c r="M17" s="423">
        <f>M18</f>
        <v>1.1099999999999999</v>
      </c>
      <c r="N17" s="427"/>
      <c r="O17" s="428"/>
      <c r="P17" s="425"/>
      <c r="Q17" s="426"/>
      <c r="R17" s="424"/>
      <c r="S17" s="428"/>
      <c r="T17" s="425"/>
      <c r="U17" s="426"/>
      <c r="V17" s="424"/>
    </row>
    <row r="18" spans="1:22" ht="12.75">
      <c r="A18" s="281">
        <v>6</v>
      </c>
      <c r="B18" s="611" t="s">
        <v>223</v>
      </c>
      <c r="C18" s="217">
        <f t="shared" si="2"/>
        <v>0.6</v>
      </c>
      <c r="D18" s="200">
        <f t="shared" si="3"/>
        <v>0.6</v>
      </c>
      <c r="E18" s="200">
        <f>I18+M18+Q18+U18</f>
        <v>-3.89</v>
      </c>
      <c r="F18" s="378"/>
      <c r="G18" s="407"/>
      <c r="H18" s="408"/>
      <c r="I18" s="408">
        <v>-5</v>
      </c>
      <c r="J18" s="486"/>
      <c r="K18" s="532">
        <f>L18+N18</f>
        <v>0.6</v>
      </c>
      <c r="L18" s="408">
        <f>1.2-0.6</f>
        <v>0.6</v>
      </c>
      <c r="M18" s="408">
        <f>0.61+1.1-0.6</f>
        <v>1.1099999999999999</v>
      </c>
      <c r="N18" s="375"/>
      <c r="O18" s="412"/>
      <c r="P18" s="413"/>
      <c r="Q18" s="414"/>
      <c r="R18" s="376"/>
      <c r="S18" s="412"/>
      <c r="T18" s="413"/>
      <c r="U18" s="414"/>
      <c r="V18" s="376"/>
    </row>
    <row r="19" spans="1:22" ht="25.5">
      <c r="A19" s="281">
        <v>7</v>
      </c>
      <c r="B19" s="668" t="s">
        <v>463</v>
      </c>
      <c r="C19" s="538"/>
      <c r="D19" s="200"/>
      <c r="E19" s="200"/>
      <c r="F19" s="378"/>
      <c r="G19" s="407"/>
      <c r="H19" s="408"/>
      <c r="I19" s="408"/>
      <c r="J19" s="486"/>
      <c r="K19" s="532"/>
      <c r="L19" s="408"/>
      <c r="M19" s="408"/>
      <c r="N19" s="375"/>
      <c r="O19" s="412"/>
      <c r="P19" s="413"/>
      <c r="Q19" s="414"/>
      <c r="R19" s="376"/>
      <c r="S19" s="412"/>
      <c r="T19" s="413"/>
      <c r="U19" s="414"/>
      <c r="V19" s="376"/>
    </row>
    <row r="20" spans="1:22" ht="12.75">
      <c r="A20" s="281">
        <v>8</v>
      </c>
      <c r="B20" s="669" t="s">
        <v>464</v>
      </c>
      <c r="C20" s="538">
        <v>1</v>
      </c>
      <c r="D20" s="200">
        <v>1</v>
      </c>
      <c r="E20" s="200"/>
      <c r="F20" s="378"/>
      <c r="G20" s="407">
        <v>1</v>
      </c>
      <c r="H20" s="408">
        <v>1</v>
      </c>
      <c r="I20" s="408"/>
      <c r="J20" s="486"/>
      <c r="K20" s="532"/>
      <c r="L20" s="408"/>
      <c r="M20" s="408"/>
      <c r="N20" s="375"/>
      <c r="O20" s="412"/>
      <c r="P20" s="413"/>
      <c r="Q20" s="414"/>
      <c r="R20" s="376"/>
      <c r="S20" s="412"/>
      <c r="T20" s="413"/>
      <c r="U20" s="414"/>
      <c r="V20" s="376"/>
    </row>
    <row r="21" spans="1:22" ht="25.5">
      <c r="A21" s="281">
        <v>9</v>
      </c>
      <c r="B21" s="669" t="s">
        <v>465</v>
      </c>
      <c r="C21" s="538">
        <v>-1</v>
      </c>
      <c r="D21" s="200">
        <v>-1</v>
      </c>
      <c r="E21" s="200"/>
      <c r="F21" s="378"/>
      <c r="G21" s="407">
        <v>-1</v>
      </c>
      <c r="H21" s="408">
        <v>-1</v>
      </c>
      <c r="I21" s="408"/>
      <c r="J21" s="486"/>
      <c r="K21" s="532"/>
      <c r="L21" s="408"/>
      <c r="M21" s="408"/>
      <c r="N21" s="375"/>
      <c r="O21" s="412"/>
      <c r="P21" s="413"/>
      <c r="Q21" s="414"/>
      <c r="R21" s="376"/>
      <c r="S21" s="412"/>
      <c r="T21" s="413"/>
      <c r="U21" s="414"/>
      <c r="V21" s="376"/>
    </row>
    <row r="22" spans="1:22" ht="12.75">
      <c r="A22" s="281">
        <v>10</v>
      </c>
      <c r="B22" s="267" t="s">
        <v>1</v>
      </c>
      <c r="C22" s="538"/>
      <c r="D22" s="250">
        <f t="shared" si="3"/>
        <v>2.45843</v>
      </c>
      <c r="E22" s="250"/>
      <c r="F22" s="476">
        <f>J22+N22+R22+V22</f>
        <v>-2.45843</v>
      </c>
      <c r="G22" s="283"/>
      <c r="H22" s="536">
        <v>2.45843</v>
      </c>
      <c r="I22" s="539"/>
      <c r="J22" s="540">
        <v>-2.45843</v>
      </c>
      <c r="K22" s="429"/>
      <c r="L22" s="413"/>
      <c r="M22" s="414"/>
      <c r="N22" s="375"/>
      <c r="O22" s="412"/>
      <c r="P22" s="413"/>
      <c r="Q22" s="414"/>
      <c r="R22" s="376"/>
      <c r="S22" s="412"/>
      <c r="T22" s="413"/>
      <c r="U22" s="414"/>
      <c r="V22" s="376"/>
    </row>
    <row r="23" spans="1:22" ht="12.75">
      <c r="A23" s="281">
        <v>11</v>
      </c>
      <c r="B23" s="267" t="s">
        <v>6</v>
      </c>
      <c r="C23" s="454"/>
      <c r="D23" s="215"/>
      <c r="E23" s="215">
        <f>I23+M23+Q23+U23</f>
        <v>0.957</v>
      </c>
      <c r="F23" s="455"/>
      <c r="G23" s="283"/>
      <c r="H23" s="277"/>
      <c r="I23" s="277">
        <v>0.957</v>
      </c>
      <c r="J23" s="376"/>
      <c r="K23" s="429"/>
      <c r="L23" s="413"/>
      <c r="M23" s="453"/>
      <c r="N23" s="375"/>
      <c r="O23" s="412"/>
      <c r="P23" s="413"/>
      <c r="Q23" s="414"/>
      <c r="R23" s="376"/>
      <c r="S23" s="412"/>
      <c r="T23" s="413"/>
      <c r="U23" s="414"/>
      <c r="V23" s="376"/>
    </row>
    <row r="24" spans="1:22" ht="12.75">
      <c r="A24" s="281">
        <v>12</v>
      </c>
      <c r="B24" s="267" t="s">
        <v>7</v>
      </c>
      <c r="C24" s="454"/>
      <c r="D24" s="215"/>
      <c r="E24" s="215">
        <f>I24+M24+Q24+U24</f>
        <v>-0.093</v>
      </c>
      <c r="F24" s="455"/>
      <c r="G24" s="283"/>
      <c r="H24" s="277"/>
      <c r="I24" s="416"/>
      <c r="J24" s="376"/>
      <c r="K24" s="429"/>
      <c r="L24" s="453"/>
      <c r="M24" s="453">
        <v>-0.093</v>
      </c>
      <c r="N24" s="375"/>
      <c r="O24" s="412"/>
      <c r="P24" s="413"/>
      <c r="Q24" s="414"/>
      <c r="R24" s="376"/>
      <c r="S24" s="412"/>
      <c r="T24" s="413"/>
      <c r="U24" s="414"/>
      <c r="V24" s="376"/>
    </row>
    <row r="25" spans="1:22" ht="12.75">
      <c r="A25" s="281">
        <v>13</v>
      </c>
      <c r="B25" s="267" t="s">
        <v>8</v>
      </c>
      <c r="C25" s="454">
        <f t="shared" si="2"/>
        <v>2.945</v>
      </c>
      <c r="D25" s="215">
        <f>H25+L25+P25+T25</f>
        <v>2.945</v>
      </c>
      <c r="E25" s="215">
        <f>I25+M25+Q25+U25</f>
        <v>1.133</v>
      </c>
      <c r="F25" s="491"/>
      <c r="G25" s="283">
        <f t="shared" si="1"/>
        <v>2.445</v>
      </c>
      <c r="H25" s="277">
        <v>2.445</v>
      </c>
      <c r="I25" s="277">
        <v>1.133</v>
      </c>
      <c r="J25" s="487"/>
      <c r="K25" s="283"/>
      <c r="L25" s="453"/>
      <c r="M25" s="453"/>
      <c r="N25" s="375"/>
      <c r="O25" s="412"/>
      <c r="P25" s="413"/>
      <c r="Q25" s="414"/>
      <c r="R25" s="376"/>
      <c r="S25" s="412">
        <f>T25+V25</f>
        <v>0.5</v>
      </c>
      <c r="T25" s="534">
        <v>0.5</v>
      </c>
      <c r="U25" s="414"/>
      <c r="V25" s="376"/>
    </row>
    <row r="26" spans="1:22" ht="12.75">
      <c r="A26" s="281">
        <v>14</v>
      </c>
      <c r="B26" s="267" t="s">
        <v>9</v>
      </c>
      <c r="C26" s="454">
        <f t="shared" si="2"/>
        <v>-1.7</v>
      </c>
      <c r="D26" s="215">
        <f t="shared" si="3"/>
        <v>-1.7</v>
      </c>
      <c r="E26" s="215">
        <f>I26+M26+Q26+U26</f>
        <v>0.297</v>
      </c>
      <c r="F26" s="456"/>
      <c r="G26" s="283">
        <f t="shared" si="1"/>
        <v>-1.7</v>
      </c>
      <c r="H26" s="277">
        <v>-1.7</v>
      </c>
      <c r="I26" s="277">
        <v>0.297</v>
      </c>
      <c r="J26" s="376"/>
      <c r="K26" s="429"/>
      <c r="L26" s="413"/>
      <c r="M26" s="414"/>
      <c r="N26" s="375"/>
      <c r="O26" s="412"/>
      <c r="P26" s="413"/>
      <c r="Q26" s="414"/>
      <c r="R26" s="376"/>
      <c r="S26" s="412"/>
      <c r="T26" s="413"/>
      <c r="U26" s="414"/>
      <c r="V26" s="376"/>
    </row>
    <row r="27" spans="1:22" ht="12.75">
      <c r="A27" s="281">
        <v>15</v>
      </c>
      <c r="B27" s="584" t="s">
        <v>10</v>
      </c>
      <c r="C27" s="560">
        <f t="shared" si="2"/>
        <v>0.75443</v>
      </c>
      <c r="D27" s="250">
        <f t="shared" si="3"/>
        <v>0.75443</v>
      </c>
      <c r="E27" s="251">
        <f>I27+M27+Q27+U27</f>
        <v>0.75443</v>
      </c>
      <c r="F27" s="456"/>
      <c r="G27" s="588">
        <f t="shared" si="1"/>
        <v>0.75443</v>
      </c>
      <c r="H27" s="536">
        <v>0.75443</v>
      </c>
      <c r="I27" s="536">
        <v>0.75443</v>
      </c>
      <c r="J27" s="376"/>
      <c r="K27" s="429"/>
      <c r="L27" s="413"/>
      <c r="M27" s="414"/>
      <c r="N27" s="375"/>
      <c r="O27" s="412"/>
      <c r="P27" s="413"/>
      <c r="Q27" s="414"/>
      <c r="R27" s="376"/>
      <c r="S27" s="412"/>
      <c r="T27" s="413"/>
      <c r="U27" s="414"/>
      <c r="V27" s="376"/>
    </row>
    <row r="28" spans="1:22" ht="12.75">
      <c r="A28" s="281">
        <v>16</v>
      </c>
      <c r="B28" s="267" t="s">
        <v>11</v>
      </c>
      <c r="C28" s="454">
        <f t="shared" si="2"/>
        <v>2.535</v>
      </c>
      <c r="D28" s="215">
        <f aca="true" t="shared" si="4" ref="D28:E32">H28+L28+P28+T28</f>
        <v>2.535</v>
      </c>
      <c r="E28" s="229">
        <f t="shared" si="4"/>
        <v>2.535</v>
      </c>
      <c r="F28" s="376"/>
      <c r="G28" s="283">
        <f t="shared" si="1"/>
        <v>2.535</v>
      </c>
      <c r="H28" s="277">
        <v>2.535</v>
      </c>
      <c r="I28" s="277">
        <v>2.535</v>
      </c>
      <c r="J28" s="376"/>
      <c r="K28" s="283"/>
      <c r="L28" s="277"/>
      <c r="M28" s="277"/>
      <c r="N28" s="375"/>
      <c r="O28" s="412"/>
      <c r="P28" s="413"/>
      <c r="Q28" s="414"/>
      <c r="R28" s="376"/>
      <c r="S28" s="412"/>
      <c r="T28" s="413"/>
      <c r="U28" s="414"/>
      <c r="V28" s="376"/>
    </row>
    <row r="29" spans="1:22" ht="12.75">
      <c r="A29" s="281">
        <v>17</v>
      </c>
      <c r="B29" s="267" t="s">
        <v>12</v>
      </c>
      <c r="C29" s="454"/>
      <c r="D29" s="215"/>
      <c r="E29" s="251">
        <f t="shared" si="4"/>
        <v>0.6553100000000001</v>
      </c>
      <c r="F29" s="376"/>
      <c r="G29" s="283"/>
      <c r="H29" s="277"/>
      <c r="I29" s="277">
        <v>0.794</v>
      </c>
      <c r="J29" s="376"/>
      <c r="K29" s="283"/>
      <c r="L29" s="277"/>
      <c r="M29" s="536">
        <v>-0.13869</v>
      </c>
      <c r="N29" s="375"/>
      <c r="O29" s="412"/>
      <c r="P29" s="413"/>
      <c r="Q29" s="414"/>
      <c r="R29" s="376"/>
      <c r="S29" s="412"/>
      <c r="T29" s="413"/>
      <c r="U29" s="414"/>
      <c r="V29" s="376"/>
    </row>
    <row r="30" spans="1:22" ht="12.75">
      <c r="A30" s="281">
        <v>18</v>
      </c>
      <c r="B30" s="267" t="s">
        <v>13</v>
      </c>
      <c r="C30" s="454">
        <f t="shared" si="2"/>
        <v>1.9</v>
      </c>
      <c r="D30" s="454">
        <f t="shared" si="4"/>
        <v>1.9</v>
      </c>
      <c r="E30" s="215">
        <f t="shared" si="4"/>
        <v>1.9</v>
      </c>
      <c r="F30" s="376"/>
      <c r="G30" s="283">
        <f t="shared" si="1"/>
        <v>1.9</v>
      </c>
      <c r="H30" s="277">
        <v>1.9</v>
      </c>
      <c r="I30" s="277">
        <v>1.9</v>
      </c>
      <c r="J30" s="376"/>
      <c r="K30" s="283"/>
      <c r="L30" s="277"/>
      <c r="M30" s="536"/>
      <c r="N30" s="375"/>
      <c r="O30" s="412"/>
      <c r="P30" s="413"/>
      <c r="Q30" s="414"/>
      <c r="R30" s="376"/>
      <c r="S30" s="412"/>
      <c r="T30" s="413"/>
      <c r="U30" s="414"/>
      <c r="V30" s="376"/>
    </row>
    <row r="31" spans="1:22" ht="12.75">
      <c r="A31" s="281">
        <v>19</v>
      </c>
      <c r="B31" s="267" t="s">
        <v>224</v>
      </c>
      <c r="C31" s="212">
        <f t="shared" si="2"/>
        <v>-0.2</v>
      </c>
      <c r="D31" s="215">
        <f t="shared" si="4"/>
        <v>-0.2</v>
      </c>
      <c r="E31" s="215"/>
      <c r="F31" s="376"/>
      <c r="G31" s="283">
        <f t="shared" si="1"/>
        <v>-0.2</v>
      </c>
      <c r="H31" s="277">
        <v>-0.2</v>
      </c>
      <c r="I31" s="416"/>
      <c r="J31" s="376"/>
      <c r="K31" s="283"/>
      <c r="L31" s="277"/>
      <c r="M31" s="277"/>
      <c r="N31" s="375"/>
      <c r="O31" s="412"/>
      <c r="P31" s="413"/>
      <c r="Q31" s="414"/>
      <c r="R31" s="376"/>
      <c r="S31" s="412"/>
      <c r="T31" s="413"/>
      <c r="U31" s="414"/>
      <c r="V31" s="376"/>
    </row>
    <row r="32" spans="1:22" ht="13.5" thickBot="1">
      <c r="A32" s="522">
        <v>20</v>
      </c>
      <c r="B32" s="523" t="s">
        <v>14</v>
      </c>
      <c r="C32" s="489">
        <f t="shared" si="2"/>
        <v>1.95</v>
      </c>
      <c r="D32" s="488">
        <f t="shared" si="4"/>
        <v>1.95</v>
      </c>
      <c r="E32" s="488">
        <f t="shared" si="4"/>
        <v>3.977</v>
      </c>
      <c r="F32" s="524"/>
      <c r="G32" s="589">
        <f t="shared" si="1"/>
        <v>1.95</v>
      </c>
      <c r="H32" s="525">
        <v>1.95</v>
      </c>
      <c r="I32" s="525">
        <v>3.977</v>
      </c>
      <c r="J32" s="524"/>
      <c r="K32" s="533"/>
      <c r="L32" s="526"/>
      <c r="M32" s="526"/>
      <c r="N32" s="527"/>
      <c r="O32" s="528"/>
      <c r="P32" s="529"/>
      <c r="Q32" s="530"/>
      <c r="R32" s="524"/>
      <c r="S32" s="528"/>
      <c r="T32" s="529"/>
      <c r="U32" s="530"/>
      <c r="V32" s="524"/>
    </row>
    <row r="33" spans="1:22" ht="34.5" customHeight="1" thickBot="1">
      <c r="A33" s="245">
        <v>21</v>
      </c>
      <c r="B33" s="242" t="s">
        <v>93</v>
      </c>
      <c r="C33" s="489">
        <f aca="true" t="shared" si="5" ref="C33:C42">G33+K33+O33+S33</f>
        <v>-13.396000000000008</v>
      </c>
      <c r="D33" s="488">
        <f>H33+L33+P33+T33</f>
        <v>-61.43200000000001</v>
      </c>
      <c r="E33" s="488">
        <f>I33+M33+Q33+U33</f>
        <v>-59.74500000000001</v>
      </c>
      <c r="F33" s="490">
        <f>J33+N33+R33+V33</f>
        <v>48.036</v>
      </c>
      <c r="G33" s="232">
        <f t="shared" si="1"/>
        <v>2.820999999999991</v>
      </c>
      <c r="H33" s="197">
        <f>+SUM(H34:H64)</f>
        <v>-33.98100000000001</v>
      </c>
      <c r="I33" s="197">
        <f>+SUM(I34:I64)</f>
        <v>-47.16600000000001</v>
      </c>
      <c r="J33" s="216">
        <f>+SUM(J34:J64)</f>
        <v>36.802</v>
      </c>
      <c r="K33" s="198"/>
      <c r="L33" s="197"/>
      <c r="M33" s="197"/>
      <c r="N33" s="239"/>
      <c r="O33" s="232"/>
      <c r="P33" s="197">
        <f>+SUM(P34:P61)</f>
        <v>-11.234</v>
      </c>
      <c r="Q33" s="197">
        <f>+SUM(Q34:Q61)</f>
        <v>-2.979</v>
      </c>
      <c r="R33" s="216">
        <f>+SUM(R34:R61)</f>
        <v>11.234</v>
      </c>
      <c r="S33" s="198">
        <f>+SUM(S34:S64)</f>
        <v>-16.217</v>
      </c>
      <c r="T33" s="197">
        <f>+SUM(T34:T64)</f>
        <v>-16.217</v>
      </c>
      <c r="U33" s="197">
        <f>+SUM(U34:U64)</f>
        <v>-9.6</v>
      </c>
      <c r="V33" s="211"/>
    </row>
    <row r="34" spans="1:22" ht="12.75" customHeight="1">
      <c r="A34" s="247">
        <v>22</v>
      </c>
      <c r="B34" s="441" t="s">
        <v>411</v>
      </c>
      <c r="C34" s="212">
        <f>G34+K34+O34+S34</f>
        <v>0</v>
      </c>
      <c r="D34" s="215">
        <f aca="true" t="shared" si="6" ref="D34:D42">H34+L34+P34+T34</f>
        <v>0</v>
      </c>
      <c r="E34" s="215">
        <f aca="true" t="shared" si="7" ref="E34:E41">I34+M34+Q34+U34</f>
        <v>-0.828</v>
      </c>
      <c r="F34" s="223"/>
      <c r="G34" s="229">
        <f aca="true" t="shared" si="8" ref="G34:G64">H34+J34</f>
        <v>0</v>
      </c>
      <c r="H34" s="215"/>
      <c r="I34" s="215">
        <v>-0.696</v>
      </c>
      <c r="J34" s="235"/>
      <c r="K34" s="217"/>
      <c r="L34" s="224"/>
      <c r="M34" s="224"/>
      <c r="N34" s="226"/>
      <c r="O34" s="229">
        <f aca="true" t="shared" si="9" ref="O34:O39">P34+R34</f>
        <v>0</v>
      </c>
      <c r="P34" s="215"/>
      <c r="Q34" s="215">
        <v>-0.132</v>
      </c>
      <c r="R34" s="235"/>
      <c r="S34" s="212"/>
      <c r="T34" s="215"/>
      <c r="U34" s="215"/>
      <c r="V34" s="223"/>
    </row>
    <row r="35" spans="1:22" ht="12.75" customHeight="1">
      <c r="A35" s="247">
        <v>23</v>
      </c>
      <c r="B35" s="441" t="s">
        <v>412</v>
      </c>
      <c r="C35" s="212">
        <f>G35+K35+O35+S35</f>
        <v>-16</v>
      </c>
      <c r="D35" s="215">
        <f t="shared" si="6"/>
        <v>-24.503</v>
      </c>
      <c r="E35" s="215">
        <f t="shared" si="7"/>
        <v>-24.503</v>
      </c>
      <c r="F35" s="223">
        <f>J35+N35+R35+V35</f>
        <v>8.503</v>
      </c>
      <c r="G35" s="229">
        <f t="shared" si="8"/>
        <v>-16</v>
      </c>
      <c r="H35" s="215">
        <v>-24.503</v>
      </c>
      <c r="I35" s="215">
        <v>-24.503</v>
      </c>
      <c r="J35" s="236">
        <v>8.503</v>
      </c>
      <c r="K35" s="217"/>
      <c r="L35" s="224"/>
      <c r="M35" s="224"/>
      <c r="N35" s="226"/>
      <c r="O35" s="229">
        <f t="shared" si="9"/>
        <v>0</v>
      </c>
      <c r="P35" s="215"/>
      <c r="Q35" s="215"/>
      <c r="R35" s="235"/>
      <c r="S35" s="212"/>
      <c r="T35" s="215"/>
      <c r="U35" s="215"/>
      <c r="V35" s="223"/>
    </row>
    <row r="36" spans="1:22" ht="12.75" customHeight="1">
      <c r="A36" s="247">
        <v>24</v>
      </c>
      <c r="B36" s="441" t="s">
        <v>413</v>
      </c>
      <c r="C36" s="212">
        <f t="shared" si="5"/>
        <v>1.3</v>
      </c>
      <c r="D36" s="215">
        <f t="shared" si="6"/>
        <v>1.3</v>
      </c>
      <c r="E36" s="215">
        <f t="shared" si="7"/>
        <v>-2.193</v>
      </c>
      <c r="F36" s="223">
        <f>J36+N36+R36+V36</f>
        <v>0</v>
      </c>
      <c r="G36" s="229">
        <f t="shared" si="8"/>
        <v>1.3</v>
      </c>
      <c r="H36" s="215">
        <v>1.3</v>
      </c>
      <c r="I36" s="215">
        <v>-1.463</v>
      </c>
      <c r="J36" s="236"/>
      <c r="K36" s="217"/>
      <c r="L36" s="224"/>
      <c r="M36" s="224"/>
      <c r="N36" s="226"/>
      <c r="O36" s="229">
        <f t="shared" si="9"/>
        <v>0</v>
      </c>
      <c r="P36" s="215"/>
      <c r="Q36" s="215">
        <v>-0.73</v>
      </c>
      <c r="R36" s="235"/>
      <c r="S36" s="240"/>
      <c r="T36" s="224"/>
      <c r="U36" s="224"/>
      <c r="V36" s="226"/>
    </row>
    <row r="37" spans="1:22" ht="12.75" customHeight="1">
      <c r="A37" s="247">
        <v>25</v>
      </c>
      <c r="B37" s="441" t="s">
        <v>414</v>
      </c>
      <c r="C37" s="212">
        <f>G37+K37+O37+S37</f>
        <v>0.9</v>
      </c>
      <c r="D37" s="215">
        <f t="shared" si="6"/>
        <v>0.9</v>
      </c>
      <c r="E37" s="215">
        <f t="shared" si="7"/>
        <v>-0.724</v>
      </c>
      <c r="F37" s="223">
        <f>J37+N37+R37+V37</f>
        <v>0</v>
      </c>
      <c r="G37" s="229">
        <f t="shared" si="8"/>
        <v>0.9</v>
      </c>
      <c r="H37" s="215">
        <v>0.9</v>
      </c>
      <c r="I37" s="215">
        <v>-0.317</v>
      </c>
      <c r="J37" s="235"/>
      <c r="K37" s="217"/>
      <c r="L37" s="224"/>
      <c r="M37" s="224"/>
      <c r="N37" s="226"/>
      <c r="O37" s="229">
        <f t="shared" si="9"/>
        <v>0</v>
      </c>
      <c r="P37" s="215"/>
      <c r="Q37" s="215">
        <v>-0.407</v>
      </c>
      <c r="R37" s="235"/>
      <c r="S37" s="212"/>
      <c r="T37" s="215"/>
      <c r="U37" s="224"/>
      <c r="V37" s="223"/>
    </row>
    <row r="38" spans="1:22" ht="12.75" customHeight="1">
      <c r="A38" s="247">
        <v>26</v>
      </c>
      <c r="B38" s="441" t="s">
        <v>415</v>
      </c>
      <c r="C38" s="212">
        <f t="shared" si="5"/>
        <v>0</v>
      </c>
      <c r="D38" s="215">
        <f t="shared" si="6"/>
        <v>-14.865</v>
      </c>
      <c r="E38" s="215">
        <f t="shared" si="7"/>
        <v>-0.37</v>
      </c>
      <c r="F38" s="223">
        <f>J38+N38+R38+V38</f>
        <v>14.865</v>
      </c>
      <c r="G38" s="229">
        <f t="shared" si="8"/>
        <v>0</v>
      </c>
      <c r="H38" s="215">
        <v>-14.865</v>
      </c>
      <c r="I38" s="215">
        <v>-0.12</v>
      </c>
      <c r="J38" s="236">
        <v>14.865</v>
      </c>
      <c r="K38" s="217"/>
      <c r="L38" s="224"/>
      <c r="M38" s="224"/>
      <c r="N38" s="226"/>
      <c r="O38" s="229">
        <f t="shared" si="9"/>
        <v>0</v>
      </c>
      <c r="P38" s="215"/>
      <c r="Q38" s="215">
        <v>-0.25</v>
      </c>
      <c r="R38" s="235"/>
      <c r="S38" s="240"/>
      <c r="T38" s="224"/>
      <c r="U38" s="224"/>
      <c r="V38" s="226"/>
    </row>
    <row r="39" spans="1:22" ht="12.75" customHeight="1">
      <c r="A39" s="247">
        <v>27</v>
      </c>
      <c r="B39" s="441" t="s">
        <v>420</v>
      </c>
      <c r="C39" s="212">
        <f t="shared" si="5"/>
        <v>0</v>
      </c>
      <c r="D39" s="215">
        <f t="shared" si="6"/>
        <v>0</v>
      </c>
      <c r="E39" s="215">
        <f t="shared" si="7"/>
        <v>0</v>
      </c>
      <c r="F39" s="222"/>
      <c r="G39" s="229">
        <f t="shared" si="8"/>
        <v>0</v>
      </c>
      <c r="H39" s="215"/>
      <c r="I39" s="215"/>
      <c r="J39" s="235"/>
      <c r="K39" s="217"/>
      <c r="L39" s="224"/>
      <c r="M39" s="224"/>
      <c r="N39" s="226"/>
      <c r="O39" s="229">
        <f t="shared" si="9"/>
        <v>0</v>
      </c>
      <c r="P39" s="215"/>
      <c r="Q39" s="215"/>
      <c r="R39" s="235"/>
      <c r="S39" s="212"/>
      <c r="T39" s="215"/>
      <c r="U39" s="215"/>
      <c r="V39" s="223"/>
    </row>
    <row r="40" spans="1:22" ht="12.75" customHeight="1">
      <c r="A40" s="247">
        <v>28</v>
      </c>
      <c r="B40" s="441" t="s">
        <v>16</v>
      </c>
      <c r="C40" s="212">
        <f t="shared" si="5"/>
        <v>0</v>
      </c>
      <c r="D40" s="215">
        <f t="shared" si="6"/>
        <v>-2.499</v>
      </c>
      <c r="E40" s="215">
        <f t="shared" si="7"/>
        <v>-2.899</v>
      </c>
      <c r="F40" s="223">
        <f>J40+N40+R40+V40</f>
        <v>2.499</v>
      </c>
      <c r="G40" s="229">
        <f t="shared" si="8"/>
        <v>0</v>
      </c>
      <c r="H40" s="215">
        <v>-2.499</v>
      </c>
      <c r="I40" s="215">
        <v>-2.599</v>
      </c>
      <c r="J40" s="236">
        <v>2.499</v>
      </c>
      <c r="K40" s="217"/>
      <c r="L40" s="224"/>
      <c r="M40" s="224"/>
      <c r="N40" s="226"/>
      <c r="O40" s="229">
        <f aca="true" t="shared" si="10" ref="O40:O56">P40+R40</f>
        <v>0</v>
      </c>
      <c r="P40" s="215"/>
      <c r="Q40" s="215">
        <v>-0.3</v>
      </c>
      <c r="R40" s="235"/>
      <c r="S40" s="240"/>
      <c r="T40" s="224"/>
      <c r="U40" s="224"/>
      <c r="V40" s="226"/>
    </row>
    <row r="41" spans="1:22" ht="12.75" customHeight="1">
      <c r="A41" s="247">
        <v>29</v>
      </c>
      <c r="B41" s="441" t="s">
        <v>428</v>
      </c>
      <c r="C41" s="212">
        <f t="shared" si="5"/>
        <v>0</v>
      </c>
      <c r="D41" s="215">
        <f t="shared" si="6"/>
        <v>0</v>
      </c>
      <c r="E41" s="215">
        <f t="shared" si="7"/>
        <v>-3.1</v>
      </c>
      <c r="F41" s="222"/>
      <c r="G41" s="229">
        <f t="shared" si="8"/>
        <v>0</v>
      </c>
      <c r="H41" s="215"/>
      <c r="I41" s="215">
        <v>-3</v>
      </c>
      <c r="J41" s="235"/>
      <c r="K41" s="217"/>
      <c r="L41" s="224"/>
      <c r="M41" s="224"/>
      <c r="N41" s="226"/>
      <c r="O41" s="229">
        <f t="shared" si="10"/>
        <v>0</v>
      </c>
      <c r="P41" s="215"/>
      <c r="Q41" s="215">
        <v>-0.1</v>
      </c>
      <c r="R41" s="235"/>
      <c r="S41" s="212"/>
      <c r="T41" s="215"/>
      <c r="U41" s="224"/>
      <c r="V41" s="226"/>
    </row>
    <row r="42" spans="1:22" ht="12.75" customHeight="1">
      <c r="A42" s="247">
        <v>30</v>
      </c>
      <c r="B42" s="441" t="s">
        <v>34</v>
      </c>
      <c r="C42" s="212">
        <f t="shared" si="5"/>
        <v>0</v>
      </c>
      <c r="D42" s="215">
        <f t="shared" si="6"/>
        <v>0</v>
      </c>
      <c r="E42" s="215">
        <f aca="true" t="shared" si="11" ref="E42:E61">I42+M42+Q42+U42</f>
        <v>-0.367</v>
      </c>
      <c r="F42" s="222"/>
      <c r="G42" s="229">
        <f t="shared" si="8"/>
        <v>0</v>
      </c>
      <c r="H42" s="215"/>
      <c r="I42" s="215"/>
      <c r="J42" s="235"/>
      <c r="K42" s="217"/>
      <c r="L42" s="224"/>
      <c r="M42" s="224"/>
      <c r="N42" s="226"/>
      <c r="O42" s="229">
        <f t="shared" si="10"/>
        <v>0</v>
      </c>
      <c r="P42" s="215"/>
      <c r="Q42" s="215">
        <v>-0.367</v>
      </c>
      <c r="R42" s="235"/>
      <c r="S42" s="212"/>
      <c r="T42" s="215"/>
      <c r="U42" s="224"/>
      <c r="V42" s="226"/>
    </row>
    <row r="43" spans="1:22" ht="27" customHeight="1">
      <c r="A43" s="247">
        <v>31</v>
      </c>
      <c r="B43" s="441" t="s">
        <v>429</v>
      </c>
      <c r="C43" s="212">
        <f>G43+K43+O43+S43</f>
        <v>0</v>
      </c>
      <c r="D43" s="215">
        <f>H43+L43+P43+T43</f>
        <v>0</v>
      </c>
      <c r="E43" s="215">
        <f>I43+M43+Q43+U43</f>
        <v>0</v>
      </c>
      <c r="F43" s="222"/>
      <c r="G43" s="229"/>
      <c r="H43" s="215"/>
      <c r="I43" s="215"/>
      <c r="J43" s="235"/>
      <c r="K43" s="217"/>
      <c r="L43" s="224"/>
      <c r="M43" s="224"/>
      <c r="N43" s="226"/>
      <c r="O43" s="229">
        <f t="shared" si="10"/>
        <v>0</v>
      </c>
      <c r="P43" s="215"/>
      <c r="Q43" s="215"/>
      <c r="R43" s="235"/>
      <c r="S43" s="212"/>
      <c r="T43" s="215"/>
      <c r="U43" s="224"/>
      <c r="V43" s="226"/>
    </row>
    <row r="44" spans="1:22" ht="12.75">
      <c r="A44" s="247">
        <v>32</v>
      </c>
      <c r="B44" s="23" t="s">
        <v>421</v>
      </c>
      <c r="C44" s="212">
        <f aca="true" t="shared" si="12" ref="C44:C58">G44+K44+O44+S44</f>
        <v>0</v>
      </c>
      <c r="D44" s="215">
        <f aca="true" t="shared" si="13" ref="D44:D58">H44+L44+P44+T44</f>
        <v>-4</v>
      </c>
      <c r="E44" s="215">
        <f t="shared" si="11"/>
        <v>-2</v>
      </c>
      <c r="F44" s="223">
        <f>J44+N44+R44+V44</f>
        <v>4</v>
      </c>
      <c r="G44" s="229">
        <f t="shared" si="8"/>
        <v>0</v>
      </c>
      <c r="H44" s="215"/>
      <c r="I44" s="215">
        <v>-2</v>
      </c>
      <c r="J44" s="236"/>
      <c r="K44" s="240"/>
      <c r="L44" s="224"/>
      <c r="M44" s="224"/>
      <c r="N44" s="226"/>
      <c r="O44" s="229">
        <f t="shared" si="10"/>
        <v>0</v>
      </c>
      <c r="P44" s="215">
        <v>-4</v>
      </c>
      <c r="Q44" s="215"/>
      <c r="R44" s="236">
        <v>4</v>
      </c>
      <c r="S44" s="212"/>
      <c r="T44" s="215"/>
      <c r="U44" s="215"/>
      <c r="V44" s="223"/>
    </row>
    <row r="45" spans="1:22" ht="12.75">
      <c r="A45" s="247">
        <v>33</v>
      </c>
      <c r="B45" s="23" t="s">
        <v>63</v>
      </c>
      <c r="C45" s="212">
        <f t="shared" si="12"/>
        <v>0</v>
      </c>
      <c r="D45" s="215">
        <f t="shared" si="13"/>
        <v>-6.454</v>
      </c>
      <c r="E45" s="215">
        <f t="shared" si="11"/>
        <v>0</v>
      </c>
      <c r="F45" s="223">
        <f>J45+N45+R45+V45</f>
        <v>6.454</v>
      </c>
      <c r="G45" s="229">
        <f t="shared" si="8"/>
        <v>0</v>
      </c>
      <c r="H45" s="215"/>
      <c r="I45" s="215"/>
      <c r="J45" s="236"/>
      <c r="K45" s="240"/>
      <c r="L45" s="224"/>
      <c r="M45" s="224"/>
      <c r="N45" s="226"/>
      <c r="O45" s="229">
        <f t="shared" si="10"/>
        <v>0</v>
      </c>
      <c r="P45" s="215">
        <v>-6.454</v>
      </c>
      <c r="Q45" s="215"/>
      <c r="R45" s="236">
        <v>6.454</v>
      </c>
      <c r="S45" s="212"/>
      <c r="T45" s="215"/>
      <c r="U45" s="215"/>
      <c r="V45" s="223"/>
    </row>
    <row r="46" spans="1:22" ht="12.75">
      <c r="A46" s="247">
        <v>34</v>
      </c>
      <c r="B46" s="23" t="s">
        <v>18</v>
      </c>
      <c r="C46" s="212">
        <f t="shared" si="12"/>
        <v>0</v>
      </c>
      <c r="D46" s="215">
        <f t="shared" si="13"/>
        <v>-3</v>
      </c>
      <c r="E46" s="215">
        <f t="shared" si="11"/>
        <v>-12.6</v>
      </c>
      <c r="F46" s="223">
        <f>J46+N46+R46+V46</f>
        <v>3</v>
      </c>
      <c r="G46" s="229">
        <f t="shared" si="8"/>
        <v>0</v>
      </c>
      <c r="H46" s="215">
        <v>-3</v>
      </c>
      <c r="I46" s="215">
        <v>-12</v>
      </c>
      <c r="J46" s="236">
        <v>3</v>
      </c>
      <c r="K46" s="240"/>
      <c r="L46" s="224"/>
      <c r="M46" s="224"/>
      <c r="N46" s="226"/>
      <c r="O46" s="229">
        <f t="shared" si="10"/>
        <v>0</v>
      </c>
      <c r="P46" s="215"/>
      <c r="Q46" s="215">
        <v>-0.6</v>
      </c>
      <c r="R46" s="236"/>
      <c r="S46" s="212"/>
      <c r="T46" s="215"/>
      <c r="U46" s="215"/>
      <c r="V46" s="223"/>
    </row>
    <row r="47" spans="1:22" ht="12.75">
      <c r="A47" s="247">
        <v>35</v>
      </c>
      <c r="B47" s="243" t="s">
        <v>436</v>
      </c>
      <c r="C47" s="212">
        <f>G47+K47+O47+S47</f>
        <v>0</v>
      </c>
      <c r="D47" s="215">
        <f>H47+L47+P47+T47</f>
        <v>0</v>
      </c>
      <c r="E47" s="215">
        <f>I47+M47+Q47+U47</f>
        <v>-0.4</v>
      </c>
      <c r="F47" s="223"/>
      <c r="G47" s="229">
        <f t="shared" si="8"/>
        <v>0</v>
      </c>
      <c r="H47" s="215"/>
      <c r="I47" s="215">
        <v>-0.4</v>
      </c>
      <c r="J47" s="236"/>
      <c r="K47" s="240"/>
      <c r="L47" s="224"/>
      <c r="M47" s="224"/>
      <c r="N47" s="226"/>
      <c r="O47" s="229"/>
      <c r="P47" s="215"/>
      <c r="Q47" s="215"/>
      <c r="R47" s="236"/>
      <c r="S47" s="212"/>
      <c r="T47" s="215"/>
      <c r="U47" s="215"/>
      <c r="V47" s="223"/>
    </row>
    <row r="48" spans="1:22" ht="12.75">
      <c r="A48" s="247">
        <v>36</v>
      </c>
      <c r="B48" s="23" t="s">
        <v>19</v>
      </c>
      <c r="C48" s="212">
        <f t="shared" si="12"/>
        <v>0</v>
      </c>
      <c r="D48" s="215">
        <f t="shared" si="13"/>
        <v>0</v>
      </c>
      <c r="E48" s="215">
        <f t="shared" si="11"/>
        <v>2.06</v>
      </c>
      <c r="F48" s="223"/>
      <c r="G48" s="229">
        <f t="shared" si="8"/>
        <v>0</v>
      </c>
      <c r="H48" s="215"/>
      <c r="I48" s="215">
        <v>2.06</v>
      </c>
      <c r="J48" s="236"/>
      <c r="K48" s="240"/>
      <c r="L48" s="224"/>
      <c r="M48" s="224"/>
      <c r="N48" s="226"/>
      <c r="O48" s="229">
        <f t="shared" si="10"/>
        <v>0</v>
      </c>
      <c r="P48" s="215"/>
      <c r="Q48" s="215"/>
      <c r="R48" s="236"/>
      <c r="S48" s="212"/>
      <c r="T48" s="215"/>
      <c r="U48" s="215"/>
      <c r="V48" s="223"/>
    </row>
    <row r="49" spans="1:22" ht="12.75">
      <c r="A49" s="247">
        <v>37</v>
      </c>
      <c r="B49" s="23" t="s">
        <v>427</v>
      </c>
      <c r="C49" s="212">
        <f>G49+K49+O49+S49</f>
        <v>0</v>
      </c>
      <c r="D49" s="215">
        <f>H49+L49+P49+T49</f>
        <v>0</v>
      </c>
      <c r="E49" s="215">
        <f>I49+M49+Q49+U49</f>
        <v>0</v>
      </c>
      <c r="F49" s="223"/>
      <c r="G49" s="229">
        <f t="shared" si="8"/>
        <v>0</v>
      </c>
      <c r="H49" s="215"/>
      <c r="I49" s="215"/>
      <c r="J49" s="236"/>
      <c r="K49" s="240"/>
      <c r="L49" s="224"/>
      <c r="M49" s="224"/>
      <c r="N49" s="226"/>
      <c r="O49" s="229">
        <f t="shared" si="10"/>
        <v>0</v>
      </c>
      <c r="P49" s="215"/>
      <c r="Q49" s="215"/>
      <c r="R49" s="236"/>
      <c r="S49" s="212"/>
      <c r="T49" s="215"/>
      <c r="U49" s="215"/>
      <c r="V49" s="223"/>
    </row>
    <row r="50" spans="1:22" ht="12.75">
      <c r="A50" s="247">
        <v>38</v>
      </c>
      <c r="B50" s="23" t="s">
        <v>217</v>
      </c>
      <c r="C50" s="212">
        <f t="shared" si="12"/>
        <v>0</v>
      </c>
      <c r="D50" s="215">
        <f t="shared" si="13"/>
        <v>0</v>
      </c>
      <c r="E50" s="215">
        <f t="shared" si="11"/>
        <v>0</v>
      </c>
      <c r="F50" s="223"/>
      <c r="G50" s="229">
        <f t="shared" si="8"/>
        <v>0</v>
      </c>
      <c r="H50" s="215"/>
      <c r="I50" s="215"/>
      <c r="J50" s="236"/>
      <c r="K50" s="240"/>
      <c r="L50" s="224"/>
      <c r="M50" s="224"/>
      <c r="N50" s="226"/>
      <c r="O50" s="229">
        <f t="shared" si="10"/>
        <v>0</v>
      </c>
      <c r="P50" s="215"/>
      <c r="Q50" s="215"/>
      <c r="R50" s="236"/>
      <c r="S50" s="212"/>
      <c r="T50" s="215"/>
      <c r="U50" s="215"/>
      <c r="V50" s="223"/>
    </row>
    <row r="51" spans="1:22" ht="12.75">
      <c r="A51" s="247">
        <v>39</v>
      </c>
      <c r="B51" s="23" t="s">
        <v>20</v>
      </c>
      <c r="C51" s="212">
        <f t="shared" si="12"/>
        <v>1.17</v>
      </c>
      <c r="D51" s="215">
        <f t="shared" si="13"/>
        <v>1.17</v>
      </c>
      <c r="E51" s="215">
        <f t="shared" si="11"/>
        <v>0</v>
      </c>
      <c r="F51" s="223"/>
      <c r="G51" s="229">
        <f t="shared" si="8"/>
        <v>1.17</v>
      </c>
      <c r="H51" s="215">
        <v>1.17</v>
      </c>
      <c r="I51" s="215"/>
      <c r="J51" s="236"/>
      <c r="K51" s="240"/>
      <c r="L51" s="224"/>
      <c r="M51" s="224"/>
      <c r="N51" s="226"/>
      <c r="O51" s="229">
        <f t="shared" si="10"/>
        <v>0</v>
      </c>
      <c r="P51" s="215"/>
      <c r="Q51" s="215"/>
      <c r="R51" s="236"/>
      <c r="S51" s="212"/>
      <c r="T51" s="215"/>
      <c r="U51" s="215"/>
      <c r="V51" s="223"/>
    </row>
    <row r="52" spans="1:22" ht="12.75">
      <c r="A52" s="247">
        <v>40</v>
      </c>
      <c r="B52" s="442" t="s">
        <v>220</v>
      </c>
      <c r="C52" s="212">
        <f>G52+K52+O52+S52</f>
        <v>0</v>
      </c>
      <c r="D52" s="215">
        <f>H52+L52+P52+T52</f>
        <v>0</v>
      </c>
      <c r="E52" s="215">
        <f t="shared" si="11"/>
        <v>0</v>
      </c>
      <c r="F52" s="223"/>
      <c r="G52" s="229">
        <f t="shared" si="8"/>
        <v>0</v>
      </c>
      <c r="H52" s="215"/>
      <c r="I52" s="215"/>
      <c r="J52" s="236"/>
      <c r="K52" s="240"/>
      <c r="L52" s="224"/>
      <c r="M52" s="224"/>
      <c r="N52" s="226"/>
      <c r="O52" s="229">
        <f t="shared" si="10"/>
        <v>0</v>
      </c>
      <c r="P52" s="215"/>
      <c r="Q52" s="215"/>
      <c r="R52" s="236"/>
      <c r="S52" s="212"/>
      <c r="T52" s="215"/>
      <c r="U52" s="215"/>
      <c r="V52" s="223"/>
    </row>
    <row r="53" spans="1:22" ht="12.75">
      <c r="A53" s="247">
        <v>41</v>
      </c>
      <c r="B53" s="23" t="s">
        <v>218</v>
      </c>
      <c r="C53" s="212">
        <f t="shared" si="12"/>
        <v>0</v>
      </c>
      <c r="D53" s="215">
        <f t="shared" si="13"/>
        <v>-3.7800000000000002</v>
      </c>
      <c r="E53" s="215">
        <f t="shared" si="11"/>
        <v>-3</v>
      </c>
      <c r="F53" s="223">
        <f>J53+N53+R53+V53</f>
        <v>3.7800000000000002</v>
      </c>
      <c r="G53" s="229">
        <f t="shared" si="8"/>
        <v>0</v>
      </c>
      <c r="H53" s="215">
        <v>-3</v>
      </c>
      <c r="I53" s="215">
        <v>-3</v>
      </c>
      <c r="J53" s="236">
        <v>3</v>
      </c>
      <c r="K53" s="240"/>
      <c r="L53" s="224"/>
      <c r="M53" s="224"/>
      <c r="N53" s="226"/>
      <c r="O53" s="229">
        <f t="shared" si="10"/>
        <v>0</v>
      </c>
      <c r="P53" s="215">
        <v>-0.78</v>
      </c>
      <c r="Q53" s="215"/>
      <c r="R53" s="236">
        <v>0.78</v>
      </c>
      <c r="S53" s="212"/>
      <c r="T53" s="215"/>
      <c r="U53" s="215"/>
      <c r="V53" s="223"/>
    </row>
    <row r="54" spans="1:22" ht="12.75">
      <c r="A54" s="247">
        <v>42</v>
      </c>
      <c r="B54" s="23" t="s">
        <v>30</v>
      </c>
      <c r="C54" s="212">
        <f t="shared" si="12"/>
        <v>0</v>
      </c>
      <c r="D54" s="215">
        <f t="shared" si="13"/>
        <v>-1.935</v>
      </c>
      <c r="E54" s="215">
        <f t="shared" si="11"/>
        <v>-0.487</v>
      </c>
      <c r="F54" s="223">
        <f>J54+N54+R54+V54</f>
        <v>1.935</v>
      </c>
      <c r="G54" s="229">
        <f t="shared" si="8"/>
        <v>0</v>
      </c>
      <c r="H54" s="215">
        <v>-1.935</v>
      </c>
      <c r="I54" s="215">
        <v>-0.487</v>
      </c>
      <c r="J54" s="236">
        <v>1.935</v>
      </c>
      <c r="K54" s="240"/>
      <c r="L54" s="224"/>
      <c r="M54" s="224"/>
      <c r="N54" s="226"/>
      <c r="O54" s="229">
        <f t="shared" si="10"/>
        <v>0</v>
      </c>
      <c r="P54" s="215"/>
      <c r="Q54" s="215"/>
      <c r="R54" s="236"/>
      <c r="S54" s="212"/>
      <c r="T54" s="215"/>
      <c r="U54" s="215"/>
      <c r="V54" s="223"/>
    </row>
    <row r="55" spans="1:22" ht="12.75">
      <c r="A55" s="247">
        <v>43</v>
      </c>
      <c r="B55" s="23" t="s">
        <v>67</v>
      </c>
      <c r="C55" s="212">
        <f>G55+K55+O55+S55</f>
        <v>-0.4049999999999999</v>
      </c>
      <c r="D55" s="215">
        <f>H55+L55+P55+T55</f>
        <v>-0.4049999999999999</v>
      </c>
      <c r="E55" s="215">
        <f t="shared" si="11"/>
        <v>-0.16299999999999998</v>
      </c>
      <c r="F55" s="223">
        <f>J55+N55+R55+V55</f>
        <v>0</v>
      </c>
      <c r="G55" s="229">
        <f t="shared" si="8"/>
        <v>0.608</v>
      </c>
      <c r="H55" s="215">
        <v>0.608</v>
      </c>
      <c r="I55" s="215">
        <v>0.437</v>
      </c>
      <c r="J55" s="236"/>
      <c r="K55" s="212"/>
      <c r="L55" s="215"/>
      <c r="M55" s="215"/>
      <c r="N55" s="226"/>
      <c r="O55" s="229">
        <f t="shared" si="10"/>
        <v>0</v>
      </c>
      <c r="P55" s="215"/>
      <c r="Q55" s="215"/>
      <c r="R55" s="236"/>
      <c r="S55" s="212">
        <f>T55+V55</f>
        <v>-1.013</v>
      </c>
      <c r="T55" s="215">
        <v>-1.013</v>
      </c>
      <c r="U55" s="215">
        <v>-0.6</v>
      </c>
      <c r="V55" s="223"/>
    </row>
    <row r="56" spans="1:22" ht="12.75">
      <c r="A56" s="247">
        <v>44</v>
      </c>
      <c r="B56" s="23" t="s">
        <v>219</v>
      </c>
      <c r="C56" s="212">
        <f>G56+K56+O56+S56</f>
        <v>0</v>
      </c>
      <c r="D56" s="215">
        <f>H56+L56+P56+T56</f>
        <v>0</v>
      </c>
      <c r="E56" s="215">
        <f t="shared" si="11"/>
        <v>0</v>
      </c>
      <c r="F56" s="223"/>
      <c r="G56" s="229">
        <f t="shared" si="8"/>
        <v>0</v>
      </c>
      <c r="H56" s="215"/>
      <c r="I56" s="215"/>
      <c r="J56" s="236"/>
      <c r="K56" s="212"/>
      <c r="L56" s="215"/>
      <c r="M56" s="215"/>
      <c r="N56" s="226"/>
      <c r="O56" s="229">
        <f t="shared" si="10"/>
        <v>0</v>
      </c>
      <c r="P56" s="215"/>
      <c r="Q56" s="215"/>
      <c r="R56" s="236"/>
      <c r="S56" s="212"/>
      <c r="T56" s="215"/>
      <c r="U56" s="215"/>
      <c r="V56" s="223"/>
    </row>
    <row r="57" spans="1:22" ht="12.75">
      <c r="A57" s="247">
        <v>45</v>
      </c>
      <c r="B57" s="23" t="s">
        <v>66</v>
      </c>
      <c r="C57" s="212">
        <f t="shared" si="12"/>
        <v>-9.117999999999999</v>
      </c>
      <c r="D57" s="215">
        <f t="shared" si="13"/>
        <v>-9.117999999999999</v>
      </c>
      <c r="E57" s="215">
        <f t="shared" si="11"/>
        <v>-6.052</v>
      </c>
      <c r="F57" s="223"/>
      <c r="G57" s="229">
        <f t="shared" si="8"/>
        <v>1.015</v>
      </c>
      <c r="H57" s="215">
        <v>1.015</v>
      </c>
      <c r="I57" s="215">
        <v>-0.052</v>
      </c>
      <c r="J57" s="236"/>
      <c r="K57" s="212"/>
      <c r="L57" s="215"/>
      <c r="M57" s="215"/>
      <c r="N57" s="226"/>
      <c r="O57" s="229"/>
      <c r="P57" s="215"/>
      <c r="Q57" s="215"/>
      <c r="R57" s="236"/>
      <c r="S57" s="212">
        <f>T57+V57</f>
        <v>-10.133</v>
      </c>
      <c r="T57" s="215">
        <v>-10.133</v>
      </c>
      <c r="U57" s="215">
        <v>-6</v>
      </c>
      <c r="V57" s="223"/>
    </row>
    <row r="58" spans="1:22" ht="12.75">
      <c r="A58" s="247">
        <v>46</v>
      </c>
      <c r="B58" s="23" t="s">
        <v>216</v>
      </c>
      <c r="C58" s="212">
        <f t="shared" si="12"/>
        <v>-3.5489999999999995</v>
      </c>
      <c r="D58" s="215">
        <f t="shared" si="13"/>
        <v>-3.5489999999999995</v>
      </c>
      <c r="E58" s="215">
        <f t="shared" si="11"/>
        <v>-1.554</v>
      </c>
      <c r="F58" s="223"/>
      <c r="G58" s="229">
        <f t="shared" si="8"/>
        <v>1.522</v>
      </c>
      <c r="H58" s="215">
        <v>1.522</v>
      </c>
      <c r="I58" s="215">
        <v>1.446</v>
      </c>
      <c r="J58" s="236"/>
      <c r="K58" s="240"/>
      <c r="L58" s="224"/>
      <c r="M58" s="224"/>
      <c r="N58" s="226"/>
      <c r="O58" s="229"/>
      <c r="P58" s="215"/>
      <c r="Q58" s="215"/>
      <c r="R58" s="236"/>
      <c r="S58" s="212">
        <f>T58+V58</f>
        <v>-5.071</v>
      </c>
      <c r="T58" s="215">
        <v>-5.071</v>
      </c>
      <c r="U58" s="215">
        <v>-3</v>
      </c>
      <c r="V58" s="223"/>
    </row>
    <row r="59" spans="1:22" ht="12.75">
      <c r="A59" s="247">
        <v>47</v>
      </c>
      <c r="B59" s="23" t="s">
        <v>21</v>
      </c>
      <c r="C59" s="212">
        <f aca="true" t="shared" si="14" ref="C59:E64">G59+K59+O59+S59</f>
        <v>0</v>
      </c>
      <c r="D59" s="215">
        <f t="shared" si="14"/>
        <v>0</v>
      </c>
      <c r="E59" s="215">
        <f t="shared" si="11"/>
        <v>-0.168</v>
      </c>
      <c r="F59" s="223"/>
      <c r="G59" s="229">
        <f t="shared" si="8"/>
        <v>0</v>
      </c>
      <c r="H59" s="215"/>
      <c r="I59" s="215">
        <v>-0.168</v>
      </c>
      <c r="J59" s="236"/>
      <c r="K59" s="240"/>
      <c r="L59" s="224"/>
      <c r="M59" s="224"/>
      <c r="N59" s="226"/>
      <c r="O59" s="229"/>
      <c r="P59" s="215"/>
      <c r="Q59" s="215"/>
      <c r="R59" s="236"/>
      <c r="S59" s="212"/>
      <c r="T59" s="215"/>
      <c r="U59" s="215"/>
      <c r="V59" s="223"/>
    </row>
    <row r="60" spans="1:22" ht="12.75">
      <c r="A60" s="247">
        <v>48</v>
      </c>
      <c r="B60" s="23" t="s">
        <v>222</v>
      </c>
      <c r="C60" s="212">
        <f t="shared" si="14"/>
        <v>0</v>
      </c>
      <c r="D60" s="215">
        <f t="shared" si="14"/>
        <v>0</v>
      </c>
      <c r="E60" s="215">
        <f t="shared" si="11"/>
        <v>-0.197</v>
      </c>
      <c r="F60" s="223"/>
      <c r="G60" s="229">
        <f t="shared" si="8"/>
        <v>0</v>
      </c>
      <c r="H60" s="215"/>
      <c r="I60" s="215">
        <v>-0.104</v>
      </c>
      <c r="J60" s="236"/>
      <c r="K60" s="240"/>
      <c r="L60" s="224"/>
      <c r="M60" s="224"/>
      <c r="N60" s="226"/>
      <c r="O60" s="229">
        <f>P60+R60</f>
        <v>0</v>
      </c>
      <c r="P60" s="250"/>
      <c r="Q60" s="215">
        <v>-0.093</v>
      </c>
      <c r="R60" s="236"/>
      <c r="S60" s="212"/>
      <c r="T60" s="215"/>
      <c r="U60" s="215"/>
      <c r="V60" s="223"/>
    </row>
    <row r="61" spans="1:22" ht="12.75">
      <c r="A61" s="247">
        <v>49</v>
      </c>
      <c r="B61" s="441" t="s">
        <v>215</v>
      </c>
      <c r="C61" s="212">
        <f t="shared" si="14"/>
        <v>3</v>
      </c>
      <c r="D61" s="215">
        <f t="shared" si="14"/>
        <v>0</v>
      </c>
      <c r="E61" s="215">
        <f t="shared" si="11"/>
        <v>0</v>
      </c>
      <c r="F61" s="223">
        <f>J61+N61+R61+V61</f>
        <v>3</v>
      </c>
      <c r="G61" s="229">
        <f t="shared" si="8"/>
        <v>3</v>
      </c>
      <c r="H61" s="215"/>
      <c r="I61" s="215"/>
      <c r="J61" s="236">
        <v>3</v>
      </c>
      <c r="K61" s="212"/>
      <c r="L61" s="215"/>
      <c r="M61" s="215"/>
      <c r="N61" s="223"/>
      <c r="O61" s="229"/>
      <c r="P61" s="215"/>
      <c r="Q61" s="215"/>
      <c r="R61" s="236"/>
      <c r="S61" s="212"/>
      <c r="T61" s="215"/>
      <c r="U61" s="215"/>
      <c r="V61" s="223"/>
    </row>
    <row r="62" spans="1:22" ht="12.75">
      <c r="A62" s="247">
        <v>50</v>
      </c>
      <c r="B62" s="469" t="s">
        <v>4</v>
      </c>
      <c r="C62" s="212">
        <f t="shared" si="14"/>
        <v>10</v>
      </c>
      <c r="D62" s="215">
        <f t="shared" si="14"/>
        <v>10</v>
      </c>
      <c r="E62" s="215"/>
      <c r="F62" s="223"/>
      <c r="G62" s="229">
        <f t="shared" si="8"/>
        <v>10</v>
      </c>
      <c r="H62" s="215">
        <v>10</v>
      </c>
      <c r="I62" s="215"/>
      <c r="J62" s="236"/>
      <c r="K62" s="212"/>
      <c r="L62" s="215"/>
      <c r="M62" s="215"/>
      <c r="N62" s="223"/>
      <c r="O62" s="229"/>
      <c r="P62" s="215"/>
      <c r="Q62" s="215"/>
      <c r="R62" s="236"/>
      <c r="S62" s="212"/>
      <c r="T62" s="215"/>
      <c r="U62" s="215"/>
      <c r="V62" s="223"/>
    </row>
    <row r="63" spans="1:22" ht="12.75">
      <c r="A63" s="247">
        <v>51</v>
      </c>
      <c r="B63" s="466" t="s">
        <v>7</v>
      </c>
      <c r="C63" s="212">
        <f t="shared" si="14"/>
        <v>-1.1</v>
      </c>
      <c r="D63" s="215">
        <f t="shared" si="14"/>
        <v>-1.1</v>
      </c>
      <c r="E63" s="215">
        <f t="shared" si="14"/>
        <v>-0.6</v>
      </c>
      <c r="F63" s="223"/>
      <c r="G63" s="229">
        <f t="shared" si="8"/>
        <v>-1.1</v>
      </c>
      <c r="H63" s="215">
        <v>-1.1</v>
      </c>
      <c r="I63" s="215">
        <v>-0.6</v>
      </c>
      <c r="J63" s="236"/>
      <c r="K63" s="212"/>
      <c r="L63" s="215"/>
      <c r="M63" s="215"/>
      <c r="N63" s="223"/>
      <c r="O63" s="229"/>
      <c r="P63" s="215"/>
      <c r="Q63" s="215"/>
      <c r="R63" s="236"/>
      <c r="S63" s="212"/>
      <c r="T63" s="215"/>
      <c r="U63" s="215"/>
      <c r="V63" s="223"/>
    </row>
    <row r="64" spans="1:22" ht="13.5" thickBot="1">
      <c r="A64" s="247">
        <v>52</v>
      </c>
      <c r="B64" s="267" t="s">
        <v>8</v>
      </c>
      <c r="C64" s="454">
        <f t="shared" si="14"/>
        <v>0.406</v>
      </c>
      <c r="D64" s="215">
        <f>H64+L64+P64+T64</f>
        <v>0.406</v>
      </c>
      <c r="E64" s="229">
        <f>I64+M64+Q64+U64</f>
        <v>0.4</v>
      </c>
      <c r="F64" s="223"/>
      <c r="G64" s="229">
        <f t="shared" si="8"/>
        <v>0.406</v>
      </c>
      <c r="H64" s="215">
        <v>0.406</v>
      </c>
      <c r="I64" s="215">
        <v>0.4</v>
      </c>
      <c r="J64" s="236"/>
      <c r="K64" s="212"/>
      <c r="L64" s="215"/>
      <c r="M64" s="215"/>
      <c r="N64" s="223"/>
      <c r="O64" s="229"/>
      <c r="P64" s="215"/>
      <c r="Q64" s="215"/>
      <c r="R64" s="236"/>
      <c r="S64" s="212"/>
      <c r="T64" s="215"/>
      <c r="U64" s="215"/>
      <c r="V64" s="223"/>
    </row>
    <row r="65" spans="1:22" ht="48" customHeight="1" thickBot="1">
      <c r="A65" s="247">
        <v>53</v>
      </c>
      <c r="B65" s="468" t="s">
        <v>184</v>
      </c>
      <c r="C65" s="198">
        <f>G65+K65+O65+S65</f>
        <v>-0.37200000000000066</v>
      </c>
      <c r="D65" s="197">
        <f>H65+L65+P65+T65</f>
        <v>-3.3720000000000008</v>
      </c>
      <c r="E65" s="197">
        <f>I65+M65+Q65+U65</f>
        <v>-5.6179999999999986</v>
      </c>
      <c r="F65" s="211">
        <f>J65+N65+R65+V65</f>
        <v>3</v>
      </c>
      <c r="G65" s="197">
        <f>SUM(G66:G76)</f>
        <v>-0.37200000000000066</v>
      </c>
      <c r="H65" s="197">
        <f>SUM(H66:H76)</f>
        <v>-3.3720000000000008</v>
      </c>
      <c r="I65" s="197">
        <f>SUM(I66:I76)</f>
        <v>-5.6179999999999986</v>
      </c>
      <c r="J65" s="197">
        <f>J67</f>
        <v>3</v>
      </c>
      <c r="K65" s="449"/>
      <c r="L65" s="450"/>
      <c r="M65" s="197"/>
      <c r="N65" s="239"/>
      <c r="O65" s="451"/>
      <c r="P65" s="450"/>
      <c r="Q65" s="450"/>
      <c r="R65" s="452"/>
      <c r="S65" s="198"/>
      <c r="T65" s="197"/>
      <c r="U65" s="197"/>
      <c r="V65" s="211"/>
    </row>
    <row r="66" spans="1:22" ht="12.75" customHeight="1">
      <c r="A66" s="247">
        <v>54</v>
      </c>
      <c r="B66" s="469" t="s">
        <v>448</v>
      </c>
      <c r="C66" s="594"/>
      <c r="D66" s="595"/>
      <c r="E66" s="595">
        <f>I66+M66+Q66+U66</f>
        <v>-7</v>
      </c>
      <c r="F66" s="596"/>
      <c r="G66" s="293"/>
      <c r="H66" s="215"/>
      <c r="I66" s="215">
        <v>-7</v>
      </c>
      <c r="J66" s="236"/>
      <c r="K66" s="240"/>
      <c r="L66" s="224"/>
      <c r="M66" s="224"/>
      <c r="N66" s="226"/>
      <c r="O66" s="225"/>
      <c r="P66" s="224"/>
      <c r="Q66" s="224"/>
      <c r="R66" s="235"/>
      <c r="S66" s="212"/>
      <c r="T66" s="215"/>
      <c r="U66" s="215"/>
      <c r="V66" s="223"/>
    </row>
    <row r="67" spans="1:22" ht="24.75" customHeight="1">
      <c r="A67" s="247">
        <v>55</v>
      </c>
      <c r="B67" s="469" t="s">
        <v>29</v>
      </c>
      <c r="C67" s="593">
        <f>G67+K67+O67+S67</f>
        <v>4.8</v>
      </c>
      <c r="D67" s="188">
        <f>H67+L67+P67+T67</f>
        <v>1.8</v>
      </c>
      <c r="E67" s="188">
        <f>I67+M67+Q67+U67</f>
        <v>1.32</v>
      </c>
      <c r="F67" s="597">
        <f>J67+N67+R67+V67</f>
        <v>3</v>
      </c>
      <c r="G67" s="293">
        <f aca="true" t="shared" si="15" ref="G67:G75">H67+J67</f>
        <v>4.8</v>
      </c>
      <c r="H67" s="215">
        <v>1.8</v>
      </c>
      <c r="I67" s="215">
        <v>1.32</v>
      </c>
      <c r="J67" s="236">
        <v>3</v>
      </c>
      <c r="K67" s="240"/>
      <c r="L67" s="224"/>
      <c r="M67" s="224"/>
      <c r="N67" s="226"/>
      <c r="O67" s="225"/>
      <c r="P67" s="224"/>
      <c r="Q67" s="224"/>
      <c r="R67" s="235"/>
      <c r="S67" s="212"/>
      <c r="T67" s="215"/>
      <c r="U67" s="215"/>
      <c r="V67" s="223"/>
    </row>
    <row r="68" spans="1:22" ht="12.75" customHeight="1">
      <c r="A68" s="247">
        <v>56</v>
      </c>
      <c r="B68" s="466" t="s">
        <v>6</v>
      </c>
      <c r="C68" s="36"/>
      <c r="D68" s="188"/>
      <c r="E68" s="188">
        <f aca="true" t="shared" si="16" ref="D68:E70">I68+M68+Q68+U68</f>
        <v>0.57</v>
      </c>
      <c r="F68" s="11"/>
      <c r="G68" s="293"/>
      <c r="H68" s="215"/>
      <c r="I68" s="215">
        <v>0.57</v>
      </c>
      <c r="J68" s="236"/>
      <c r="K68" s="240"/>
      <c r="L68" s="224"/>
      <c r="M68" s="224"/>
      <c r="N68" s="226"/>
      <c r="O68" s="225"/>
      <c r="P68" s="224"/>
      <c r="Q68" s="224"/>
      <c r="R68" s="235"/>
      <c r="S68" s="212"/>
      <c r="T68" s="215"/>
      <c r="U68" s="215"/>
      <c r="V68" s="223"/>
    </row>
    <row r="69" spans="1:22" ht="12.75" customHeight="1">
      <c r="A69" s="247">
        <v>57</v>
      </c>
      <c r="B69" s="470" t="s">
        <v>7</v>
      </c>
      <c r="C69" s="36">
        <f>G69+K69+O69+S69</f>
        <v>-0.75</v>
      </c>
      <c r="D69" s="188">
        <f t="shared" si="16"/>
        <v>-0.75</v>
      </c>
      <c r="E69" s="188">
        <f t="shared" si="16"/>
        <v>-0.75</v>
      </c>
      <c r="F69" s="257"/>
      <c r="G69" s="293">
        <f t="shared" si="15"/>
        <v>-0.75</v>
      </c>
      <c r="H69" s="188">
        <v>-0.75</v>
      </c>
      <c r="I69" s="215">
        <v>-0.75</v>
      </c>
      <c r="J69" s="236"/>
      <c r="K69" s="240"/>
      <c r="L69" s="224"/>
      <c r="M69" s="224"/>
      <c r="N69" s="226"/>
      <c r="O69" s="225"/>
      <c r="P69" s="224"/>
      <c r="Q69" s="224"/>
      <c r="R69" s="235"/>
      <c r="S69" s="240"/>
      <c r="T69" s="224"/>
      <c r="U69" s="224"/>
      <c r="V69" s="226"/>
    </row>
    <row r="70" spans="1:22" ht="12.75" customHeight="1">
      <c r="A70" s="247">
        <v>58</v>
      </c>
      <c r="B70" s="267" t="s">
        <v>8</v>
      </c>
      <c r="C70" s="593">
        <f>G70+K70+O70+S70</f>
        <v>0.922</v>
      </c>
      <c r="D70" s="188">
        <f t="shared" si="16"/>
        <v>0.922</v>
      </c>
      <c r="E70" s="293">
        <f t="shared" si="16"/>
        <v>0.9</v>
      </c>
      <c r="F70" s="257"/>
      <c r="G70" s="293">
        <f t="shared" si="15"/>
        <v>0.922</v>
      </c>
      <c r="H70" s="188">
        <v>0.922</v>
      </c>
      <c r="I70" s="215">
        <v>0.9</v>
      </c>
      <c r="J70" s="236"/>
      <c r="K70" s="240"/>
      <c r="L70" s="224"/>
      <c r="M70" s="224"/>
      <c r="N70" s="226"/>
      <c r="O70" s="225"/>
      <c r="P70" s="224"/>
      <c r="Q70" s="224"/>
      <c r="R70" s="235"/>
      <c r="S70" s="240"/>
      <c r="T70" s="224"/>
      <c r="U70" s="224"/>
      <c r="V70" s="226"/>
    </row>
    <row r="71" spans="1:22" ht="12.75" customHeight="1">
      <c r="A71" s="247">
        <v>59</v>
      </c>
      <c r="B71" s="466" t="s">
        <v>9</v>
      </c>
      <c r="C71" s="36"/>
      <c r="D71" s="188"/>
      <c r="E71" s="188">
        <f>I71+M71+Q71+U71</f>
        <v>0.206</v>
      </c>
      <c r="F71" s="257"/>
      <c r="G71" s="293"/>
      <c r="H71" s="188"/>
      <c r="I71" s="215">
        <v>0.206</v>
      </c>
      <c r="J71" s="236"/>
      <c r="K71" s="240"/>
      <c r="L71" s="224"/>
      <c r="M71" s="224"/>
      <c r="N71" s="226"/>
      <c r="O71" s="225"/>
      <c r="P71" s="224"/>
      <c r="Q71" s="224"/>
      <c r="R71" s="235"/>
      <c r="S71" s="240"/>
      <c r="T71" s="224"/>
      <c r="U71" s="224"/>
      <c r="V71" s="226"/>
    </row>
    <row r="72" spans="1:22" ht="12.75" customHeight="1">
      <c r="A72" s="247">
        <v>60</v>
      </c>
      <c r="B72" s="441" t="s">
        <v>10</v>
      </c>
      <c r="C72" s="36">
        <f>G72+K72+O72+S72</f>
        <v>0.873</v>
      </c>
      <c r="D72" s="36">
        <f>H72+L72+P72+T72</f>
        <v>0.873</v>
      </c>
      <c r="E72" s="188">
        <f>I72+M72+Q72+U72</f>
        <v>0.873</v>
      </c>
      <c r="F72" s="257"/>
      <c r="G72" s="293">
        <f t="shared" si="15"/>
        <v>0.873</v>
      </c>
      <c r="H72" s="188">
        <v>0.873</v>
      </c>
      <c r="I72" s="215">
        <v>0.873</v>
      </c>
      <c r="J72" s="236"/>
      <c r="K72" s="240"/>
      <c r="L72" s="224"/>
      <c r="M72" s="224"/>
      <c r="N72" s="226"/>
      <c r="O72" s="225"/>
      <c r="P72" s="224"/>
      <c r="Q72" s="224"/>
      <c r="R72" s="235"/>
      <c r="S72" s="240"/>
      <c r="T72" s="224"/>
      <c r="U72" s="224"/>
      <c r="V72" s="226"/>
    </row>
    <row r="73" spans="1:22" ht="12.75" customHeight="1">
      <c r="A73" s="247">
        <v>61</v>
      </c>
      <c r="B73" s="470" t="s">
        <v>11</v>
      </c>
      <c r="C73" s="36">
        <f aca="true" t="shared" si="17" ref="C73:D84">G73+K73+O73+S73</f>
        <v>-0.54</v>
      </c>
      <c r="D73" s="188">
        <f>H73+L73+P73+T73</f>
        <v>-0.54</v>
      </c>
      <c r="E73" s="180">
        <f>I73+M73+Q73+U73</f>
        <v>-0.02</v>
      </c>
      <c r="F73" s="257"/>
      <c r="G73" s="293">
        <f t="shared" si="15"/>
        <v>-0.54</v>
      </c>
      <c r="H73" s="188">
        <v>-0.54</v>
      </c>
      <c r="I73" s="215">
        <v>-0.02</v>
      </c>
      <c r="J73" s="236"/>
      <c r="K73" s="240"/>
      <c r="L73" s="224"/>
      <c r="M73" s="224"/>
      <c r="N73" s="226"/>
      <c r="O73" s="225"/>
      <c r="P73" s="224"/>
      <c r="Q73" s="224"/>
      <c r="R73" s="235"/>
      <c r="S73" s="240"/>
      <c r="T73" s="224"/>
      <c r="U73" s="224"/>
      <c r="V73" s="226"/>
    </row>
    <row r="74" spans="1:22" ht="12.75" customHeight="1">
      <c r="A74" s="247">
        <v>62</v>
      </c>
      <c r="B74" s="470" t="s">
        <v>12</v>
      </c>
      <c r="C74" s="36">
        <f t="shared" si="17"/>
        <v>-5.307</v>
      </c>
      <c r="D74" s="188">
        <f>H74+L74+P74+T74</f>
        <v>-5.307</v>
      </c>
      <c r="E74" s="188">
        <f>I74+M74+Q74+U74</f>
        <v>-1.546</v>
      </c>
      <c r="F74" s="257"/>
      <c r="G74" s="293">
        <f t="shared" si="15"/>
        <v>-5.307</v>
      </c>
      <c r="H74" s="188">
        <v>-5.307</v>
      </c>
      <c r="I74" s="215">
        <v>-1.546</v>
      </c>
      <c r="J74" s="236"/>
      <c r="K74" s="240"/>
      <c r="L74" s="224"/>
      <c r="M74" s="224"/>
      <c r="N74" s="226"/>
      <c r="O74" s="225"/>
      <c r="P74" s="224"/>
      <c r="Q74" s="224"/>
      <c r="R74" s="235"/>
      <c r="S74" s="240"/>
      <c r="T74" s="224"/>
      <c r="U74" s="224"/>
      <c r="V74" s="226"/>
    </row>
    <row r="75" spans="1:22" ht="12.75" customHeight="1">
      <c r="A75" s="247">
        <v>63</v>
      </c>
      <c r="B75" s="466" t="s">
        <v>224</v>
      </c>
      <c r="C75" s="36">
        <f>G75+K75+O75+S75</f>
        <v>-0.37</v>
      </c>
      <c r="D75" s="188">
        <f>H75+L75+P75+T75</f>
        <v>-0.37</v>
      </c>
      <c r="E75" s="188"/>
      <c r="F75" s="257"/>
      <c r="G75" s="293">
        <f t="shared" si="15"/>
        <v>-0.37</v>
      </c>
      <c r="H75" s="188">
        <v>-0.37</v>
      </c>
      <c r="I75" s="215"/>
      <c r="J75" s="236"/>
      <c r="K75" s="240"/>
      <c r="L75" s="224"/>
      <c r="M75" s="224"/>
      <c r="N75" s="226"/>
      <c r="O75" s="225"/>
      <c r="P75" s="224"/>
      <c r="Q75" s="224"/>
      <c r="R75" s="235"/>
      <c r="S75" s="240"/>
      <c r="T75" s="224"/>
      <c r="U75" s="224"/>
      <c r="V75" s="226"/>
    </row>
    <row r="76" spans="1:22" ht="12.75" customHeight="1" thickBot="1">
      <c r="A76" s="248">
        <v>64</v>
      </c>
      <c r="B76" s="467" t="s">
        <v>67</v>
      </c>
      <c r="C76" s="598"/>
      <c r="D76" s="599"/>
      <c r="E76" s="599">
        <v>-0.171</v>
      </c>
      <c r="F76" s="600"/>
      <c r="G76" s="574"/>
      <c r="H76" s="433"/>
      <c r="I76" s="220">
        <v>-0.171</v>
      </c>
      <c r="J76" s="263"/>
      <c r="K76" s="439"/>
      <c r="L76" s="437"/>
      <c r="M76" s="437"/>
      <c r="N76" s="435"/>
      <c r="O76" s="436"/>
      <c r="P76" s="437"/>
      <c r="Q76" s="437"/>
      <c r="R76" s="438"/>
      <c r="S76" s="439"/>
      <c r="T76" s="437"/>
      <c r="U76" s="437"/>
      <c r="V76" s="435"/>
    </row>
    <row r="77" spans="1:22" ht="48" customHeight="1" thickBot="1">
      <c r="A77" s="245">
        <v>65</v>
      </c>
      <c r="B77" s="575" t="s">
        <v>133</v>
      </c>
      <c r="C77" s="198">
        <f t="shared" si="17"/>
        <v>52.3</v>
      </c>
      <c r="D77" s="197">
        <f aca="true" t="shared" si="18" ref="D77:F78">H77+L77+P77+T77</f>
        <v>-40.7</v>
      </c>
      <c r="E77" s="197">
        <f t="shared" si="18"/>
        <v>-4.76</v>
      </c>
      <c r="F77" s="216">
        <f t="shared" si="18"/>
        <v>93</v>
      </c>
      <c r="G77" s="198"/>
      <c r="H77" s="197">
        <f>H78</f>
        <v>-93</v>
      </c>
      <c r="I77" s="197"/>
      <c r="J77" s="211">
        <f>J78</f>
        <v>93</v>
      </c>
      <c r="K77" s="198">
        <f>L77+N77</f>
        <v>52.3</v>
      </c>
      <c r="L77" s="197">
        <f>L78</f>
        <v>52.3</v>
      </c>
      <c r="M77" s="197">
        <f>M78+M85</f>
        <v>-2.16</v>
      </c>
      <c r="N77" s="211"/>
      <c r="O77" s="232"/>
      <c r="P77" s="197"/>
      <c r="Q77" s="197"/>
      <c r="R77" s="216"/>
      <c r="S77" s="198"/>
      <c r="T77" s="197"/>
      <c r="U77" s="197">
        <f>U86+U85</f>
        <v>-2.5999999999999996</v>
      </c>
      <c r="V77" s="211"/>
    </row>
    <row r="78" spans="1:22" ht="12.75">
      <c r="A78" s="246">
        <v>66</v>
      </c>
      <c r="B78" s="472" t="s">
        <v>207</v>
      </c>
      <c r="C78" s="218">
        <f t="shared" si="17"/>
        <v>52.3</v>
      </c>
      <c r="D78" s="199">
        <f t="shared" si="18"/>
        <v>-40.7</v>
      </c>
      <c r="E78" s="199">
        <f t="shared" si="18"/>
        <v>0</v>
      </c>
      <c r="F78" s="199">
        <f t="shared" si="18"/>
        <v>93</v>
      </c>
      <c r="G78" s="576"/>
      <c r="H78" s="577">
        <f>SUM(H79:H82)</f>
        <v>-93</v>
      </c>
      <c r="I78" s="577"/>
      <c r="J78" s="578">
        <f>SUM(J79:J82)</f>
        <v>93</v>
      </c>
      <c r="K78" s="218">
        <f>L78+N78</f>
        <v>52.3</v>
      </c>
      <c r="L78" s="199">
        <f>SUM(L79:L84)</f>
        <v>52.3</v>
      </c>
      <c r="M78" s="199">
        <f>SUM(M79:M84)</f>
        <v>0</v>
      </c>
      <c r="N78" s="238"/>
      <c r="O78" s="237"/>
      <c r="P78" s="231"/>
      <c r="Q78" s="231"/>
      <c r="R78" s="234"/>
      <c r="S78" s="241"/>
      <c r="T78" s="231"/>
      <c r="U78" s="231"/>
      <c r="V78" s="238"/>
    </row>
    <row r="79" spans="1:22" ht="12.75">
      <c r="A79" s="247">
        <v>67</v>
      </c>
      <c r="B79" s="609" t="s">
        <v>208</v>
      </c>
      <c r="C79" s="217">
        <f t="shared" si="17"/>
        <v>-2.22</v>
      </c>
      <c r="D79" s="200">
        <f>H79+L79+P79+T79</f>
        <v>-2.22</v>
      </c>
      <c r="E79" s="200"/>
      <c r="F79" s="448"/>
      <c r="G79" s="579">
        <f>H79+J79</f>
        <v>-2.22</v>
      </c>
      <c r="H79" s="224">
        <v>-2.22</v>
      </c>
      <c r="I79" s="224"/>
      <c r="J79" s="226"/>
      <c r="K79" s="212"/>
      <c r="L79" s="215"/>
      <c r="M79" s="215"/>
      <c r="N79" s="226"/>
      <c r="O79" s="225"/>
      <c r="P79" s="224"/>
      <c r="Q79" s="224"/>
      <c r="R79" s="235"/>
      <c r="S79" s="240"/>
      <c r="T79" s="224"/>
      <c r="U79" s="224"/>
      <c r="V79" s="226"/>
    </row>
    <row r="80" spans="1:22" ht="12.75">
      <c r="A80" s="247">
        <v>68</v>
      </c>
      <c r="B80" s="609" t="s">
        <v>450</v>
      </c>
      <c r="C80" s="538">
        <f t="shared" si="17"/>
        <v>1.5</v>
      </c>
      <c r="D80" s="200">
        <f t="shared" si="17"/>
        <v>1.5</v>
      </c>
      <c r="E80" s="221"/>
      <c r="F80" s="448"/>
      <c r="G80" s="579">
        <f>H80+J80</f>
        <v>1.5</v>
      </c>
      <c r="H80" s="224">
        <v>1.5</v>
      </c>
      <c r="I80" s="224"/>
      <c r="J80" s="226"/>
      <c r="K80" s="212"/>
      <c r="L80" s="215"/>
      <c r="M80" s="215"/>
      <c r="N80" s="226"/>
      <c r="O80" s="225"/>
      <c r="P80" s="224"/>
      <c r="Q80" s="224"/>
      <c r="R80" s="235"/>
      <c r="S80" s="240"/>
      <c r="T80" s="224"/>
      <c r="U80" s="224"/>
      <c r="V80" s="226"/>
    </row>
    <row r="81" spans="1:22" ht="12.75">
      <c r="A81" s="247">
        <v>69</v>
      </c>
      <c r="B81" s="609" t="s">
        <v>451</v>
      </c>
      <c r="C81" s="538">
        <f t="shared" si="17"/>
        <v>0.72</v>
      </c>
      <c r="D81" s="200">
        <f t="shared" si="17"/>
        <v>0.72</v>
      </c>
      <c r="E81" s="221"/>
      <c r="F81" s="448"/>
      <c r="G81" s="579">
        <f>H81+J81</f>
        <v>0.72</v>
      </c>
      <c r="H81" s="224">
        <v>0.72</v>
      </c>
      <c r="I81" s="224"/>
      <c r="J81" s="226"/>
      <c r="K81" s="212"/>
      <c r="L81" s="215"/>
      <c r="M81" s="215"/>
      <c r="N81" s="226"/>
      <c r="O81" s="225"/>
      <c r="P81" s="224"/>
      <c r="Q81" s="224"/>
      <c r="R81" s="235"/>
      <c r="S81" s="240"/>
      <c r="T81" s="224"/>
      <c r="U81" s="224"/>
      <c r="V81" s="226"/>
    </row>
    <row r="82" spans="1:22" ht="12.75">
      <c r="A82" s="247">
        <v>70</v>
      </c>
      <c r="B82" s="660" t="s">
        <v>453</v>
      </c>
      <c r="C82" s="538"/>
      <c r="D82" s="200">
        <f t="shared" si="17"/>
        <v>-93</v>
      </c>
      <c r="E82" s="221"/>
      <c r="F82" s="573">
        <f>J82+N82+R82+V82</f>
        <v>93</v>
      </c>
      <c r="G82" s="579"/>
      <c r="H82" s="224">
        <v>-93</v>
      </c>
      <c r="I82" s="224"/>
      <c r="J82" s="226">
        <v>93</v>
      </c>
      <c r="K82" s="212"/>
      <c r="L82" s="215"/>
      <c r="M82" s="215"/>
      <c r="N82" s="226"/>
      <c r="O82" s="225"/>
      <c r="P82" s="224"/>
      <c r="Q82" s="224"/>
      <c r="R82" s="235"/>
      <c r="S82" s="240"/>
      <c r="T82" s="224"/>
      <c r="U82" s="224"/>
      <c r="V82" s="226"/>
    </row>
    <row r="83" spans="1:22" ht="12.75">
      <c r="A83" s="247">
        <v>71</v>
      </c>
      <c r="B83" s="609" t="s">
        <v>374</v>
      </c>
      <c r="C83" s="538">
        <f t="shared" si="17"/>
        <v>-7.7</v>
      </c>
      <c r="D83" s="200">
        <f t="shared" si="17"/>
        <v>-7.7</v>
      </c>
      <c r="E83" s="221"/>
      <c r="F83" s="573"/>
      <c r="G83" s="579"/>
      <c r="H83" s="224"/>
      <c r="I83" s="224"/>
      <c r="J83" s="226"/>
      <c r="K83" s="217">
        <f>L83+N83</f>
        <v>-7.7</v>
      </c>
      <c r="L83" s="200">
        <v>-7.7</v>
      </c>
      <c r="M83" s="215"/>
      <c r="N83" s="226"/>
      <c r="O83" s="225"/>
      <c r="P83" s="224"/>
      <c r="Q83" s="224"/>
      <c r="R83" s="235"/>
      <c r="S83" s="240"/>
      <c r="T83" s="224"/>
      <c r="U83" s="224"/>
      <c r="V83" s="226"/>
    </row>
    <row r="84" spans="1:22" ht="12.75">
      <c r="A84" s="247">
        <v>72</v>
      </c>
      <c r="B84" s="609" t="s">
        <v>452</v>
      </c>
      <c r="C84" s="538">
        <f t="shared" si="17"/>
        <v>60</v>
      </c>
      <c r="D84" s="200">
        <f t="shared" si="17"/>
        <v>60</v>
      </c>
      <c r="E84" s="221"/>
      <c r="F84" s="573"/>
      <c r="G84" s="579"/>
      <c r="H84" s="224"/>
      <c r="I84" s="224"/>
      <c r="J84" s="226"/>
      <c r="K84" s="217">
        <f>L84+N84</f>
        <v>60</v>
      </c>
      <c r="L84" s="200">
        <v>60</v>
      </c>
      <c r="M84" s="215"/>
      <c r="N84" s="226"/>
      <c r="O84" s="225"/>
      <c r="P84" s="224"/>
      <c r="Q84" s="224"/>
      <c r="R84" s="235"/>
      <c r="S84" s="240"/>
      <c r="T84" s="224"/>
      <c r="U84" s="224"/>
      <c r="V84" s="226"/>
    </row>
    <row r="85" spans="1:22" ht="12.75">
      <c r="A85" s="247">
        <v>73</v>
      </c>
      <c r="B85" s="471" t="s">
        <v>23</v>
      </c>
      <c r="C85" s="538"/>
      <c r="D85" s="200"/>
      <c r="E85" s="229">
        <f>I85+M85+Q85+U85</f>
        <v>2.04</v>
      </c>
      <c r="F85" s="448"/>
      <c r="G85" s="579"/>
      <c r="H85" s="224"/>
      <c r="I85" s="224"/>
      <c r="J85" s="226"/>
      <c r="K85" s="212"/>
      <c r="L85" s="215"/>
      <c r="M85" s="215">
        <v>-2.16</v>
      </c>
      <c r="N85" s="226"/>
      <c r="O85" s="225"/>
      <c r="P85" s="224"/>
      <c r="Q85" s="224"/>
      <c r="R85" s="235"/>
      <c r="S85" s="240"/>
      <c r="T85" s="224"/>
      <c r="U85" s="215">
        <v>4.2</v>
      </c>
      <c r="V85" s="226"/>
    </row>
    <row r="86" spans="1:22" ht="13.5" thickBot="1">
      <c r="A86" s="247">
        <v>74</v>
      </c>
      <c r="B86" s="471" t="s">
        <v>5</v>
      </c>
      <c r="C86" s="217"/>
      <c r="D86" s="200"/>
      <c r="E86" s="215">
        <f>I86+M86+Q86+U86</f>
        <v>-6.8</v>
      </c>
      <c r="F86" s="448"/>
      <c r="G86" s="579"/>
      <c r="H86" s="224"/>
      <c r="I86" s="224"/>
      <c r="J86" s="226"/>
      <c r="K86" s="212"/>
      <c r="L86" s="215"/>
      <c r="M86" s="215"/>
      <c r="N86" s="226"/>
      <c r="O86" s="225"/>
      <c r="P86" s="224"/>
      <c r="Q86" s="224"/>
      <c r="R86" s="235"/>
      <c r="S86" s="240"/>
      <c r="T86" s="224"/>
      <c r="U86" s="215">
        <v>-6.8</v>
      </c>
      <c r="V86" s="226"/>
    </row>
    <row r="87" spans="1:22" ht="48.75" customHeight="1" thickBot="1">
      <c r="A87" s="245">
        <v>75</v>
      </c>
      <c r="B87" s="468" t="s">
        <v>185</v>
      </c>
      <c r="C87" s="444">
        <f aca="true" t="shared" si="19" ref="C87:D90">G87+K87+O87+S87</f>
        <v>130.03727</v>
      </c>
      <c r="D87" s="443">
        <f t="shared" si="19"/>
        <v>27.381570000000004</v>
      </c>
      <c r="E87" s="443">
        <f>I87+M87+Q87+U87</f>
        <v>-20.947429999999997</v>
      </c>
      <c r="F87" s="447">
        <f>F88+F95</f>
        <v>99.8557</v>
      </c>
      <c r="G87" s="457">
        <f>G88+SUM(G93:G101)</f>
        <v>118.58157</v>
      </c>
      <c r="H87" s="443">
        <f>H88+SUM(H93:H101)</f>
        <v>3.1815700000000016</v>
      </c>
      <c r="I87" s="443">
        <f>I88+SUM(I93:I101)</f>
        <v>-20.947429999999997</v>
      </c>
      <c r="J87" s="216">
        <f>J88+J95+J98</f>
        <v>115.39999999999999</v>
      </c>
      <c r="K87" s="444">
        <f>L87+N87</f>
        <v>9.8557</v>
      </c>
      <c r="L87" s="197">
        <f>L90</f>
        <v>22.6</v>
      </c>
      <c r="M87" s="197"/>
      <c r="N87" s="447">
        <f>N90+N92</f>
        <v>-12.7443</v>
      </c>
      <c r="O87" s="232"/>
      <c r="P87" s="197"/>
      <c r="Q87" s="197"/>
      <c r="R87" s="216"/>
      <c r="S87" s="198">
        <f>T87+V87</f>
        <v>1.6</v>
      </c>
      <c r="T87" s="197">
        <f>T95</f>
        <v>1.6</v>
      </c>
      <c r="U87" s="197"/>
      <c r="V87" s="211"/>
    </row>
    <row r="88" spans="1:22" ht="14.25" customHeight="1">
      <c r="A88" s="246">
        <v>76</v>
      </c>
      <c r="B88" s="472" t="s">
        <v>183</v>
      </c>
      <c r="C88" s="601">
        <f t="shared" si="19"/>
        <v>129.1557</v>
      </c>
      <c r="D88" s="219">
        <f t="shared" si="19"/>
        <v>29.3</v>
      </c>
      <c r="E88" s="219"/>
      <c r="F88" s="602">
        <f>J88+N88+R88+V88</f>
        <v>99.8557</v>
      </c>
      <c r="G88" s="430">
        <f>H88+J88</f>
        <v>119.3</v>
      </c>
      <c r="H88" s="199">
        <f>SUM(H89:H92)</f>
        <v>6.699999999999999</v>
      </c>
      <c r="I88" s="199"/>
      <c r="J88" s="199">
        <f>SUM(J89:J92)</f>
        <v>112.6</v>
      </c>
      <c r="K88" s="604">
        <f>K92</f>
        <v>9.8557</v>
      </c>
      <c r="L88" s="199">
        <f>L90</f>
        <v>22.6</v>
      </c>
      <c r="M88" s="459"/>
      <c r="N88" s="645">
        <f>N92+N90</f>
        <v>-12.7443</v>
      </c>
      <c r="O88" s="606"/>
      <c r="P88" s="607"/>
      <c r="Q88" s="607"/>
      <c r="R88" s="608"/>
      <c r="S88" s="237"/>
      <c r="T88" s="231"/>
      <c r="U88" s="231"/>
      <c r="V88" s="238"/>
    </row>
    <row r="89" spans="1:22" ht="14.25" customHeight="1">
      <c r="A89" s="246">
        <v>77</v>
      </c>
      <c r="B89" s="567" t="s">
        <v>449</v>
      </c>
      <c r="C89" s="461">
        <f t="shared" si="19"/>
        <v>9.3</v>
      </c>
      <c r="D89" s="570">
        <f t="shared" si="19"/>
        <v>9.3</v>
      </c>
      <c r="E89" s="570"/>
      <c r="F89" s="571"/>
      <c r="G89" s="569">
        <f>H89+J89</f>
        <v>9.3</v>
      </c>
      <c r="H89" s="570">
        <v>9.3</v>
      </c>
      <c r="I89" s="199"/>
      <c r="J89" s="463"/>
      <c r="K89" s="218"/>
      <c r="L89" s="199"/>
      <c r="M89" s="199"/>
      <c r="N89" s="463"/>
      <c r="O89" s="241"/>
      <c r="P89" s="231"/>
      <c r="Q89" s="231"/>
      <c r="R89" s="238"/>
      <c r="S89" s="237"/>
      <c r="T89" s="231"/>
      <c r="U89" s="231"/>
      <c r="V89" s="238"/>
    </row>
    <row r="90" spans="1:22" ht="12.75">
      <c r="A90" s="247">
        <v>78</v>
      </c>
      <c r="B90" s="568" t="s">
        <v>431</v>
      </c>
      <c r="C90" s="461">
        <f t="shared" si="19"/>
        <v>30</v>
      </c>
      <c r="D90" s="189"/>
      <c r="E90" s="200"/>
      <c r="F90" s="222">
        <f>J90+N90+R90+V90</f>
        <v>30</v>
      </c>
      <c r="G90" s="569">
        <f>H90+J90</f>
        <v>30</v>
      </c>
      <c r="H90" s="200">
        <v>-22.6</v>
      </c>
      <c r="I90" s="200"/>
      <c r="J90" s="284">
        <f>22.6+30</f>
        <v>52.6</v>
      </c>
      <c r="K90" s="217"/>
      <c r="L90" s="224">
        <v>22.6</v>
      </c>
      <c r="M90" s="224"/>
      <c r="N90" s="235">
        <v>-22.6</v>
      </c>
      <c r="O90" s="240"/>
      <c r="P90" s="224"/>
      <c r="Q90" s="224"/>
      <c r="R90" s="226"/>
      <c r="S90" s="225"/>
      <c r="T90" s="224"/>
      <c r="U90" s="224"/>
      <c r="V90" s="226"/>
    </row>
    <row r="91" spans="1:22" ht="12.75">
      <c r="A91" s="247">
        <v>79</v>
      </c>
      <c r="B91" s="568" t="s">
        <v>213</v>
      </c>
      <c r="C91" s="217">
        <f>G91</f>
        <v>80</v>
      </c>
      <c r="D91" s="200">
        <f aca="true" t="shared" si="20" ref="C91:F102">H91+L91+P91+T91</f>
        <v>20</v>
      </c>
      <c r="E91" s="200"/>
      <c r="F91" s="222">
        <f>J91+N91+R91+V91</f>
        <v>60</v>
      </c>
      <c r="G91" s="233">
        <f>H91+J91</f>
        <v>80</v>
      </c>
      <c r="H91" s="200">
        <v>20</v>
      </c>
      <c r="I91" s="200"/>
      <c r="J91" s="284">
        <v>60</v>
      </c>
      <c r="K91" s="217"/>
      <c r="L91" s="224"/>
      <c r="M91" s="224"/>
      <c r="N91" s="235"/>
      <c r="O91" s="240"/>
      <c r="P91" s="224"/>
      <c r="Q91" s="224"/>
      <c r="R91" s="226"/>
      <c r="S91" s="225"/>
      <c r="T91" s="224"/>
      <c r="U91" s="224"/>
      <c r="V91" s="226"/>
    </row>
    <row r="92" spans="1:22" ht="24.75" customHeight="1">
      <c r="A92" s="247">
        <v>80</v>
      </c>
      <c r="B92" s="568" t="s">
        <v>187</v>
      </c>
      <c r="C92" s="252">
        <f t="shared" si="20"/>
        <v>9.8557</v>
      </c>
      <c r="D92" s="264"/>
      <c r="E92" s="200"/>
      <c r="F92" s="462">
        <f>J92+N92+R92+V92</f>
        <v>9.8557</v>
      </c>
      <c r="G92" s="460"/>
      <c r="H92" s="264"/>
      <c r="I92" s="200"/>
      <c r="J92" s="284"/>
      <c r="K92" s="252">
        <f>L92+N92</f>
        <v>9.8557</v>
      </c>
      <c r="L92" s="224"/>
      <c r="M92" s="224"/>
      <c r="N92" s="605">
        <v>9.8557</v>
      </c>
      <c r="O92" s="240"/>
      <c r="P92" s="224"/>
      <c r="Q92" s="224"/>
      <c r="R92" s="226"/>
      <c r="S92" s="225"/>
      <c r="T92" s="224"/>
      <c r="U92" s="224"/>
      <c r="V92" s="226"/>
    </row>
    <row r="93" spans="1:22" ht="12.75" customHeight="1">
      <c r="A93" s="247">
        <v>81</v>
      </c>
      <c r="B93" s="473" t="s">
        <v>6</v>
      </c>
      <c r="C93" s="212"/>
      <c r="D93" s="215"/>
      <c r="E93" s="215">
        <f t="shared" si="20"/>
        <v>-0.566</v>
      </c>
      <c r="F93" s="223"/>
      <c r="G93" s="265"/>
      <c r="H93" s="215"/>
      <c r="I93" s="215">
        <v>-0.566</v>
      </c>
      <c r="J93" s="284"/>
      <c r="K93" s="217"/>
      <c r="L93" s="224"/>
      <c r="M93" s="224"/>
      <c r="N93" s="235"/>
      <c r="O93" s="240"/>
      <c r="P93" s="224"/>
      <c r="Q93" s="224"/>
      <c r="R93" s="226"/>
      <c r="S93" s="225"/>
      <c r="T93" s="224"/>
      <c r="U93" s="224"/>
      <c r="V93" s="226"/>
    </row>
    <row r="94" spans="1:22" ht="12.75" customHeight="1">
      <c r="A94" s="247">
        <v>82</v>
      </c>
      <c r="B94" s="470" t="s">
        <v>7</v>
      </c>
      <c r="C94" s="212">
        <f t="shared" si="20"/>
        <v>1.85</v>
      </c>
      <c r="D94" s="215">
        <f t="shared" si="20"/>
        <v>1.85</v>
      </c>
      <c r="E94" s="215">
        <f t="shared" si="20"/>
        <v>-1.15</v>
      </c>
      <c r="F94" s="223"/>
      <c r="G94" s="265">
        <f aca="true" t="shared" si="21" ref="G94:G101">H94+J94</f>
        <v>1.85</v>
      </c>
      <c r="H94" s="215">
        <v>1.85</v>
      </c>
      <c r="I94" s="215">
        <v>-1.15</v>
      </c>
      <c r="J94" s="284"/>
      <c r="K94" s="217"/>
      <c r="L94" s="224"/>
      <c r="M94" s="224"/>
      <c r="N94" s="235"/>
      <c r="O94" s="240"/>
      <c r="P94" s="224"/>
      <c r="Q94" s="224"/>
      <c r="R94" s="226"/>
      <c r="S94" s="225"/>
      <c r="T94" s="224"/>
      <c r="U94" s="224"/>
      <c r="V94" s="226"/>
    </row>
    <row r="95" spans="1:22" ht="12.75" customHeight="1">
      <c r="A95" s="247">
        <v>83</v>
      </c>
      <c r="B95" s="470" t="s">
        <v>8</v>
      </c>
      <c r="C95" s="212">
        <f t="shared" si="20"/>
        <v>-2.173</v>
      </c>
      <c r="D95" s="215">
        <f t="shared" si="20"/>
        <v>-2.173</v>
      </c>
      <c r="E95" s="215">
        <f t="shared" si="20"/>
        <v>-7</v>
      </c>
      <c r="F95" s="223"/>
      <c r="G95" s="265">
        <f t="shared" si="21"/>
        <v>-3.773</v>
      </c>
      <c r="H95" s="215">
        <v>-3.773</v>
      </c>
      <c r="I95" s="215">
        <v>-7</v>
      </c>
      <c r="J95" s="295"/>
      <c r="K95" s="217"/>
      <c r="L95" s="224"/>
      <c r="M95" s="224"/>
      <c r="N95" s="235"/>
      <c r="O95" s="240"/>
      <c r="P95" s="224"/>
      <c r="Q95" s="224"/>
      <c r="R95" s="226"/>
      <c r="S95" s="229">
        <f>T95+V95</f>
        <v>1.6</v>
      </c>
      <c r="T95" s="215">
        <v>1.6</v>
      </c>
      <c r="U95" s="224"/>
      <c r="V95" s="226"/>
    </row>
    <row r="96" spans="1:22" ht="12.75" customHeight="1">
      <c r="A96" s="247">
        <v>84</v>
      </c>
      <c r="B96" s="466" t="s">
        <v>9</v>
      </c>
      <c r="C96" s="212">
        <f t="shared" si="20"/>
        <v>1.7</v>
      </c>
      <c r="D96" s="215">
        <f t="shared" si="20"/>
        <v>1.7</v>
      </c>
      <c r="E96" s="215">
        <f t="shared" si="20"/>
        <v>2.126</v>
      </c>
      <c r="F96" s="223"/>
      <c r="G96" s="265">
        <f t="shared" si="21"/>
        <v>1.7</v>
      </c>
      <c r="H96" s="215">
        <v>1.7</v>
      </c>
      <c r="I96" s="215">
        <v>2.126</v>
      </c>
      <c r="J96" s="284"/>
      <c r="K96" s="217"/>
      <c r="L96" s="224"/>
      <c r="M96" s="224"/>
      <c r="N96" s="235"/>
      <c r="O96" s="240"/>
      <c r="P96" s="224"/>
      <c r="Q96" s="224"/>
      <c r="R96" s="226"/>
      <c r="S96" s="225"/>
      <c r="T96" s="224"/>
      <c r="U96" s="224"/>
      <c r="V96" s="226"/>
    </row>
    <row r="97" spans="1:22" ht="12.75" customHeight="1">
      <c r="A97" s="247">
        <v>85</v>
      </c>
      <c r="B97" s="441" t="s">
        <v>10</v>
      </c>
      <c r="C97" s="261">
        <f t="shared" si="20"/>
        <v>-6.427429999999999</v>
      </c>
      <c r="D97" s="250">
        <f t="shared" si="20"/>
        <v>-6.427429999999999</v>
      </c>
      <c r="E97" s="250">
        <f t="shared" si="20"/>
        <v>-2.9474299999999998</v>
      </c>
      <c r="F97" s="476"/>
      <c r="G97" s="561">
        <f t="shared" si="21"/>
        <v>-6.427429999999999</v>
      </c>
      <c r="H97" s="250">
        <f>-4.8-1.62743</f>
        <v>-6.427429999999999</v>
      </c>
      <c r="I97" s="250">
        <f>-1.32-1.62743</f>
        <v>-2.9474299999999998</v>
      </c>
      <c r="J97" s="284"/>
      <c r="K97" s="217"/>
      <c r="L97" s="224"/>
      <c r="M97" s="224"/>
      <c r="N97" s="235"/>
      <c r="O97" s="240"/>
      <c r="P97" s="224"/>
      <c r="Q97" s="224"/>
      <c r="R97" s="226"/>
      <c r="S97" s="225"/>
      <c r="T97" s="224"/>
      <c r="U97" s="224"/>
      <c r="V97" s="226"/>
    </row>
    <row r="98" spans="1:22" ht="12.75" customHeight="1">
      <c r="A98" s="247">
        <v>86</v>
      </c>
      <c r="B98" s="473" t="s">
        <v>11</v>
      </c>
      <c r="C98" s="212">
        <f t="shared" si="20"/>
        <v>-1.995</v>
      </c>
      <c r="D98" s="215">
        <f t="shared" si="20"/>
        <v>-4.795</v>
      </c>
      <c r="E98" s="215">
        <f t="shared" si="20"/>
        <v>-10.565</v>
      </c>
      <c r="F98" s="223">
        <f t="shared" si="20"/>
        <v>2.8</v>
      </c>
      <c r="G98" s="265">
        <f t="shared" si="21"/>
        <v>-1.995</v>
      </c>
      <c r="H98" s="215">
        <v>-4.795</v>
      </c>
      <c r="I98" s="215">
        <v>-10.565</v>
      </c>
      <c r="J98" s="295">
        <v>2.8</v>
      </c>
      <c r="K98" s="217"/>
      <c r="L98" s="224"/>
      <c r="M98" s="224"/>
      <c r="N98" s="235"/>
      <c r="O98" s="240"/>
      <c r="P98" s="224"/>
      <c r="Q98" s="224"/>
      <c r="R98" s="226"/>
      <c r="S98" s="225"/>
      <c r="T98" s="224"/>
      <c r="U98" s="224"/>
      <c r="V98" s="226"/>
    </row>
    <row r="99" spans="1:22" ht="12.75" customHeight="1">
      <c r="A99" s="247">
        <v>87</v>
      </c>
      <c r="B99" s="473" t="s">
        <v>12</v>
      </c>
      <c r="C99" s="212">
        <f t="shared" si="20"/>
        <v>9.307</v>
      </c>
      <c r="D99" s="215">
        <f t="shared" si="20"/>
        <v>9.307</v>
      </c>
      <c r="E99" s="215">
        <f t="shared" si="20"/>
        <v>1.105</v>
      </c>
      <c r="F99" s="222"/>
      <c r="G99" s="265">
        <f t="shared" si="21"/>
        <v>9.307</v>
      </c>
      <c r="H99" s="215">
        <f>5.307+4</f>
        <v>9.307</v>
      </c>
      <c r="I99" s="215">
        <v>1.105</v>
      </c>
      <c r="J99" s="284"/>
      <c r="K99" s="217"/>
      <c r="L99" s="224"/>
      <c r="M99" s="224"/>
      <c r="N99" s="235"/>
      <c r="O99" s="240"/>
      <c r="P99" s="224"/>
      <c r="Q99" s="224"/>
      <c r="R99" s="226"/>
      <c r="S99" s="225"/>
      <c r="T99" s="224"/>
      <c r="U99" s="224"/>
      <c r="V99" s="226"/>
    </row>
    <row r="100" spans="1:22" ht="12.75" customHeight="1">
      <c r="A100" s="247">
        <v>88</v>
      </c>
      <c r="B100" s="473" t="s">
        <v>224</v>
      </c>
      <c r="C100" s="212">
        <f t="shared" si="20"/>
        <v>0.57</v>
      </c>
      <c r="D100" s="215">
        <f t="shared" si="20"/>
        <v>0.57</v>
      </c>
      <c r="E100" s="215"/>
      <c r="F100" s="223"/>
      <c r="G100" s="265">
        <f t="shared" si="21"/>
        <v>0.57</v>
      </c>
      <c r="H100" s="215">
        <v>0.57</v>
      </c>
      <c r="I100" s="215"/>
      <c r="J100" s="284"/>
      <c r="K100" s="217"/>
      <c r="L100" s="224"/>
      <c r="M100" s="224"/>
      <c r="N100" s="235"/>
      <c r="O100" s="240"/>
      <c r="P100" s="224"/>
      <c r="Q100" s="224"/>
      <c r="R100" s="226"/>
      <c r="S100" s="225"/>
      <c r="T100" s="224"/>
      <c r="U100" s="224"/>
      <c r="V100" s="226"/>
    </row>
    <row r="101" spans="1:22" ht="12.75" customHeight="1" thickBot="1">
      <c r="A101" s="248">
        <v>89</v>
      </c>
      <c r="B101" s="474" t="s">
        <v>14</v>
      </c>
      <c r="C101" s="585">
        <f t="shared" si="20"/>
        <v>-1.95</v>
      </c>
      <c r="D101" s="492">
        <f t="shared" si="20"/>
        <v>-1.95</v>
      </c>
      <c r="E101" s="492">
        <f t="shared" si="20"/>
        <v>-1.95</v>
      </c>
      <c r="F101" s="603"/>
      <c r="G101" s="432">
        <f t="shared" si="21"/>
        <v>-1.95</v>
      </c>
      <c r="H101" s="220">
        <v>-1.95</v>
      </c>
      <c r="I101" s="220">
        <v>-1.95</v>
      </c>
      <c r="J101" s="464"/>
      <c r="K101" s="445"/>
      <c r="L101" s="437"/>
      <c r="M101" s="437"/>
      <c r="N101" s="438"/>
      <c r="O101" s="439"/>
      <c r="P101" s="437"/>
      <c r="Q101" s="437"/>
      <c r="R101" s="435"/>
      <c r="S101" s="436"/>
      <c r="T101" s="437"/>
      <c r="U101" s="437"/>
      <c r="V101" s="435"/>
    </row>
    <row r="102" spans="1:22" ht="13.5" thickBot="1">
      <c r="A102" s="245">
        <v>90</v>
      </c>
      <c r="B102" s="475" t="s">
        <v>169</v>
      </c>
      <c r="C102" s="444">
        <f t="shared" si="20"/>
        <v>177.3537</v>
      </c>
      <c r="D102" s="443">
        <f t="shared" si="20"/>
        <v>-66.87957</v>
      </c>
      <c r="E102" s="443">
        <f>I102+M102+Q102+U102</f>
        <v>-82.84469</v>
      </c>
      <c r="F102" s="447">
        <f>J102+N102+R102+V102</f>
        <v>244.23326999999998</v>
      </c>
      <c r="G102" s="232">
        <f>G13+G33+G65+G77+G87</f>
        <v>128.715</v>
      </c>
      <c r="H102" s="443">
        <f>H13+H33+H65+H77+H87</f>
        <v>-117.02857</v>
      </c>
      <c r="I102" s="197">
        <f>I13+I33+I65+I77+I87</f>
        <v>-66.384</v>
      </c>
      <c r="J102" s="443">
        <f>J13+J33+J65+J77+J87</f>
        <v>245.74356999999998</v>
      </c>
      <c r="K102" s="444">
        <f>K33+K65+K77+K87+K13</f>
        <v>62.7557</v>
      </c>
      <c r="L102" s="197">
        <f>L33+L65+L77+L87+L13</f>
        <v>75.5</v>
      </c>
      <c r="M102" s="443">
        <f>M33+M65+M77+M87+M13</f>
        <v>-1.2816900000000002</v>
      </c>
      <c r="N102" s="446">
        <f>N33+N65+N77+N87+N13</f>
        <v>-12.7443</v>
      </c>
      <c r="O102" s="198"/>
      <c r="P102" s="197">
        <f aca="true" t="shared" si="22" ref="P102:U102">P13+P33+P65+P77+P87</f>
        <v>-11.234</v>
      </c>
      <c r="Q102" s="197">
        <f t="shared" si="22"/>
        <v>-2.979</v>
      </c>
      <c r="R102" s="211">
        <f t="shared" si="22"/>
        <v>11.234</v>
      </c>
      <c r="S102" s="232">
        <f t="shared" si="22"/>
        <v>-14.116999999999999</v>
      </c>
      <c r="T102" s="197">
        <f t="shared" si="22"/>
        <v>-14.116999999999999</v>
      </c>
      <c r="U102" s="197">
        <f t="shared" si="22"/>
        <v>-12.2</v>
      </c>
      <c r="V102" s="211"/>
    </row>
    <row r="103" spans="1:23" ht="12.75">
      <c r="A103" s="191"/>
      <c r="B103" s="191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</row>
    <row r="104" spans="1:22" ht="12.7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</row>
    <row r="105" spans="1:22" ht="12.75">
      <c r="A105" s="191"/>
      <c r="B105" s="201" t="s">
        <v>68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</row>
    <row r="106" spans="1:22" ht="25.5">
      <c r="A106" s="191"/>
      <c r="B106" s="204" t="s">
        <v>190</v>
      </c>
      <c r="C106" s="191"/>
      <c r="D106" s="191"/>
      <c r="E106" s="191"/>
      <c r="F106" s="210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</row>
    <row r="107" spans="1:22" ht="12.75">
      <c r="A107" s="191"/>
      <c r="B107" s="201" t="s">
        <v>186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</row>
    <row r="108" spans="1:22" ht="12.75">
      <c r="A108" s="190"/>
      <c r="B108" s="202" t="s">
        <v>69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1:22" ht="12.7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</sheetData>
  <sheetProtection/>
  <mergeCells count="24">
    <mergeCell ref="P10:R10"/>
    <mergeCell ref="A10:A12"/>
    <mergeCell ref="B10:B12"/>
    <mergeCell ref="C10:C12"/>
    <mergeCell ref="D10:F10"/>
    <mergeCell ref="G10:G12"/>
    <mergeCell ref="C4:J4"/>
    <mergeCell ref="C5:I5"/>
    <mergeCell ref="H11:I11"/>
    <mergeCell ref="J11:J12"/>
    <mergeCell ref="L11:M11"/>
    <mergeCell ref="N11:N12"/>
    <mergeCell ref="K10:K12"/>
    <mergeCell ref="L10:N10"/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</mergeCells>
  <printOptions/>
  <pageMargins left="0.5118110236220472" right="0" top="0.7480314960629921" bottom="0.15748031496062992" header="0.31496062992125984" footer="0.31496062992125984"/>
  <pageSetup fitToHeight="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85"/>
      <c r="D1" s="185" t="s">
        <v>22</v>
      </c>
      <c r="E1" s="185"/>
      <c r="F1" s="185"/>
      <c r="G1" s="185"/>
    </row>
    <row r="2" spans="3:7" ht="12.75">
      <c r="C2" s="181"/>
      <c r="D2" s="181" t="s">
        <v>204</v>
      </c>
      <c r="E2" s="186"/>
      <c r="F2" s="187"/>
      <c r="G2" s="186"/>
    </row>
    <row r="3" spans="3:7" ht="12.75">
      <c r="C3" s="185"/>
      <c r="D3" s="185" t="s">
        <v>31</v>
      </c>
      <c r="E3" s="185"/>
      <c r="F3" s="185"/>
      <c r="G3" s="185"/>
    </row>
    <row r="4" spans="3:7" ht="12.75">
      <c r="C4" s="185"/>
      <c r="D4" s="185" t="s">
        <v>22</v>
      </c>
      <c r="E4" s="185"/>
      <c r="F4" s="185"/>
      <c r="G4" s="185"/>
    </row>
    <row r="5" spans="3:7" ht="12.75">
      <c r="C5" s="185"/>
      <c r="D5" s="185" t="s">
        <v>468</v>
      </c>
      <c r="E5" s="185"/>
      <c r="F5" s="185"/>
      <c r="G5" s="185"/>
    </row>
    <row r="6" ht="12.75">
      <c r="D6" s="185" t="s">
        <v>202</v>
      </c>
    </row>
    <row r="7" spans="1:5" ht="12.75">
      <c r="A7" s="182"/>
      <c r="B7" s="183" t="s">
        <v>178</v>
      </c>
      <c r="C7" s="182"/>
      <c r="D7" s="182"/>
      <c r="E7" s="182"/>
    </row>
    <row r="8" spans="1:5" ht="13.5" thickBot="1">
      <c r="A8" s="182"/>
      <c r="B8" s="182"/>
      <c r="C8" s="182"/>
      <c r="D8" s="184"/>
      <c r="E8" s="184" t="s">
        <v>205</v>
      </c>
    </row>
    <row r="9" spans="1:5" ht="12.75">
      <c r="A9" s="757"/>
      <c r="B9" s="759" t="s">
        <v>179</v>
      </c>
      <c r="C9" s="759" t="s">
        <v>180</v>
      </c>
      <c r="D9" s="759" t="s">
        <v>40</v>
      </c>
      <c r="E9" s="761" t="s">
        <v>181</v>
      </c>
    </row>
    <row r="10" spans="1:5" ht="13.5" thickBot="1">
      <c r="A10" s="758"/>
      <c r="B10" s="760"/>
      <c r="C10" s="760"/>
      <c r="D10" s="760"/>
      <c r="E10" s="762"/>
    </row>
    <row r="11" spans="1:5" ht="15" customHeight="1">
      <c r="A11" s="483">
        <v>1</v>
      </c>
      <c r="B11" s="479" t="s">
        <v>455</v>
      </c>
      <c r="C11" s="480" t="s">
        <v>462</v>
      </c>
      <c r="D11" s="481">
        <v>1.2</v>
      </c>
      <c r="E11" s="482">
        <v>1.1</v>
      </c>
    </row>
    <row r="12" spans="1:5" ht="15" customHeight="1">
      <c r="A12" s="483">
        <v>2</v>
      </c>
      <c r="B12" s="479" t="s">
        <v>461</v>
      </c>
      <c r="C12" s="480" t="s">
        <v>462</v>
      </c>
      <c r="D12" s="481"/>
      <c r="E12" s="482">
        <v>0.818</v>
      </c>
    </row>
    <row r="13" spans="1:5" ht="15" customHeight="1">
      <c r="A13" s="483">
        <v>3</v>
      </c>
      <c r="B13" s="270" t="s">
        <v>225</v>
      </c>
      <c r="C13" s="271"/>
      <c r="D13" s="372"/>
      <c r="E13" s="650">
        <f>SUM(E14:E17)</f>
        <v>-0.23169</v>
      </c>
    </row>
    <row r="14" spans="1:5" ht="15" customHeight="1">
      <c r="A14" s="484">
        <v>4</v>
      </c>
      <c r="B14" s="274" t="s">
        <v>226</v>
      </c>
      <c r="C14" s="272" t="s">
        <v>7</v>
      </c>
      <c r="D14" s="275"/>
      <c r="E14" s="478">
        <v>-0.093</v>
      </c>
    </row>
    <row r="15" spans="1:5" ht="15" customHeight="1">
      <c r="A15" s="484">
        <v>5</v>
      </c>
      <c r="B15" s="274"/>
      <c r="C15" s="272" t="s">
        <v>12</v>
      </c>
      <c r="D15" s="275"/>
      <c r="E15" s="649">
        <v>-0.13869</v>
      </c>
    </row>
    <row r="16" spans="1:5" ht="15" customHeight="1">
      <c r="A16" s="484">
        <v>6</v>
      </c>
      <c r="B16" s="274"/>
      <c r="C16" s="272"/>
      <c r="D16" s="275"/>
      <c r="E16" s="478"/>
    </row>
    <row r="17" spans="1:5" ht="15" customHeight="1">
      <c r="A17" s="484">
        <v>7</v>
      </c>
      <c r="B17" s="268"/>
      <c r="C17" s="272"/>
      <c r="D17" s="275"/>
      <c r="E17" s="649"/>
    </row>
    <row r="18" spans="1:5" ht="15" customHeight="1">
      <c r="A18" s="485">
        <v>8</v>
      </c>
      <c r="B18" s="273" t="s">
        <v>374</v>
      </c>
      <c r="C18" s="272"/>
      <c r="D18" s="646">
        <f>D19</f>
        <v>-7.7</v>
      </c>
      <c r="E18" s="276"/>
    </row>
    <row r="19" spans="1:5" ht="15" customHeight="1">
      <c r="A19" s="485">
        <v>9</v>
      </c>
      <c r="B19" s="269" t="s">
        <v>456</v>
      </c>
      <c r="C19" s="272" t="s">
        <v>459</v>
      </c>
      <c r="D19" s="275">
        <v>-7.7</v>
      </c>
      <c r="E19" s="276"/>
    </row>
    <row r="20" spans="1:5" ht="15" customHeight="1">
      <c r="A20" s="485">
        <v>10</v>
      </c>
      <c r="B20" s="273" t="s">
        <v>457</v>
      </c>
      <c r="C20" s="272"/>
      <c r="D20" s="646">
        <f>D21</f>
        <v>60</v>
      </c>
      <c r="E20" s="648">
        <f>E21+E22</f>
        <v>-2.16</v>
      </c>
    </row>
    <row r="21" spans="1:5" ht="15" customHeight="1">
      <c r="A21" s="485">
        <v>11</v>
      </c>
      <c r="B21" s="269" t="s">
        <v>458</v>
      </c>
      <c r="C21" s="272" t="s">
        <v>459</v>
      </c>
      <c r="D21" s="275">
        <v>60</v>
      </c>
      <c r="E21" s="276"/>
    </row>
    <row r="22" spans="1:5" ht="15" customHeight="1">
      <c r="A22" s="485">
        <v>12</v>
      </c>
      <c r="B22" s="269" t="s">
        <v>460</v>
      </c>
      <c r="C22" s="480" t="s">
        <v>23</v>
      </c>
      <c r="D22" s="275"/>
      <c r="E22" s="647">
        <v>-2.16</v>
      </c>
    </row>
    <row r="23" spans="1:5" ht="15" customHeight="1" thickBot="1">
      <c r="A23" s="485">
        <v>13</v>
      </c>
      <c r="B23" s="273" t="s">
        <v>381</v>
      </c>
      <c r="C23" s="480" t="s">
        <v>462</v>
      </c>
      <c r="D23" s="646">
        <v>-0.6</v>
      </c>
      <c r="E23" s="648">
        <v>-0.6</v>
      </c>
    </row>
    <row r="24" spans="1:5" ht="16.5" thickBot="1">
      <c r="A24" s="652">
        <v>14</v>
      </c>
      <c r="B24" s="373" t="s">
        <v>182</v>
      </c>
      <c r="C24" s="373"/>
      <c r="D24" s="374">
        <f>D11+D13+D18+D20+D23</f>
        <v>52.9</v>
      </c>
      <c r="E24" s="651">
        <f>E11+E13+E18+E20+E23+E12</f>
        <v>-1.07369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2020-11-30T08:07:25Z</cp:lastPrinted>
  <dcterms:created xsi:type="dcterms:W3CDTF">2013-02-05T08:01:03Z</dcterms:created>
  <dcterms:modified xsi:type="dcterms:W3CDTF">2020-11-30T08:07:46Z</dcterms:modified>
  <cp:category/>
  <cp:version/>
  <cp:contentType/>
  <cp:contentStatus/>
</cp:coreProperties>
</file>