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2" activeTab="9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'1-pajamos'!#REF!</definedName>
    <definedName name="_xlnm.Print_Titles" localSheetId="0">'1-pajamos'!$7:$7</definedName>
    <definedName name="_xlnm.Print_Titles" localSheetId="1">'2-sp.dot.'!$7:$7</definedName>
    <definedName name="_xlnm.Print_Titles" localSheetId="2">'3-įst.pajamos'!$7:$8</definedName>
    <definedName name="_xlnm.Print_Titles" localSheetId="3">'4-išl.asign.vald. '!$8:$10</definedName>
    <definedName name="_xlnm.Print_Titles" localSheetId="5">'5-programos'!$7:$9</definedName>
    <definedName name="_xlnm.Print_Titles" localSheetId="6">'6-valst.deleg.f-jų paskirst.'!$7:$8</definedName>
    <definedName name="_xlnm.Print_Titles" localSheetId="8">'8 -ES projektai'!$11:$13</definedName>
  </definedNames>
  <calcPr fullCalcOnLoad="1"/>
</workbook>
</file>

<file path=xl/sharedStrings.xml><?xml version="1.0" encoding="utf-8"?>
<sst xmlns="http://schemas.openxmlformats.org/spreadsheetml/2006/main" count="1281" uniqueCount="740">
  <si>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</si>
  <si>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</si>
  <si>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</si>
  <si>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</si>
  <si>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</si>
  <si>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</si>
  <si>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</si>
  <si>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</si>
  <si>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</si>
  <si>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</si>
  <si>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</si>
  <si>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</si>
  <si>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</si>
  <si>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</si>
  <si>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</si>
  <si>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</si>
  <si>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</si>
  <si>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</si>
  <si>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</si>
  <si>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</si>
  <si>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</si>
  <si>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</si>
  <si>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</si>
  <si>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</si>
  <si>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M/d "Ąžuoliukas"</t>
  </si>
  <si>
    <t>L/d "Varpelis"</t>
  </si>
  <si>
    <t>Senamiesčio progimnazija</t>
  </si>
  <si>
    <t>Suaugusiųjų ir jaunimo  mokymo centras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</si>
  <si>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</si>
  <si>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</si>
  <si>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</si>
  <si>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</si>
  <si>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</si>
  <si>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</si>
  <si>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</si>
  <si>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</si>
  <si>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</si>
  <si>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</si>
  <si>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</si>
  <si>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</si>
  <si>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</si>
  <si>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</si>
  <si>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</si>
  <si>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</si>
  <si>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</si>
  <si>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</si>
  <si>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6 priedas</t>
  </si>
  <si>
    <t>tūkst.Eur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</si>
  <si>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</si>
  <si>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</si>
  <si>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</si>
  <si>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</si>
  <si>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</si>
  <si>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</si>
  <si>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</si>
  <si>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</si>
  <si>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</si>
  <si>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</si>
  <si>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</si>
  <si>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</si>
  <si>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</si>
  <si>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</si>
  <si>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</si>
  <si>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</si>
  <si>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</si>
  <si>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</si>
  <si>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</si>
  <si>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</si>
  <si>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</si>
  <si>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</si>
  <si>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</si>
  <si>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</si>
  <si>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</si>
  <si>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</si>
  <si>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</si>
  <si>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</si>
  <si>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</si>
  <si>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</si>
  <si>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</si>
  <si>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</si>
  <si>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</si>
  <si>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</si>
  <si>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</si>
  <si>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</si>
  <si>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</si>
  <si>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</si>
  <si>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</si>
  <si>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</si>
  <si>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</si>
  <si>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</si>
  <si>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</si>
  <si>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</si>
  <si>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</si>
  <si>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</si>
  <si>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</si>
  <si>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</si>
  <si>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</si>
  <si>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</si>
  <si>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</si>
  <si>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</si>
  <si>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</si>
  <si>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</si>
  <si>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</si>
  <si>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</si>
  <si>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</si>
  <si>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</si>
  <si>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</si>
  <si>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</si>
  <si>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</si>
  <si>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</si>
  <si>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</si>
  <si>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</si>
  <si>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</si>
  <si>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</si>
  <si>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</si>
  <si>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</si>
  <si>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</si>
  <si>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</si>
  <si>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</si>
  <si>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</si>
  <si>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</si>
  <si>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</si>
  <si>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</si>
  <si>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</si>
  <si>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</si>
  <si>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</si>
  <si>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</si>
  <si>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</si>
  <si>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</si>
  <si>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</si>
  <si>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</si>
  <si>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</si>
  <si>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</si>
  <si>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</si>
  <si>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</si>
  <si>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</si>
  <si>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</si>
  <si>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</si>
  <si>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</si>
  <si>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</si>
  <si>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</si>
  <si>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</si>
  <si>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</si>
  <si>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</si>
  <si>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</si>
  <si>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</si>
  <si>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</si>
  <si>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</si>
  <si>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</si>
  <si>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</si>
  <si>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</si>
  <si>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</si>
  <si>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</si>
  <si>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</si>
  <si>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</si>
  <si>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</si>
  <si>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</si>
  <si>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</si>
  <si>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</si>
  <si>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</si>
  <si>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</si>
  <si>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</si>
  <si>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</si>
  <si>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</si>
  <si>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</si>
  <si>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</si>
  <si>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</si>
  <si>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</si>
  <si>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</si>
  <si>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</si>
  <si>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</si>
  <si>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</si>
  <si>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</si>
  <si>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</si>
  <si>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</si>
  <si>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</si>
  <si>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</si>
  <si>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</si>
  <si>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</si>
  <si>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</si>
  <si>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</si>
  <si>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</si>
  <si>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</si>
  <si>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</si>
  <si>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</si>
  <si>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</si>
  <si>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</si>
  <si>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</si>
  <si>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</si>
  <si>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</si>
  <si>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</si>
  <si>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</si>
  <si>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</si>
  <si>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</si>
  <si>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</si>
  <si>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</si>
  <si>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</si>
  <si>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</si>
  <si>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</si>
  <si>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</si>
  <si>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</si>
  <si>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</si>
  <si>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</si>
  <si>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</si>
  <si>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</si>
  <si>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</si>
  <si>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</si>
  <si>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</si>
  <si>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</si>
  <si>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</si>
  <si>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</si>
  <si>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</si>
  <si>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</si>
  <si>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</si>
  <si>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</si>
  <si>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</si>
  <si>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</si>
  <si>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</si>
  <si>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</si>
  <si>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</si>
  <si>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</si>
  <si>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</si>
  <si>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</si>
  <si>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</si>
  <si>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</si>
  <si>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</si>
  <si>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</si>
  <si>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</si>
  <si>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</si>
  <si>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</si>
  <si>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</si>
  <si>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</si>
  <si>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</si>
  <si>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</si>
  <si>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</si>
  <si>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</si>
  <si>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</si>
  <si>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</si>
  <si>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</si>
  <si>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</si>
  <si>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</si>
  <si>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Parama šeimynoms, globėjams ir daugiavaikėms šeimoms</t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</si>
  <si>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</si>
  <si>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</si>
  <si>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</si>
  <si>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</si>
  <si>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</si>
  <si>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</si>
  <si>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</si>
  <si>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</si>
  <si>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</si>
  <si>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Panemunėlio mokykla-daugiafunkcis centras</t>
  </si>
  <si>
    <t>Katalėjos šeimynai - pagalbos pinigai</t>
  </si>
  <si>
    <t>Mirusių asmenų palaikų ekspertiniams tyrimams nuvežimo išlaidoms</t>
  </si>
  <si>
    <t>Socialinių būstų remontui</t>
  </si>
  <si>
    <t>Rokiškio baseinas</t>
  </si>
  <si>
    <t>Mokymo lėšos</t>
  </si>
  <si>
    <t>tame skaičiuje</t>
  </si>
  <si>
    <t>Tėvų įnašai</t>
  </si>
  <si>
    <t>Pajamos už turto nuomą</t>
  </si>
  <si>
    <t>Kitos atsitiktinės pajamos</t>
  </si>
  <si>
    <t>Viešoji biblioteka</t>
  </si>
  <si>
    <t>Turizmo ir tradic. amatų centras</t>
  </si>
  <si>
    <t>Senamiesčio prog. Laibgalių ikimok.ir prad.ugd.sk. sk.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</si>
  <si>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</si>
  <si>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</si>
  <si>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</si>
  <si>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</si>
  <si>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</si>
  <si>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</si>
  <si>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Iš viso:</t>
  </si>
  <si>
    <t>eurais</t>
  </si>
  <si>
    <t>Turto valdymo ir ūkio skyrius iš viso</t>
  </si>
  <si>
    <t>Strateginio planavimo, investicijų ir viešųjų pirkimų  skyrius iš viso</t>
  </si>
  <si>
    <t>Statybos ir infrastruktūros plėtros skyrius iš viso</t>
  </si>
  <si>
    <t xml:space="preserve">Turto valdymo ir ūkio skyrius 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</si>
  <si>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</si>
  <si>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</si>
  <si>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</si>
  <si>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</si>
  <si>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Suaug. ir jaun.mok.c. VŠĮ Rokiškio psich. ligon. sk.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</si>
  <si>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</si>
  <si>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</si>
  <si>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</si>
  <si>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</si>
  <si>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</si>
  <si>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</si>
  <si>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Žemės sklypų kadastrinių matavimų atlikimas ir kitos paslaugos</t>
  </si>
  <si>
    <t xml:space="preserve">     tūkst. eur.</t>
  </si>
  <si>
    <t>Valstybės funkcijos pavadinimas</t>
  </si>
  <si>
    <t>Asignavimų valdytojas</t>
  </si>
  <si>
    <t xml:space="preserve"> Iš to sk.: DUF</t>
  </si>
  <si>
    <t>Civilinės saugos organizavimas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</si>
  <si>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</si>
  <si>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</si>
  <si>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</si>
  <si>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priemonėms įsigyti</t>
  </si>
  <si>
    <t>Statybos ir infrastruktūros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</si>
  <si>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</si>
  <si>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</si>
  <si>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</si>
  <si>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</si>
  <si>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>Socialinės paslaugos  iš viso</t>
  </si>
  <si>
    <t xml:space="preserve">        iš jų: asmenų su sunkia negalia globa</t>
  </si>
  <si>
    <t xml:space="preserve"> Administracija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</si>
  <si>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</si>
  <si>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</si>
  <si>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</si>
  <si>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</si>
  <si>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</si>
  <si>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</si>
  <si>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</si>
  <si>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</si>
  <si>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</si>
  <si>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</si>
  <si>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Neveiksnių asmenų būklės peržiūrėjimas </t>
  </si>
  <si>
    <r>
      <t xml:space="preserve">                 </t>
    </r>
    <r>
      <rPr>
        <sz val="10"/>
        <rFont val="Arial"/>
        <family val="2"/>
      </rPr>
      <t>iš jų:</t>
    </r>
  </si>
  <si>
    <t xml:space="preserve">  Administracija</t>
  </si>
  <si>
    <t xml:space="preserve">                      iš jų:</t>
  </si>
  <si>
    <t>Žemės ūkio  funkcijos vykdymas</t>
  </si>
  <si>
    <t xml:space="preserve"> iš to sk.:     melioracija </t>
  </si>
  <si>
    <t xml:space="preserve">                   žemės ūkio  funkcija  iš viso</t>
  </si>
  <si>
    <t>Erdvinių duomenų rinkinio tvarkymo funkcija</t>
  </si>
  <si>
    <t xml:space="preserve">              Rokiškio rajono savivaldybės tarybos  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</si>
  <si>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</si>
  <si>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</si>
  <si>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</si>
  <si>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</si>
  <si>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</si>
  <si>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</si>
  <si>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</si>
  <si>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</si>
  <si>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</si>
  <si>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</si>
  <si>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</si>
  <si>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</si>
  <si>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</si>
  <si>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</si>
  <si>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</si>
  <si>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</si>
  <si>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</si>
  <si>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</si>
  <si>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</si>
  <si>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</si>
  <si>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</si>
  <si>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</si>
  <si>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</si>
  <si>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</si>
  <si>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</si>
  <si>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</si>
  <si>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</si>
  <si>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</si>
  <si>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</si>
  <si>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</si>
  <si>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</si>
  <si>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</si>
  <si>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</si>
  <si>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</si>
  <si>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</si>
  <si>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</si>
  <si>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</si>
  <si>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</si>
  <si>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</si>
  <si>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</si>
  <si>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</si>
  <si>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</si>
  <si>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</si>
  <si>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</si>
  <si>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</si>
  <si>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</si>
  <si>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7 priedas</t>
  </si>
  <si>
    <t>ROKIŠKIO RAJONO SAVIVALDYBĖS APYVARTOS LĖŠOS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</si>
  <si>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</si>
  <si>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</si>
  <si>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</si>
  <si>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</si>
  <si>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</si>
  <si>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 xml:space="preserve">Panemunėlio seniūnija                      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</si>
  <si>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</si>
  <si>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</si>
  <si>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</si>
  <si>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</si>
  <si>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>Socialinė parama mokiniams - nemokamas maitinimas vaikams,turintiems neįgalumą</t>
  </si>
  <si>
    <t>Rokiškio rajono savivaldybės tarybos</t>
  </si>
  <si>
    <t>8 priedas</t>
  </si>
  <si>
    <t>sumos- tūkst.eurų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</si>
  <si>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</si>
  <si>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</si>
  <si>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</si>
  <si>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</si>
  <si>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</si>
  <si>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 xml:space="preserve"> iš to sk.: ledo aikštelės šaldymui ir priežiūrai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</si>
  <si>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</si>
  <si>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</si>
  <si>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</si>
  <si>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Panemunėlio mokykla- daugiafunkcis centras</t>
  </si>
  <si>
    <t>Asmenų patalpinimas į stacionarias globos įstaigas</t>
  </si>
  <si>
    <t>Darbo politikos formavavimas ir įgyvendinimas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</si>
  <si>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</si>
  <si>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</si>
  <si>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</si>
  <si>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</si>
  <si>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</si>
  <si>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</si>
  <si>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Nuostolingų maršrutų išlaidoms kompensuoti</t>
  </si>
  <si>
    <t>1.3.4.2.</t>
  </si>
  <si>
    <t>1.3.4.2.1.1.1.</t>
  </si>
  <si>
    <t>1.3.4.2.1.1.2.</t>
  </si>
  <si>
    <t xml:space="preserve">                               </t>
  </si>
  <si>
    <t>Socialinė paramoa mokiniams - nemokamas maitinimas</t>
  </si>
  <si>
    <t>Valstybinėms (valstybės perduotoms savivaldybėms) funkcijoms vykdyti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</si>
  <si>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</si>
  <si>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</si>
  <si>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1.3.4.1.1.5.2.</t>
  </si>
  <si>
    <t>Finansų skyrius iš viso</t>
  </si>
  <si>
    <t>Obelių gimnazijos neformaliojo švietimo skyrius</t>
  </si>
  <si>
    <t>Juodupės gimnazijos neformaliojo švietimo skyrius</t>
  </si>
  <si>
    <t>ROKIŠKIO RAJONO SAVIVALDYBĖS 2021 METŲ BIUDŽETAS</t>
  </si>
  <si>
    <t>Mokymo lėšos ugdymo procesui organizuoti ir valdyti bei švietimo pagalbai 2021 metams</t>
  </si>
  <si>
    <t xml:space="preserve">        (LĖŠŲ LIKUTIS 2020 M. GRUODŽIO 31 D.)</t>
  </si>
  <si>
    <t>ROKIŠKIO RAJONO SAVIVALDYBĖS BIUDŽETINIŲ ĮSTAIGŲ 2021 M. PAJAMOS</t>
  </si>
  <si>
    <t>Mokymosi pasiekimų patikrinimams organizuoti ir vykdyti</t>
  </si>
  <si>
    <t>M/d "Ąžuoliukas" Kavoliškio skyrius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</si>
  <si>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</si>
  <si>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</si>
  <si>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</si>
  <si>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</si>
  <si>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</si>
  <si>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Iš viso ML*/SK*</t>
  </si>
  <si>
    <r>
      <t xml:space="preserve">ML* - </t>
    </r>
    <r>
      <rPr>
        <sz val="10"/>
        <rFont val="Arial"/>
        <family val="2"/>
      </rPr>
      <t>mokymo lėšos/</t>
    </r>
    <r>
      <rPr>
        <b/>
        <sz val="10"/>
        <rFont val="Arial"/>
        <family val="2"/>
      </rPr>
      <t>SK*</t>
    </r>
    <r>
      <rPr>
        <sz val="10"/>
        <rFont val="Arial"/>
        <family val="2"/>
      </rPr>
      <t xml:space="preserve"> - lėšos skaitmeninio ugdymo plėtrai</t>
    </r>
  </si>
  <si>
    <t xml:space="preserve">Pandėlio universalus daugiafunkcis centras </t>
  </si>
  <si>
    <t>Senamiesčio prog. Laibgalių priešmok.ir ikimok.ugd. sk.</t>
  </si>
  <si>
    <t>Senamiesčio progimnazijos Laibgalių ikimokyklinio ir priešmokyklinio ugdymo sk.</t>
  </si>
  <si>
    <t>Obelių socialinių paslaugų namai</t>
  </si>
  <si>
    <t>Tarpinstitucinio bendradarbiavimo koordinatoriaus funkcija</t>
  </si>
  <si>
    <t>Asmens higienos paslaugos kompensavimui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</si>
  <si>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</si>
  <si>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</si>
  <si>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</si>
  <si>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</si>
  <si>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</si>
  <si>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Paskolų aptarnavimas ir grąžinimas</t>
  </si>
  <si>
    <t>Dotacijos grąžinimas</t>
  </si>
  <si>
    <t>Lauko aikštelių ikimokyklinėse įstaigose atnaujinimui ir darbo vietų įvertinimui</t>
  </si>
  <si>
    <t>Švietimo ir sporto skyrius iš viso</t>
  </si>
  <si>
    <t>Komunikacijos ir kultūros skyrius iš viso</t>
  </si>
  <si>
    <t>Sporto nevyriausybinių renginių finansavimas</t>
  </si>
  <si>
    <t>Švietimo įstaigų vadovų lyderystės ir vadybinių kompetencijų stiprinimui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</si>
  <si>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</si>
  <si>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</si>
  <si>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</si>
  <si>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</si>
  <si>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</si>
  <si>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</si>
  <si>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</si>
  <si>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</si>
  <si>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</si>
  <si>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</si>
  <si>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 xml:space="preserve">Strateginio planavimo, investicijų ir viešųjų pirkimų  skyrius </t>
  </si>
  <si>
    <t xml:space="preserve">Statybos ir infrastruktūros plėtros skyrius </t>
  </si>
  <si>
    <t>iš jų: savivaldybės vykdomiems projektams  prisidėti</t>
  </si>
  <si>
    <t>Socialinių paslaugų kolektyvinės sutarties įsipareigojimams įgyvendinti</t>
  </si>
  <si>
    <t xml:space="preserve">    Europos ES lėšos neformaliajam vaikų švietimui</t>
  </si>
  <si>
    <t xml:space="preserve">                 iš jų:</t>
  </si>
  <si>
    <t xml:space="preserve">             iš jų:</t>
  </si>
  <si>
    <t>DOTACIJOS (14+20+28)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</si>
  <si>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</si>
  <si>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</si>
  <si>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</si>
  <si>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</si>
  <si>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</si>
  <si>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</si>
  <si>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</si>
  <si>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</si>
  <si>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Kitos dotacijos einamiesiems tikslams (21+22+23+24+25+26+27)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</si>
  <si>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</si>
  <si>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</si>
  <si>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</si>
  <si>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</si>
  <si>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</si>
  <si>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</si>
  <si>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</si>
  <si>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</si>
  <si>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</si>
  <si>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</si>
  <si>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Kitos dotacijos turtui įsigyti (29+30)</t>
  </si>
  <si>
    <t>Daugiafunkcinės salės Rokiškio m. Taikos g.21A  statybai (VBD/VIP)</t>
  </si>
  <si>
    <t>Rokiškio rajono melioracijos statinių rekonstrukcijai (VBD/VIP)</t>
  </si>
  <si>
    <t>Turto pajamos(33+34+35)</t>
  </si>
  <si>
    <t>1.4.3.1.</t>
  </si>
  <si>
    <t>1.4.4.1.</t>
  </si>
  <si>
    <t>4.1.1.</t>
  </si>
  <si>
    <t>Materialiojo ir nematerialiojo turto realizavimo pajamos</t>
  </si>
  <si>
    <t>VISI MOKESČIAI, PAJAMOS IR DOTACIJOS(1+13+31)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</si>
  <si>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</si>
  <si>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</si>
  <si>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</si>
  <si>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</si>
  <si>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</si>
  <si>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</si>
  <si>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</si>
  <si>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</si>
  <si>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</si>
  <si>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</si>
  <si>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</si>
  <si>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</si>
  <si>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</si>
  <si>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</si>
  <si>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</si>
  <si>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</si>
  <si>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</si>
  <si>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</si>
  <si>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</si>
  <si>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</si>
  <si>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</si>
  <si>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</si>
  <si>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</si>
  <si>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</si>
  <si>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</si>
  <si>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</si>
  <si>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</si>
  <si>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</si>
  <si>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</si>
  <si>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</si>
  <si>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</si>
  <si>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</si>
  <si>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</si>
  <si>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</si>
  <si>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</si>
  <si>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</si>
  <si>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</si>
  <si>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</si>
  <si>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</si>
  <si>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</si>
  <si>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>Akredituotai vaikų dienos socialinei priežiūrai organizuoti, teikti ir administruoti</t>
  </si>
  <si>
    <t>Daugiafunkcinės salės Rokiškio m., Taikos g. 21A statybai</t>
  </si>
  <si>
    <t>Rokiškio rajono melioracijos statinių rekonstrukcijai</t>
  </si>
  <si>
    <t>Daugiafunkcinės salės Rokiškio m. Taikos g. 21A  statybai (VBD/VIP)</t>
  </si>
  <si>
    <t>Ūkio lėšos mokykloms, turinčioms mokinių su specialiaisiais poreikiais - Rokiškio pagrindinei mokyklai (VBD)</t>
  </si>
  <si>
    <t>Soc.paramos  ir sveikatos skyrius</t>
  </si>
  <si>
    <t>Švietimo įstaigos</t>
  </si>
  <si>
    <t>Biudžetinės įstaigos ir seniūnijos</t>
  </si>
  <si>
    <t xml:space="preserve">  Rokiškio miesto sen.</t>
  </si>
  <si>
    <t>Nekilnojamam turtui įsigyti</t>
  </si>
  <si>
    <t>1.</t>
  </si>
  <si>
    <t>iš to sk. turtui įsigyti</t>
  </si>
  <si>
    <r>
      <t xml:space="preserve">          </t>
    </r>
    <r>
      <rPr>
        <b/>
        <sz val="12"/>
        <rFont val="Times New Roman"/>
        <family val="1"/>
      </rPr>
      <t xml:space="preserve">   IR ASIGNAVIMAI IŠ SKOLINTŲ LĖŠŲ</t>
    </r>
  </si>
  <si>
    <r>
      <t xml:space="preserve">SKOLINTOS LĖŠOS                                                                                    </t>
    </r>
    <r>
      <rPr>
        <sz val="10"/>
        <rFont val="Arial"/>
        <family val="2"/>
      </rPr>
      <t xml:space="preserve">  tūkst.eurų</t>
    </r>
  </si>
  <si>
    <r>
      <t xml:space="preserve">2021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</si>
  <si>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Eil.Nr</t>
  </si>
  <si>
    <t>Programa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</si>
  <si>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</si>
  <si>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</si>
  <si>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</si>
  <si>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</si>
  <si>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</si>
  <si>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</si>
  <si>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</si>
  <si>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</si>
  <si>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</si>
  <si>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</si>
  <si>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</si>
  <si>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</si>
  <si>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</si>
  <si>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</si>
  <si>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</si>
  <si>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</si>
  <si>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</si>
  <si>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</si>
  <si>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</si>
  <si>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</si>
  <si>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</si>
  <si>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</si>
  <si>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</si>
  <si>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</si>
  <si>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</si>
  <si>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</si>
  <si>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</si>
  <si>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</si>
  <si>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</si>
  <si>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>63.76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</si>
  <si>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</si>
  <si>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</si>
  <si>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</si>
  <si>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</si>
  <si>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 xml:space="preserve">Rokiškio dvaro sodybos rūmų (571) tavrkybos -restauravimo, remonto darbai </t>
  </si>
  <si>
    <t>„Socialinio verslo iniciatyvų skatinimas Panevėžio apskrityje“</t>
  </si>
  <si>
    <t>VšĮ "Versli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</si>
  <si>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</si>
  <si>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</si>
  <si>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</si>
  <si>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</si>
  <si>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</si>
  <si>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</si>
  <si>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</si>
  <si>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</si>
  <si>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</si>
  <si>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</si>
  <si>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</si>
  <si>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</si>
  <si>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</si>
  <si>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J.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</si>
  <si>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</si>
  <si>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</si>
  <si>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</si>
  <si>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Suaugusiųjų švietėjų komptencijų tobulinimas siekiant teikiamų paslaugų kokybės ir prieinamumo didinimo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</si>
  <si>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</si>
  <si>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</si>
  <si>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</si>
  <si>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</si>
  <si>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</si>
  <si>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</si>
  <si>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</si>
  <si>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</si>
  <si>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</si>
  <si>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</si>
  <si>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</si>
  <si>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 Rokiškio J. Tūbelio progimnazija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</si>
  <si>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</si>
  <si>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</si>
  <si>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</si>
  <si>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</si>
  <si>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</si>
  <si>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</si>
  <si>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>Sporto klubas Tornado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</si>
  <si>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</si>
  <si>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</si>
  <si>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</si>
  <si>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</si>
  <si>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"Viesulas"</t>
  </si>
  <si>
    <t xml:space="preserve">Rokiškio miesto gyventojų gyvenimo įgūdžių ugdymas plėtojant socialinius ryšius </t>
  </si>
  <si>
    <t xml:space="preserve"> UAB Limfedemos centras</t>
  </si>
  <si>
    <t xml:space="preserve">Sociokultūrinių paslaugų organizavimas Rokiškio miesto senyvo amžiaus asmenims </t>
  </si>
  <si>
    <t>VO   Tyzenhauzų paveldas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</si>
  <si>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</si>
  <si>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</si>
  <si>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</si>
  <si>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Rokiškio komunalininkas</t>
  </si>
  <si>
    <t xml:space="preserve">Aš svarbus Nr. 08.6.1.-ESFA-T-927-01-0462  </t>
  </si>
  <si>
    <t xml:space="preserve"> Rokiškio mokykla- darželis “Ąžuoliukas”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</si>
  <si>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</si>
  <si>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</si>
  <si>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</si>
  <si>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Viesulas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</si>
  <si>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</si>
  <si>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</si>
  <si>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</si>
  <si>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</si>
  <si>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</si>
  <si>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</si>
  <si>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</si>
  <si>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</si>
  <si>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BĮ Rokiškio baseino sporto inventoriaus įsigijimas </t>
  </si>
  <si>
    <t>Pareiškėjas - Rokiškio baseinas</t>
  </si>
  <si>
    <t>Sporto paskirties inžinerinio statinio, J. Basanavičiaus g. 3, Rokiškis, rekonstravimas</t>
  </si>
  <si>
    <t>Pareiškėjas - Rokiškio r. savivaldybės administracija</t>
  </si>
  <si>
    <t xml:space="preserve">Sporto invenoriaus ir įrangos įsigijimas </t>
  </si>
  <si>
    <t>Pareiškėjas - Rokiškio r.  KKSC</t>
  </si>
  <si>
    <t>Pareiškėjas- SK "Renmoto"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</si>
  <si>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</si>
  <si>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</si>
  <si>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</si>
  <si>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</si>
  <si>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</si>
  <si>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</si>
  <si>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Ūkio lėšos mokykloms, turinčioms mokinių su specialiaisiais poreikiais – Rokiškio pagrindinei mokyklai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</si>
  <si>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</si>
  <si>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</si>
  <si>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</si>
  <si>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</si>
  <si>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</si>
  <si>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</si>
  <si>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</si>
  <si>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</si>
  <si>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</si>
  <si>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Juodupės gimn. neformal. šviet. sk.</t>
  </si>
  <si>
    <t>J. Tumo-Vaižganto gimnazija</t>
  </si>
  <si>
    <t>J. Tūbelio progimnazija</t>
  </si>
  <si>
    <t>Kamajų A. Strazdo gimnazija</t>
  </si>
  <si>
    <t>Kamajų A. Strazdo gimnazijos Jūžintų sk.</t>
  </si>
  <si>
    <t>Kamajų g. ikimokykl. ugdymo sk.</t>
  </si>
  <si>
    <t>Kamajų gimn. neformal.šviet. sk.</t>
  </si>
  <si>
    <t>Obelių gimn. neformal.šviet. sk.</t>
  </si>
  <si>
    <t>R. Lymano muzikos mokykla</t>
  </si>
  <si>
    <t>Iš jų:</t>
  </si>
  <si>
    <t>Lengvatinio moksleivių pervež. Išlaidoms kompensuoti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</si>
  <si>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</si>
  <si>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</si>
  <si>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</si>
  <si>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</si>
  <si>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Švietimo įstaigų vadovų lyderystei ir vadybinėms kompetencijoms stiprinti</t>
  </si>
  <si>
    <t>Juozo Tumo-Vaižganto gimnazija</t>
  </si>
  <si>
    <t>Juozo Keliuočio viešoji biblioteka</t>
  </si>
  <si>
    <t xml:space="preserve">                          VALSTYBĖS BIUDŽETO DOTACIJŲ PASKIRSTYMAS  2021 M.  </t>
  </si>
  <si>
    <t>Mobilizacijos organizavimas</t>
  </si>
  <si>
    <t xml:space="preserve">        iš jų: socialinė parama</t>
  </si>
  <si>
    <t xml:space="preserve">                administravimas  1 PR</t>
  </si>
  <si>
    <t>Gyventojų registro tvarkymas ir duomenų valst .reg. teikimas</t>
  </si>
  <si>
    <t xml:space="preserve">                    administr. išl.                        1 PR</t>
  </si>
  <si>
    <t xml:space="preserve">                administravimas – švietimo įstaigoms 1 PER</t>
  </si>
  <si>
    <t xml:space="preserve">                socialinė rizika, iš viso 4 PR</t>
  </si>
  <si>
    <t>Socialinės išmokos iš viso</t>
  </si>
  <si>
    <t xml:space="preserve">     iš jų :  socialinių išmokų administravimas 1 PER</t>
  </si>
  <si>
    <t xml:space="preserve">               socialinės išmokos (laidojimo pašalpos), iš  viso</t>
  </si>
  <si>
    <t>Kamajų A. Strazdo gimn. Jūžintų sk.</t>
  </si>
  <si>
    <t>Kamajų A. Strazdo gimn. neformaliojo švietimo skyrius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</si>
  <si>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</si>
  <si>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</si>
  <si>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</si>
  <si>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</si>
  <si>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</si>
  <si>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</si>
  <si>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</si>
  <si>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</si>
  <si>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t>1.3.4.1.1.1.6.</t>
  </si>
  <si>
    <t>Lėšos konsultacijoms mokiniams, patiriantiems mokymosi sunkumų</t>
  </si>
  <si>
    <t>Speciali tikslinė dotacija iš viso (15+16+17+18+19+20)</t>
  </si>
  <si>
    <t>KITOS PAJAMOS (32+36+37+38+39)</t>
  </si>
  <si>
    <t xml:space="preserve"> IŠ VISO VALSTYBĖS  DELEGUOTOMS FUNKCIJOMS:</t>
  </si>
  <si>
    <r>
      <t>I</t>
    </r>
    <r>
      <rPr>
        <b/>
        <sz val="10"/>
        <rFont val="Arial"/>
        <family val="2"/>
      </rPr>
      <t>Š VISO SKYRIŲ IR ĮSTAIGŲ:</t>
    </r>
  </si>
  <si>
    <t>IŠ VISO ŠVIETIMO ĮSTAIGŲ:</t>
  </si>
  <si>
    <t xml:space="preserve">Finansų skyrius </t>
  </si>
  <si>
    <t>Daugiafunkcinės salės Rokiškio m. Taikos g.21A  statybai (VIP)</t>
  </si>
  <si>
    <t>iš jų:   trumpalaikei paskolai grąžinti</t>
  </si>
  <si>
    <t>Eil.     Nr.</t>
  </si>
  <si>
    <t>2021 m. vasario 26 d. sprendimo Nr. TS-17</t>
  </si>
  <si>
    <t>Pareiškėjas/          projekto vykdytojas</t>
  </si>
  <si>
    <t>VšĮ Rokiškio r. ligoninė</t>
  </si>
  <si>
    <t>2021 m. vasario 26 d. sprendimo TS -17</t>
  </si>
  <si>
    <t xml:space="preserve">                                                            2021 m. vasario 26  d. sprendimo Nr.TS-17</t>
  </si>
  <si>
    <t xml:space="preserve">                                                            2 priedas</t>
  </si>
  <si>
    <t xml:space="preserve">       2021 m. vasario 26 d. sprendimo Nr. TS-17</t>
  </si>
  <si>
    <r>
      <t xml:space="preserve">    </t>
    </r>
    <r>
      <rPr>
        <b/>
        <sz val="10"/>
        <rFont val="Arial"/>
        <family val="2"/>
      </rPr>
      <t xml:space="preserve">  IŠ VISO (63+64+67...78)</t>
    </r>
  </si>
  <si>
    <t>2021 m. vasario 26  d. sprendimo Nr. TS-17</t>
  </si>
  <si>
    <t xml:space="preserve">    9 priedas</t>
  </si>
  <si>
    <t>2021 m. vasario 26 d.sprendimo Nr. TS-17</t>
  </si>
  <si>
    <t xml:space="preserve">                         2021 m.vasario  26  d. sprendimo Nr. TS-17</t>
  </si>
  <si>
    <t xml:space="preserve">                                                              1 priedas</t>
  </si>
  <si>
    <t xml:space="preserve">           Rokiškio rajono savivaldybės tarybos  </t>
  </si>
  <si>
    <t xml:space="preserve">                                                                                           3 priedas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</si>
</sst>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8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Calibri 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Calibri "/>
      <family val="0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Calibri "/>
      <family val="0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20" fillId="0" borderId="0">
      <alignment/>
      <protection/>
    </xf>
    <xf numFmtId="0" fontId="6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0" fillId="0" borderId="0">
      <alignment/>
      <protection/>
    </xf>
    <xf numFmtId="0" fontId="67" fillId="0" borderId="0" applyNumberForma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22" borderId="5" applyNumberForma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0" borderId="11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5" xfId="56" applyFont="1" applyBorder="1" applyAlignment="1">
      <alignment horizontal="left" vertical="center" wrapText="1"/>
      <protection/>
    </xf>
    <xf numFmtId="178" fontId="0" fillId="0" borderId="16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7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18" xfId="0" applyFont="1" applyBorder="1" applyAlignment="1">
      <alignment/>
    </xf>
    <xf numFmtId="0" fontId="6" fillId="0" borderId="15" xfId="0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2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78" fontId="0" fillId="0" borderId="12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178" fontId="6" fillId="33" borderId="17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178" fontId="6" fillId="0" borderId="17" xfId="0" applyNumberFormat="1" applyFont="1" applyBorder="1" applyAlignment="1">
      <alignment vertical="top" wrapText="1"/>
    </xf>
    <xf numFmtId="0" fontId="6" fillId="0" borderId="21" xfId="0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0" borderId="28" xfId="0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33" borderId="36" xfId="0" applyNumberFormat="1" applyFont="1" applyFill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40" xfId="56" applyFont="1" applyBorder="1" applyAlignment="1">
      <alignment horizontal="center" vertical="center" wrapText="1"/>
      <protection/>
    </xf>
    <xf numFmtId="0" fontId="8" fillId="0" borderId="40" xfId="56" applyFont="1" applyBorder="1" applyAlignment="1">
      <alignment horizontal="center" vertical="center" wrapText="1"/>
      <protection/>
    </xf>
    <xf numFmtId="0" fontId="0" fillId="0" borderId="33" xfId="0" applyBorder="1" applyAlignment="1">
      <alignment vertical="top"/>
    </xf>
    <xf numFmtId="0" fontId="18" fillId="0" borderId="33" xfId="0" applyFont="1" applyBorder="1" applyAlignment="1">
      <alignment wrapText="1"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0" fontId="0" fillId="0" borderId="43" xfId="0" applyBorder="1" applyAlignment="1">
      <alignment vertical="top"/>
    </xf>
    <xf numFmtId="0" fontId="6" fillId="0" borderId="43" xfId="56" applyFont="1" applyBorder="1" applyAlignment="1">
      <alignment horizontal="left" vertical="center" wrapText="1"/>
      <protection/>
    </xf>
    <xf numFmtId="178" fontId="6" fillId="0" borderId="44" xfId="0" applyNumberFormat="1" applyFont="1" applyBorder="1" applyAlignment="1">
      <alignment/>
    </xf>
    <xf numFmtId="0" fontId="0" fillId="0" borderId="45" xfId="56" applyFont="1" applyBorder="1" applyAlignment="1">
      <alignment horizontal="center" vertical="center" wrapText="1"/>
      <protection/>
    </xf>
    <xf numFmtId="178" fontId="6" fillId="0" borderId="46" xfId="56" applyNumberFormat="1" applyFont="1" applyBorder="1" applyAlignment="1">
      <alignment horizontal="right" vertical="center" wrapText="1"/>
      <protection/>
    </xf>
    <xf numFmtId="178" fontId="6" fillId="0" borderId="47" xfId="56" applyNumberFormat="1" applyFont="1" applyBorder="1" applyAlignment="1">
      <alignment horizontal="right" vertical="center" wrapText="1"/>
      <protection/>
    </xf>
    <xf numFmtId="178" fontId="6" fillId="0" borderId="48" xfId="56" applyNumberFormat="1" applyFont="1" applyBorder="1" applyAlignment="1">
      <alignment horizontal="right" vertical="center" wrapText="1"/>
      <protection/>
    </xf>
    <xf numFmtId="178" fontId="6" fillId="0" borderId="47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0" fillId="0" borderId="15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6" fillId="0" borderId="20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8" fontId="11" fillId="0" borderId="17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19" fillId="0" borderId="15" xfId="0" applyFont="1" applyBorder="1" applyAlignment="1">
      <alignment wrapText="1"/>
    </xf>
    <xf numFmtId="178" fontId="0" fillId="0" borderId="18" xfId="0" applyNumberFormat="1" applyBorder="1" applyAlignment="1">
      <alignment/>
    </xf>
    <xf numFmtId="0" fontId="9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8" xfId="0" applyBorder="1" applyAlignment="1">
      <alignment vertical="top"/>
    </xf>
    <xf numFmtId="178" fontId="0" fillId="0" borderId="34" xfId="0" applyNumberForma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6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9" fillId="0" borderId="15" xfId="0" applyFont="1" applyBorder="1" applyAlignment="1">
      <alignment/>
    </xf>
    <xf numFmtId="0" fontId="0" fillId="0" borderId="21" xfId="0" applyBorder="1" applyAlignment="1">
      <alignment vertical="top"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33" borderId="41" xfId="0" applyNumberFormat="1" applyFont="1" applyFill="1" applyBorder="1" applyAlignment="1">
      <alignment/>
    </xf>
    <xf numFmtId="178" fontId="6" fillId="33" borderId="35" xfId="0" applyNumberFormat="1" applyFont="1" applyFill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6" fillId="0" borderId="59" xfId="0" applyFont="1" applyBorder="1" applyAlignment="1">
      <alignment wrapText="1"/>
    </xf>
    <xf numFmtId="178" fontId="6" fillId="0" borderId="6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34" borderId="50" xfId="0" applyFont="1" applyFill="1" applyBorder="1" applyAlignment="1">
      <alignment/>
    </xf>
    <xf numFmtId="0" fontId="9" fillId="34" borderId="50" xfId="0" applyFont="1" applyFill="1" applyBorder="1" applyAlignment="1">
      <alignment vertical="top" wrapText="1"/>
    </xf>
    <xf numFmtId="0" fontId="10" fillId="0" borderId="15" xfId="0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18" fillId="0" borderId="33" xfId="0" applyFont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9" fillId="34" borderId="15" xfId="0" applyFont="1" applyFill="1" applyBorder="1" applyAlignment="1">
      <alignment vertical="top" wrapText="1"/>
    </xf>
    <xf numFmtId="178" fontId="0" fillId="0" borderId="17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6" fillId="0" borderId="12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78" fontId="0" fillId="0" borderId="18" xfId="0" applyNumberFormat="1" applyFont="1" applyBorder="1" applyAlignment="1">
      <alignment/>
    </xf>
    <xf numFmtId="0" fontId="0" fillId="34" borderId="21" xfId="0" applyFon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50" xfId="0" applyBorder="1" applyAlignment="1">
      <alignment vertical="top"/>
    </xf>
    <xf numFmtId="0" fontId="6" fillId="0" borderId="61" xfId="0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62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6" fillId="0" borderId="33" xfId="0" applyFont="1" applyBorder="1" applyAlignment="1">
      <alignment/>
    </xf>
    <xf numFmtId="0" fontId="0" fillId="0" borderId="50" xfId="0" applyFont="1" applyBorder="1" applyAlignment="1">
      <alignment vertical="top"/>
    </xf>
    <xf numFmtId="0" fontId="0" fillId="0" borderId="18" xfId="0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0" fontId="0" fillId="0" borderId="0" xfId="0" applyAlignment="1">
      <alignment vertical="top"/>
    </xf>
    <xf numFmtId="178" fontId="0" fillId="33" borderId="16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6" fillId="33" borderId="12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vertical="top"/>
    </xf>
    <xf numFmtId="0" fontId="6" fillId="0" borderId="65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2" fillId="0" borderId="12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23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/>
    </xf>
    <xf numFmtId="0" fontId="22" fillId="0" borderId="66" xfId="0" applyFont="1" applyFill="1" applyBorder="1" applyAlignment="1">
      <alignment/>
    </xf>
    <xf numFmtId="0" fontId="22" fillId="0" borderId="29" xfId="0" applyFont="1" applyBorder="1" applyAlignment="1">
      <alignment/>
    </xf>
    <xf numFmtId="1" fontId="22" fillId="0" borderId="12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22" fillId="0" borderId="50" xfId="0" applyFont="1" applyFill="1" applyBorder="1" applyAlignment="1">
      <alignment/>
    </xf>
    <xf numFmtId="0" fontId="22" fillId="0" borderId="47" xfId="0" applyFont="1" applyBorder="1" applyAlignment="1">
      <alignment/>
    </xf>
    <xf numFmtId="1" fontId="22" fillId="0" borderId="47" xfId="0" applyNumberFormat="1" applyFont="1" applyBorder="1" applyAlignment="1">
      <alignment horizontal="center"/>
    </xf>
    <xf numFmtId="1" fontId="22" fillId="0" borderId="48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7" xfId="0" applyFill="1" applyBorder="1" applyAlignment="1">
      <alignment/>
    </xf>
    <xf numFmtId="1" fontId="0" fillId="33" borderId="12" xfId="56" applyNumberFormat="1" applyFont="1" applyFill="1" applyBorder="1" applyAlignment="1">
      <alignment horizontal="center"/>
      <protection/>
    </xf>
    <xf numFmtId="178" fontId="0" fillId="33" borderId="12" xfId="56" applyNumberFormat="1" applyFont="1" applyFill="1" applyBorder="1" applyAlignment="1">
      <alignment horizontal="center"/>
      <protection/>
    </xf>
    <xf numFmtId="178" fontId="0" fillId="33" borderId="10" xfId="56" applyNumberFormat="1" applyFont="1" applyFill="1" applyBorder="1" applyAlignment="1">
      <alignment horizontal="center"/>
      <protection/>
    </xf>
    <xf numFmtId="178" fontId="0" fillId="33" borderId="12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178" fontId="0" fillId="33" borderId="23" xfId="0" applyNumberFormat="1" applyFill="1" applyBorder="1" applyAlignment="1">
      <alignment horizontal="center"/>
    </xf>
    <xf numFmtId="178" fontId="0" fillId="33" borderId="26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ont="1" applyFill="1" applyBorder="1" applyAlignment="1">
      <alignment/>
    </xf>
    <xf numFmtId="178" fontId="0" fillId="33" borderId="29" xfId="0" applyNumberFormat="1" applyFill="1" applyBorder="1" applyAlignment="1">
      <alignment horizontal="center"/>
    </xf>
    <xf numFmtId="178" fontId="0" fillId="33" borderId="31" xfId="0" applyNumberFormat="1" applyFill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35" xfId="0" applyFont="1" applyBorder="1" applyAlignment="1">
      <alignment horizontal="right"/>
    </xf>
    <xf numFmtId="1" fontId="23" fillId="0" borderId="35" xfId="0" applyNumberFormat="1" applyFont="1" applyBorder="1" applyAlignment="1">
      <alignment horizontal="center"/>
    </xf>
    <xf numFmtId="1" fontId="23" fillId="0" borderId="36" xfId="0" applyNumberFormat="1" applyFont="1" applyBorder="1" applyAlignment="1">
      <alignment horizontal="center"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12" xfId="45" applyFill="1" applyBorder="1">
      <alignment/>
      <protection/>
    </xf>
    <xf numFmtId="0" fontId="0" fillId="0" borderId="0" xfId="45" applyFont="1">
      <alignment/>
      <protection/>
    </xf>
    <xf numFmtId="0" fontId="0" fillId="0" borderId="10" xfId="45" applyFill="1" applyBorder="1">
      <alignment/>
      <protection/>
    </xf>
    <xf numFmtId="0" fontId="9" fillId="0" borderId="11" xfId="45" applyFont="1" applyFill="1" applyBorder="1">
      <alignment/>
      <protection/>
    </xf>
    <xf numFmtId="0" fontId="11" fillId="0" borderId="35" xfId="45" applyFont="1" applyBorder="1">
      <alignment/>
      <protection/>
    </xf>
    <xf numFmtId="0" fontId="6" fillId="0" borderId="44" xfId="45" applyFont="1" applyFill="1" applyBorder="1">
      <alignment/>
      <protection/>
    </xf>
    <xf numFmtId="0" fontId="6" fillId="0" borderId="16" xfId="45" applyFont="1" applyFill="1" applyBorder="1">
      <alignment/>
      <protection/>
    </xf>
    <xf numFmtId="0" fontId="0" fillId="0" borderId="16" xfId="45" applyFill="1" applyBorder="1">
      <alignment/>
      <protection/>
    </xf>
    <xf numFmtId="0" fontId="0" fillId="0" borderId="22" xfId="45" applyFill="1" applyBorder="1">
      <alignment/>
      <protection/>
    </xf>
    <xf numFmtId="0" fontId="11" fillId="0" borderId="42" xfId="45" applyFont="1" applyBorder="1">
      <alignment/>
      <protection/>
    </xf>
    <xf numFmtId="0" fontId="0" fillId="0" borderId="16" xfId="45" applyFont="1" applyFill="1" applyBorder="1">
      <alignment/>
      <protection/>
    </xf>
    <xf numFmtId="178" fontId="6" fillId="0" borderId="10" xfId="45" applyNumberFormat="1" applyFont="1" applyFill="1" applyBorder="1">
      <alignment/>
      <protection/>
    </xf>
    <xf numFmtId="178" fontId="11" fillId="0" borderId="35" xfId="45" applyNumberFormat="1" applyFont="1" applyBorder="1">
      <alignment/>
      <protection/>
    </xf>
    <xf numFmtId="178" fontId="0" fillId="33" borderId="10" xfId="45" applyNumberFormat="1" applyFill="1" applyBorder="1">
      <alignment/>
      <protection/>
    </xf>
    <xf numFmtId="0" fontId="0" fillId="0" borderId="46" xfId="45" applyBorder="1">
      <alignment/>
      <protection/>
    </xf>
    <xf numFmtId="178" fontId="6" fillId="0" borderId="45" xfId="45" applyNumberFormat="1" applyFont="1" applyFill="1" applyBorder="1">
      <alignment/>
      <protection/>
    </xf>
    <xf numFmtId="0" fontId="6" fillId="33" borderId="48" xfId="45" applyFont="1" applyFill="1" applyBorder="1">
      <alignment/>
      <protection/>
    </xf>
    <xf numFmtId="0" fontId="0" fillId="0" borderId="17" xfId="45" applyBorder="1">
      <alignment/>
      <protection/>
    </xf>
    <xf numFmtId="178" fontId="6" fillId="0" borderId="11" xfId="45" applyNumberFormat="1" applyFont="1" applyFill="1" applyBorder="1">
      <alignment/>
      <protection/>
    </xf>
    <xf numFmtId="178" fontId="6" fillId="33" borderId="10" xfId="45" applyNumberFormat="1" applyFont="1" applyFill="1" applyBorder="1">
      <alignment/>
      <protection/>
    </xf>
    <xf numFmtId="178" fontId="0" fillId="0" borderId="11" xfId="45" applyNumberFormat="1" applyFill="1" applyBorder="1">
      <alignment/>
      <protection/>
    </xf>
    <xf numFmtId="0" fontId="0" fillId="33" borderId="10" xfId="45" applyFill="1" applyBorder="1">
      <alignment/>
      <protection/>
    </xf>
    <xf numFmtId="0" fontId="6" fillId="33" borderId="10" xfId="45" applyFont="1" applyFill="1" applyBorder="1">
      <alignment/>
      <protection/>
    </xf>
    <xf numFmtId="178" fontId="0" fillId="0" borderId="24" xfId="45" applyNumberFormat="1" applyFill="1" applyBorder="1">
      <alignment/>
      <protection/>
    </xf>
    <xf numFmtId="178" fontId="9" fillId="0" borderId="11" xfId="45" applyNumberFormat="1" applyFont="1" applyFill="1" applyBorder="1">
      <alignment/>
      <protection/>
    </xf>
    <xf numFmtId="178" fontId="9" fillId="33" borderId="10" xfId="45" applyNumberFormat="1" applyFont="1" applyFill="1" applyBorder="1">
      <alignment/>
      <protection/>
    </xf>
    <xf numFmtId="178" fontId="0" fillId="0" borderId="10" xfId="45" applyNumberFormat="1" applyFill="1" applyBorder="1">
      <alignment/>
      <protection/>
    </xf>
    <xf numFmtId="178" fontId="6" fillId="0" borderId="12" xfId="45" applyNumberFormat="1" applyFont="1" applyFill="1" applyBorder="1">
      <alignment/>
      <protection/>
    </xf>
    <xf numFmtId="178" fontId="0" fillId="0" borderId="12" xfId="45" applyNumberFormat="1" applyFill="1" applyBorder="1">
      <alignment/>
      <protection/>
    </xf>
    <xf numFmtId="0" fontId="6" fillId="0" borderId="47" xfId="45" applyFont="1" applyFill="1" applyBorder="1" applyAlignment="1">
      <alignment horizontal="left"/>
      <protection/>
    </xf>
    <xf numFmtId="0" fontId="6" fillId="0" borderId="12" xfId="45" applyFont="1" applyFill="1" applyBorder="1" applyAlignment="1">
      <alignment horizontal="left"/>
      <protection/>
    </xf>
    <xf numFmtId="0" fontId="0" fillId="0" borderId="12" xfId="45" applyFill="1" applyBorder="1" applyAlignment="1">
      <alignment horizontal="left"/>
      <protection/>
    </xf>
    <xf numFmtId="0" fontId="0" fillId="0" borderId="23" xfId="45" applyFill="1" applyBorder="1" applyAlignment="1">
      <alignment horizontal="left"/>
      <protection/>
    </xf>
    <xf numFmtId="0" fontId="0" fillId="0" borderId="12" xfId="45" applyFont="1" applyFill="1" applyBorder="1" applyAlignment="1">
      <alignment horizontal="left"/>
      <protection/>
    </xf>
    <xf numFmtId="0" fontId="0" fillId="0" borderId="47" xfId="45" applyFill="1" applyBorder="1" applyAlignment="1">
      <alignment horizontal="left"/>
      <protection/>
    </xf>
    <xf numFmtId="178" fontId="0" fillId="0" borderId="12" xfId="45" applyNumberFormat="1" applyFont="1" applyFill="1" applyBorder="1">
      <alignment/>
      <protection/>
    </xf>
    <xf numFmtId="178" fontId="0" fillId="0" borderId="10" xfId="45" applyNumberFormat="1" applyFont="1" applyFill="1" applyBorder="1">
      <alignment/>
      <protection/>
    </xf>
    <xf numFmtId="0" fontId="0" fillId="0" borderId="12" xfId="45" applyFont="1" applyFill="1" applyBorder="1" applyAlignment="1">
      <alignment horizontal="left" vertical="top" wrapText="1"/>
      <protection/>
    </xf>
    <xf numFmtId="178" fontId="15" fillId="0" borderId="11" xfId="45" applyNumberFormat="1" applyFont="1" applyFill="1" applyBorder="1">
      <alignment/>
      <protection/>
    </xf>
    <xf numFmtId="178" fontId="60" fillId="0" borderId="12" xfId="49" applyNumberFormat="1" applyFill="1" applyBorder="1">
      <alignment/>
      <protection/>
    </xf>
    <xf numFmtId="178" fontId="0" fillId="0" borderId="11" xfId="45" applyNumberFormat="1" applyFont="1" applyFill="1" applyBorder="1">
      <alignment/>
      <protection/>
    </xf>
    <xf numFmtId="178" fontId="9" fillId="0" borderId="10" xfId="45" applyNumberFormat="1" applyFont="1" applyFill="1" applyBorder="1">
      <alignment/>
      <protection/>
    </xf>
    <xf numFmtId="178" fontId="0" fillId="0" borderId="26" xfId="45" applyNumberFormat="1" applyFill="1" applyBorder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2" fillId="0" borderId="69" xfId="0" applyFont="1" applyBorder="1" applyAlignment="1">
      <alignment vertical="top" wrapText="1"/>
    </xf>
    <xf numFmtId="176" fontId="2" fillId="0" borderId="67" xfId="0" applyNumberFormat="1" applyFont="1" applyFill="1" applyBorder="1" applyAlignment="1">
      <alignment horizontal="center" vertical="top" wrapText="1"/>
    </xf>
    <xf numFmtId="14" fontId="1" fillId="0" borderId="68" xfId="0" applyNumberFormat="1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176" fontId="1" fillId="0" borderId="67" xfId="0" applyNumberFormat="1" applyFont="1" applyFill="1" applyBorder="1" applyAlignment="1">
      <alignment horizontal="center" vertical="top" wrapText="1"/>
    </xf>
    <xf numFmtId="2" fontId="1" fillId="0" borderId="67" xfId="0" applyNumberFormat="1" applyFont="1" applyFill="1" applyBorder="1" applyAlignment="1">
      <alignment horizontal="center" vertical="top" wrapText="1"/>
    </xf>
    <xf numFmtId="178" fontId="1" fillId="0" borderId="67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Font="1" applyBorder="1" applyAlignment="1">
      <alignment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178" fontId="2" fillId="0" borderId="67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vertical="top" wrapText="1"/>
    </xf>
    <xf numFmtId="0" fontId="1" fillId="0" borderId="67" xfId="0" applyFont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62" xfId="0" applyFont="1" applyBorder="1" applyAlignment="1">
      <alignment/>
    </xf>
    <xf numFmtId="0" fontId="0" fillId="0" borderId="17" xfId="0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70" xfId="0" applyNumberFormat="1" applyFont="1" applyFill="1" applyBorder="1" applyAlignment="1" applyProtection="1">
      <alignment horizontal="center" vertical="center" wrapText="1"/>
      <protection/>
    </xf>
    <xf numFmtId="0" fontId="8" fillId="33" borderId="70" xfId="0" applyNumberFormat="1" applyFont="1" applyFill="1" applyBorder="1" applyAlignment="1" applyProtection="1">
      <alignment horizontal="center" vertical="center" wrapText="1"/>
      <protection/>
    </xf>
    <xf numFmtId="178" fontId="6" fillId="33" borderId="71" xfId="0" applyNumberFormat="1" applyFont="1" applyFill="1" applyBorder="1" applyAlignment="1" applyProtection="1">
      <alignment/>
      <protection/>
    </xf>
    <xf numFmtId="178" fontId="6" fillId="33" borderId="72" xfId="0" applyNumberFormat="1" applyFont="1" applyFill="1" applyBorder="1" applyAlignment="1" applyProtection="1">
      <alignment/>
      <protection/>
    </xf>
    <xf numFmtId="178" fontId="6" fillId="33" borderId="39" xfId="0" applyNumberFormat="1" applyFont="1" applyFill="1" applyBorder="1" applyAlignment="1" applyProtection="1">
      <alignment/>
      <protection/>
    </xf>
    <xf numFmtId="178" fontId="6" fillId="33" borderId="35" xfId="0" applyNumberFormat="1" applyFont="1" applyFill="1" applyBorder="1" applyAlignment="1" applyProtection="1">
      <alignment/>
      <protection/>
    </xf>
    <xf numFmtId="178" fontId="6" fillId="33" borderId="73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178" fontId="6" fillId="33" borderId="74" xfId="0" applyNumberFormat="1" applyFont="1" applyFill="1" applyBorder="1" applyAlignment="1" applyProtection="1">
      <alignment/>
      <protection/>
    </xf>
    <xf numFmtId="178" fontId="6" fillId="33" borderId="75" xfId="0" applyNumberFormat="1" applyFont="1" applyFill="1" applyBorder="1" applyAlignment="1" applyProtection="1">
      <alignment/>
      <protection/>
    </xf>
    <xf numFmtId="0" fontId="0" fillId="33" borderId="76" xfId="0" applyNumberFormat="1" applyFont="1" applyFill="1" applyBorder="1" applyAlignment="1" applyProtection="1">
      <alignment horizontal="center" vertical="center" wrapText="1"/>
      <protection/>
    </xf>
    <xf numFmtId="178" fontId="6" fillId="33" borderId="77" xfId="0" applyNumberFormat="1" applyFont="1" applyFill="1" applyBorder="1" applyAlignment="1" applyProtection="1">
      <alignment horizontal="right" vertical="center" wrapText="1"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6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0" fontId="0" fillId="33" borderId="79" xfId="0" applyNumberFormat="1" applyFont="1" applyFill="1" applyBorder="1" applyAlignment="1" applyProtection="1">
      <alignment horizontal="center" vertical="center" wrapText="1"/>
      <protection/>
    </xf>
    <xf numFmtId="178" fontId="0" fillId="33" borderId="80" xfId="0" applyNumberFormat="1" applyFont="1" applyFill="1" applyBorder="1" applyAlignment="1" applyProtection="1">
      <alignment horizontal="right" vertical="center" wrapText="1"/>
      <protection/>
    </xf>
    <xf numFmtId="178" fontId="6" fillId="33" borderId="81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horizontal="right" vertical="center" wrapText="1"/>
      <protection/>
    </xf>
    <xf numFmtId="178" fontId="6" fillId="33" borderId="80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6" fillId="33" borderId="82" xfId="0" applyNumberFormat="1" applyFont="1" applyFill="1" applyBorder="1" applyAlignment="1" applyProtection="1">
      <alignment/>
      <protection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83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6" fillId="33" borderId="79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6" fillId="33" borderId="84" xfId="0" applyNumberFormat="1" applyFont="1" applyFill="1" applyBorder="1" applyAlignment="1" applyProtection="1">
      <alignment/>
      <protection/>
    </xf>
    <xf numFmtId="178" fontId="6" fillId="33" borderId="85" xfId="0" applyNumberFormat="1" applyFont="1" applyFill="1" applyBorder="1" applyAlignment="1" applyProtection="1">
      <alignment/>
      <protection/>
    </xf>
    <xf numFmtId="178" fontId="6" fillId="33" borderId="86" xfId="0" applyNumberFormat="1" applyFont="1" applyFill="1" applyBorder="1" applyAlignment="1" applyProtection="1">
      <alignment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6" fillId="33" borderId="87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6" fillId="33" borderId="88" xfId="0" applyNumberFormat="1" applyFont="1" applyFill="1" applyBorder="1" applyAlignment="1" applyProtection="1">
      <alignment/>
      <protection/>
    </xf>
    <xf numFmtId="178" fontId="6" fillId="33" borderId="89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6" fillId="33" borderId="90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 wrapText="1"/>
      <protection/>
    </xf>
    <xf numFmtId="178" fontId="6" fillId="33" borderId="80" xfId="0" applyNumberFormat="1" applyFont="1" applyFill="1" applyBorder="1" applyAlignment="1" applyProtection="1">
      <alignment wrapText="1"/>
      <protection/>
    </xf>
    <xf numFmtId="178" fontId="0" fillId="33" borderId="80" xfId="0" applyNumberFormat="1" applyFont="1" applyFill="1" applyBorder="1" applyAlignment="1" applyProtection="1">
      <alignment vertical="top" wrapText="1"/>
      <protection/>
    </xf>
    <xf numFmtId="178" fontId="0" fillId="33" borderId="79" xfId="0" applyNumberFormat="1" applyFont="1" applyFill="1" applyBorder="1" applyAlignment="1" applyProtection="1">
      <alignment vertical="top" wrapText="1"/>
      <protection/>
    </xf>
    <xf numFmtId="0" fontId="9" fillId="33" borderId="15" xfId="0" applyFont="1" applyFill="1" applyBorder="1" applyAlignment="1">
      <alignment vertical="top" wrapText="1"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>
      <alignment/>
    </xf>
    <xf numFmtId="178" fontId="6" fillId="33" borderId="41" xfId="0" applyNumberFormat="1" applyFont="1" applyFill="1" applyBorder="1" applyAlignment="1" applyProtection="1">
      <alignment/>
      <protection/>
    </xf>
    <xf numFmtId="0" fontId="0" fillId="33" borderId="91" xfId="0" applyNumberFormat="1" applyFont="1" applyFill="1" applyBorder="1" applyAlignment="1" applyProtection="1">
      <alignment vertical="top"/>
      <protection/>
    </xf>
    <xf numFmtId="178" fontId="6" fillId="33" borderId="47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0" fontId="0" fillId="33" borderId="92" xfId="0" applyNumberFormat="1" applyFont="1" applyFill="1" applyBorder="1" applyAlignment="1" applyProtection="1">
      <alignment vertical="top"/>
      <protection/>
    </xf>
    <xf numFmtId="178" fontId="0" fillId="33" borderId="12" xfId="0" applyNumberFormat="1" applyFont="1" applyFill="1" applyBorder="1" applyAlignment="1" applyProtection="1">
      <alignment/>
      <protection/>
    </xf>
    <xf numFmtId="0" fontId="0" fillId="33" borderId="79" xfId="0" applyNumberFormat="1" applyFont="1" applyFill="1" applyBorder="1" applyAlignment="1" applyProtection="1">
      <alignment vertical="top"/>
      <protection/>
    </xf>
    <xf numFmtId="178" fontId="6" fillId="33" borderId="93" xfId="0" applyNumberFormat="1" applyFont="1" applyFill="1" applyBorder="1" applyAlignment="1" applyProtection="1">
      <alignment/>
      <protection/>
    </xf>
    <xf numFmtId="178" fontId="6" fillId="33" borderId="94" xfId="0" applyNumberFormat="1" applyFont="1" applyFill="1" applyBorder="1" applyAlignment="1" applyProtection="1">
      <alignment/>
      <protection/>
    </xf>
    <xf numFmtId="178" fontId="0" fillId="33" borderId="94" xfId="0" applyNumberFormat="1" applyFont="1" applyFill="1" applyBorder="1" applyAlignment="1" applyProtection="1">
      <alignment/>
      <protection/>
    </xf>
    <xf numFmtId="178" fontId="0" fillId="33" borderId="95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6" fillId="33" borderId="98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0" fillId="33" borderId="80" xfId="0" applyNumberFormat="1" applyFont="1" applyFill="1" applyBorder="1" applyAlignment="1" applyProtection="1">
      <alignment horizontal="center"/>
      <protection/>
    </xf>
    <xf numFmtId="178" fontId="0" fillId="33" borderId="102" xfId="0" applyNumberFormat="1" applyFont="1" applyFill="1" applyBorder="1" applyAlignment="1" applyProtection="1">
      <alignment/>
      <protection/>
    </xf>
    <xf numFmtId="0" fontId="9" fillId="33" borderId="103" xfId="0" applyNumberFormat="1" applyFont="1" applyFill="1" applyBorder="1" applyAlignment="1" applyProtection="1">
      <alignment/>
      <protection/>
    </xf>
    <xf numFmtId="0" fontId="6" fillId="33" borderId="103" xfId="0" applyNumberFormat="1" applyFont="1" applyFill="1" applyBorder="1" applyAlignment="1" applyProtection="1">
      <alignment/>
      <protection/>
    </xf>
    <xf numFmtId="0" fontId="0" fillId="33" borderId="104" xfId="0" applyNumberFormat="1" applyFont="1" applyFill="1" applyBorder="1" applyAlignment="1" applyProtection="1">
      <alignment vertical="top"/>
      <protection/>
    </xf>
    <xf numFmtId="0" fontId="0" fillId="33" borderId="105" xfId="0" applyNumberFormat="1" applyFont="1" applyFill="1" applyBorder="1" applyAlignment="1" applyProtection="1">
      <alignment vertical="top"/>
      <protection/>
    </xf>
    <xf numFmtId="0" fontId="0" fillId="33" borderId="106" xfId="0" applyNumberFormat="1" applyFont="1" applyFill="1" applyBorder="1" applyAlignment="1" applyProtection="1">
      <alignment vertical="top"/>
      <protection/>
    </xf>
    <xf numFmtId="0" fontId="0" fillId="33" borderId="92" xfId="0" applyNumberFormat="1" applyFont="1" applyFill="1" applyBorder="1" applyAlignment="1" applyProtection="1">
      <alignment vertical="top" wrapText="1"/>
      <protection/>
    </xf>
    <xf numFmtId="178" fontId="0" fillId="33" borderId="78" xfId="0" applyNumberFormat="1" applyFont="1" applyFill="1" applyBorder="1" applyAlignment="1" applyProtection="1">
      <alignment wrapText="1"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6" fillId="33" borderId="37" xfId="0" applyNumberFormat="1" applyFont="1" applyFill="1" applyBorder="1" applyAlignment="1" applyProtection="1">
      <alignment/>
      <protection/>
    </xf>
    <xf numFmtId="0" fontId="18" fillId="33" borderId="107" xfId="0" applyNumberFormat="1" applyFont="1" applyFill="1" applyBorder="1" applyAlignment="1" applyProtection="1">
      <alignment wrapText="1"/>
      <protection/>
    </xf>
    <xf numFmtId="0" fontId="6" fillId="33" borderId="108" xfId="0" applyNumberFormat="1" applyFont="1" applyFill="1" applyBorder="1" applyAlignment="1" applyProtection="1">
      <alignment horizontal="left" vertical="center" wrapText="1"/>
      <protection/>
    </xf>
    <xf numFmtId="0" fontId="9" fillId="33" borderId="103" xfId="0" applyNumberFormat="1" applyFont="1" applyFill="1" applyBorder="1" applyAlignment="1" applyProtection="1">
      <alignment horizontal="left" vertical="center" wrapText="1"/>
      <protection/>
    </xf>
    <xf numFmtId="0" fontId="6" fillId="33" borderId="108" xfId="0" applyNumberFormat="1" applyFont="1" applyFill="1" applyBorder="1" applyAlignment="1" applyProtection="1">
      <alignment/>
      <protection/>
    </xf>
    <xf numFmtId="0" fontId="6" fillId="33" borderId="103" xfId="0" applyNumberFormat="1" applyFont="1" applyFill="1" applyBorder="1" applyAlignment="1" applyProtection="1">
      <alignment vertical="top" wrapText="1"/>
      <protection/>
    </xf>
    <xf numFmtId="0" fontId="9" fillId="33" borderId="103" xfId="0" applyNumberFormat="1" applyFont="1" applyFill="1" applyBorder="1" applyAlignment="1" applyProtection="1">
      <alignment vertical="top" wrapText="1"/>
      <protection/>
    </xf>
    <xf numFmtId="0" fontId="9" fillId="33" borderId="103" xfId="0" applyNumberFormat="1" applyFont="1" applyFill="1" applyBorder="1" applyAlignment="1" applyProtection="1">
      <alignment wrapText="1"/>
      <protection/>
    </xf>
    <xf numFmtId="0" fontId="19" fillId="33" borderId="103" xfId="0" applyNumberFormat="1" applyFont="1" applyFill="1" applyBorder="1" applyAlignment="1" applyProtection="1">
      <alignment/>
      <protection/>
    </xf>
    <xf numFmtId="0" fontId="6" fillId="33" borderId="109" xfId="0" applyNumberFormat="1" applyFont="1" applyFill="1" applyBorder="1" applyAlignment="1" applyProtection="1">
      <alignment/>
      <protection/>
    </xf>
    <xf numFmtId="0" fontId="18" fillId="33" borderId="110" xfId="0" applyNumberFormat="1" applyFont="1" applyFill="1" applyBorder="1" applyAlignment="1" applyProtection="1">
      <alignment wrapText="1"/>
      <protection/>
    </xf>
    <xf numFmtId="0" fontId="6" fillId="33" borderId="103" xfId="0" applyNumberFormat="1" applyFont="1" applyFill="1" applyBorder="1" applyAlignment="1" applyProtection="1">
      <alignment vertical="center"/>
      <protection/>
    </xf>
    <xf numFmtId="0" fontId="9" fillId="33" borderId="111" xfId="0" applyNumberFormat="1" applyFont="1" applyFill="1" applyBorder="1" applyAlignment="1" applyProtection="1">
      <alignment/>
      <protection/>
    </xf>
    <xf numFmtId="0" fontId="18" fillId="33" borderId="112" xfId="0" applyNumberFormat="1" applyFont="1" applyFill="1" applyBorder="1" applyAlignment="1" applyProtection="1">
      <alignment wrapText="1"/>
      <protection/>
    </xf>
    <xf numFmtId="0" fontId="6" fillId="33" borderId="108" xfId="0" applyNumberFormat="1" applyFont="1" applyFill="1" applyBorder="1" applyAlignment="1" applyProtection="1">
      <alignment vertical="top" wrapText="1"/>
      <protection/>
    </xf>
    <xf numFmtId="0" fontId="0" fillId="33" borderId="103" xfId="0" applyNumberFormat="1" applyFont="1" applyFill="1" applyBorder="1" applyAlignment="1" applyProtection="1">
      <alignment/>
      <protection/>
    </xf>
    <xf numFmtId="178" fontId="6" fillId="33" borderId="42" xfId="0" applyNumberFormat="1" applyFont="1" applyFill="1" applyBorder="1" applyAlignment="1" applyProtection="1">
      <alignment/>
      <protection/>
    </xf>
    <xf numFmtId="178" fontId="6" fillId="33" borderId="113" xfId="0" applyNumberFormat="1" applyFont="1" applyFill="1" applyBorder="1" applyAlignment="1" applyProtection="1">
      <alignment horizontal="right" vertical="center" wrapText="1"/>
      <protection/>
    </xf>
    <xf numFmtId="178" fontId="6" fillId="33" borderId="114" xfId="0" applyNumberFormat="1" applyFont="1" applyFill="1" applyBorder="1" applyAlignment="1" applyProtection="1">
      <alignment horizontal="right" vertical="center" wrapText="1"/>
      <protection/>
    </xf>
    <xf numFmtId="178" fontId="6" fillId="33" borderId="114" xfId="0" applyNumberFormat="1" applyFont="1" applyFill="1" applyBorder="1" applyAlignment="1" applyProtection="1">
      <alignment/>
      <protection/>
    </xf>
    <xf numFmtId="178" fontId="6" fillId="33" borderId="113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6" fillId="33" borderId="115" xfId="0" applyNumberFormat="1" applyFont="1" applyFill="1" applyBorder="1" applyAlignment="1" applyProtection="1">
      <alignment/>
      <protection/>
    </xf>
    <xf numFmtId="178" fontId="11" fillId="33" borderId="96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6" fillId="33" borderId="97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6" fillId="33" borderId="116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178" fontId="6" fillId="33" borderId="118" xfId="0" applyNumberFormat="1" applyFont="1" applyFill="1" applyBorder="1" applyAlignment="1" applyProtection="1">
      <alignment/>
      <protection/>
    </xf>
    <xf numFmtId="178" fontId="6" fillId="33" borderId="119" xfId="0" applyNumberFormat="1" applyFont="1" applyFill="1" applyBorder="1" applyAlignment="1" applyProtection="1">
      <alignment/>
      <protection/>
    </xf>
    <xf numFmtId="178" fontId="6" fillId="33" borderId="120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22" xfId="0" applyNumberFormat="1" applyFont="1" applyFill="1" applyBorder="1" applyAlignment="1" applyProtection="1">
      <alignment/>
      <protection/>
    </xf>
    <xf numFmtId="178" fontId="6" fillId="33" borderId="122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 wrapText="1"/>
      <protection/>
    </xf>
    <xf numFmtId="178" fontId="0" fillId="33" borderId="97" xfId="0" applyNumberFormat="1" applyFont="1" applyFill="1" applyBorder="1" applyAlignment="1" applyProtection="1">
      <alignment vertical="top" wrapText="1"/>
      <protection/>
    </xf>
    <xf numFmtId="178" fontId="6" fillId="33" borderId="96" xfId="0" applyNumberFormat="1" applyFont="1" applyFill="1" applyBorder="1" applyAlignment="1" applyProtection="1">
      <alignment wrapText="1"/>
      <protection/>
    </xf>
    <xf numFmtId="178" fontId="6" fillId="33" borderId="123" xfId="0" applyNumberFormat="1" applyFont="1" applyFill="1" applyBorder="1" applyAlignment="1" applyProtection="1">
      <alignment/>
      <protection/>
    </xf>
    <xf numFmtId="178" fontId="6" fillId="33" borderId="117" xfId="0" applyNumberFormat="1" applyFont="1" applyFill="1" applyBorder="1" applyAlignment="1" applyProtection="1">
      <alignment/>
      <protection/>
    </xf>
    <xf numFmtId="178" fontId="6" fillId="33" borderId="124" xfId="0" applyNumberFormat="1" applyFont="1" applyFill="1" applyBorder="1" applyAlignment="1" applyProtection="1">
      <alignment/>
      <protection/>
    </xf>
    <xf numFmtId="178" fontId="6" fillId="33" borderId="125" xfId="0" applyNumberFormat="1" applyFont="1" applyFill="1" applyBorder="1" applyAlignment="1" applyProtection="1">
      <alignment/>
      <protection/>
    </xf>
    <xf numFmtId="178" fontId="6" fillId="33" borderId="126" xfId="0" applyNumberFormat="1" applyFont="1" applyFill="1" applyBorder="1" applyAlignment="1" applyProtection="1">
      <alignment/>
      <protection/>
    </xf>
    <xf numFmtId="178" fontId="6" fillId="33" borderId="127" xfId="0" applyNumberFormat="1" applyFont="1" applyFill="1" applyBorder="1" applyAlignment="1" applyProtection="1">
      <alignment/>
      <protection/>
    </xf>
    <xf numFmtId="178" fontId="6" fillId="33" borderId="128" xfId="0" applyNumberFormat="1" applyFont="1" applyFill="1" applyBorder="1" applyAlignment="1" applyProtection="1">
      <alignment/>
      <protection/>
    </xf>
    <xf numFmtId="178" fontId="0" fillId="33" borderId="129" xfId="0" applyNumberFormat="1" applyFont="1" applyFill="1" applyBorder="1" applyAlignment="1" applyProtection="1">
      <alignment/>
      <protection/>
    </xf>
    <xf numFmtId="178" fontId="0" fillId="33" borderId="130" xfId="0" applyNumberFormat="1" applyFont="1" applyFill="1" applyBorder="1" applyAlignment="1" applyProtection="1">
      <alignment/>
      <protection/>
    </xf>
    <xf numFmtId="178" fontId="0" fillId="33" borderId="131" xfId="0" applyNumberFormat="1" applyFont="1" applyFill="1" applyBorder="1" applyAlignment="1" applyProtection="1">
      <alignment/>
      <protection/>
    </xf>
    <xf numFmtId="178" fontId="0" fillId="33" borderId="123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 vertical="top" wrapText="1"/>
      <protection/>
    </xf>
    <xf numFmtId="178" fontId="6" fillId="33" borderId="130" xfId="0" applyNumberFormat="1" applyFont="1" applyFill="1" applyBorder="1" applyAlignment="1" applyProtection="1">
      <alignment/>
      <protection/>
    </xf>
    <xf numFmtId="178" fontId="6" fillId="33" borderId="131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33" borderId="57" xfId="0" applyNumberFormat="1" applyFont="1" applyFill="1" applyBorder="1" applyAlignment="1" applyProtection="1">
      <alignment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 vertical="top" wrapText="1"/>
      <protection/>
    </xf>
    <xf numFmtId="178" fontId="0" fillId="33" borderId="132" xfId="0" applyNumberFormat="1" applyFont="1" applyFill="1" applyBorder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 vertical="top"/>
      <protection/>
    </xf>
    <xf numFmtId="0" fontId="9" fillId="33" borderId="21" xfId="0" applyNumberFormat="1" applyFont="1" applyFill="1" applyBorder="1" applyAlignment="1" applyProtection="1">
      <alignment vertical="top" wrapText="1"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6" fillId="33" borderId="23" xfId="0" applyNumberFormat="1" applyFont="1" applyFill="1" applyBorder="1" applyAlignment="1" applyProtection="1">
      <alignment/>
      <protection/>
    </xf>
    <xf numFmtId="178" fontId="6" fillId="33" borderId="24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26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0" fontId="0" fillId="33" borderId="39" xfId="0" applyNumberFormat="1" applyFont="1" applyFill="1" applyBorder="1" applyAlignment="1" applyProtection="1">
      <alignment vertical="top"/>
      <protection/>
    </xf>
    <xf numFmtId="0" fontId="6" fillId="33" borderId="33" xfId="0" applyNumberFormat="1" applyFont="1" applyFill="1" applyBorder="1" applyAlignment="1" applyProtection="1">
      <alignment/>
      <protection/>
    </xf>
    <xf numFmtId="178" fontId="6" fillId="33" borderId="133" xfId="0" applyNumberFormat="1" applyFont="1" applyFill="1" applyBorder="1" applyAlignment="1" applyProtection="1">
      <alignment/>
      <protection/>
    </xf>
    <xf numFmtId="178" fontId="6" fillId="33" borderId="134" xfId="0" applyNumberFormat="1" applyFont="1" applyFill="1" applyBorder="1" applyAlignment="1" applyProtection="1">
      <alignment/>
      <protection/>
    </xf>
    <xf numFmtId="178" fontId="6" fillId="33" borderId="135" xfId="0" applyNumberFormat="1" applyFont="1" applyFill="1" applyBorder="1" applyAlignment="1" applyProtection="1">
      <alignment/>
      <protection/>
    </xf>
    <xf numFmtId="178" fontId="6" fillId="33" borderId="136" xfId="0" applyNumberFormat="1" applyFont="1" applyFill="1" applyBorder="1" applyAlignment="1" applyProtection="1">
      <alignment/>
      <protection/>
    </xf>
    <xf numFmtId="0" fontId="25" fillId="0" borderId="69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68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" fillId="0" borderId="33" xfId="0" applyFont="1" applyBorder="1" applyAlignment="1">
      <alignment horizontal="center"/>
    </xf>
    <xf numFmtId="0" fontId="6" fillId="33" borderId="0" xfId="0" applyNumberFormat="1" applyFont="1" applyFill="1" applyBorder="1" applyAlignment="1" applyProtection="1">
      <alignment wrapText="1"/>
      <protection/>
    </xf>
    <xf numFmtId="0" fontId="10" fillId="0" borderId="18" xfId="0" applyFont="1" applyBorder="1" applyAlignment="1">
      <alignment/>
    </xf>
    <xf numFmtId="0" fontId="10" fillId="33" borderId="18" xfId="0" applyFont="1" applyFill="1" applyBorder="1" applyAlignment="1">
      <alignment/>
    </xf>
    <xf numFmtId="0" fontId="10" fillId="0" borderId="18" xfId="0" applyFont="1" applyBorder="1" applyAlignment="1">
      <alignment wrapText="1"/>
    </xf>
    <xf numFmtId="2" fontId="0" fillId="0" borderId="23" xfId="0" applyNumberFormat="1" applyFont="1" applyFill="1" applyBorder="1" applyAlignment="1">
      <alignment/>
    </xf>
    <xf numFmtId="2" fontId="6" fillId="0" borderId="35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2" fontId="6" fillId="0" borderId="47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137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0" fillId="0" borderId="46" xfId="56" applyFont="1" applyFill="1" applyBorder="1">
      <alignment/>
      <protection/>
    </xf>
    <xf numFmtId="0" fontId="10" fillId="0" borderId="17" xfId="56" applyFont="1" applyFill="1" applyBorder="1" applyAlignment="1">
      <alignment wrapText="1"/>
      <protection/>
    </xf>
    <xf numFmtId="0" fontId="10" fillId="0" borderId="17" xfId="56" applyFont="1" applyFill="1" applyBorder="1">
      <alignment/>
      <protection/>
    </xf>
    <xf numFmtId="0" fontId="10" fillId="0" borderId="17" xfId="56" applyFont="1" applyFill="1" applyBorder="1" applyAlignment="1">
      <alignment/>
      <protection/>
    </xf>
    <xf numFmtId="0" fontId="10" fillId="0" borderId="17" xfId="0" applyFont="1" applyFill="1" applyBorder="1" applyAlignment="1">
      <alignment wrapText="1"/>
    </xf>
    <xf numFmtId="0" fontId="10" fillId="0" borderId="17" xfId="56" applyFont="1" applyFill="1" applyBorder="1" applyAlignment="1">
      <alignment vertical="top" wrapText="1"/>
      <protection/>
    </xf>
    <xf numFmtId="0" fontId="10" fillId="0" borderId="25" xfId="56" applyFont="1" applyFill="1" applyBorder="1" applyAlignment="1">
      <alignment vertical="top" wrapText="1"/>
      <protection/>
    </xf>
    <xf numFmtId="0" fontId="8" fillId="0" borderId="17" xfId="56" applyFont="1" applyFill="1" applyBorder="1" applyAlignment="1">
      <alignment vertical="top" wrapText="1"/>
      <protection/>
    </xf>
    <xf numFmtId="0" fontId="10" fillId="0" borderId="41" xfId="56" applyFont="1" applyFill="1" applyBorder="1">
      <alignment/>
      <protection/>
    </xf>
    <xf numFmtId="178" fontId="0" fillId="0" borderId="16" xfId="0" applyNumberFormat="1" applyFont="1" applyFill="1" applyBorder="1" applyAlignment="1">
      <alignment/>
    </xf>
    <xf numFmtId="0" fontId="6" fillId="0" borderId="61" xfId="56" applyFont="1" applyBorder="1" applyAlignment="1">
      <alignment horizontal="left" vertical="center" wrapText="1"/>
      <protection/>
    </xf>
    <xf numFmtId="0" fontId="0" fillId="33" borderId="15" xfId="56" applyFont="1" applyFill="1" applyBorder="1" applyAlignment="1">
      <alignment horizontal="left" vertical="center" wrapText="1"/>
      <protection/>
    </xf>
    <xf numFmtId="0" fontId="6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33" borderId="43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33" borderId="137" xfId="0" applyNumberFormat="1" applyFont="1" applyFill="1" applyBorder="1" applyAlignment="1" applyProtection="1">
      <alignment wrapText="1"/>
      <protection/>
    </xf>
    <xf numFmtId="0" fontId="9" fillId="33" borderId="98" xfId="0" applyNumberFormat="1" applyFont="1" applyFill="1" applyBorder="1" applyAlignment="1" applyProtection="1">
      <alignment/>
      <protection/>
    </xf>
    <xf numFmtId="0" fontId="6" fillId="33" borderId="98" xfId="0" applyNumberFormat="1" applyFont="1" applyFill="1" applyBorder="1" applyAlignment="1" applyProtection="1">
      <alignment/>
      <protection/>
    </xf>
    <xf numFmtId="0" fontId="6" fillId="33" borderId="98" xfId="0" applyNumberFormat="1" applyFont="1" applyFill="1" applyBorder="1" applyAlignment="1" applyProtection="1">
      <alignment wrapText="1"/>
      <protection/>
    </xf>
    <xf numFmtId="0" fontId="6" fillId="33" borderId="132" xfId="0" applyNumberFormat="1" applyFont="1" applyFill="1" applyBorder="1" applyAlignment="1" applyProtection="1">
      <alignment/>
      <protection/>
    </xf>
    <xf numFmtId="178" fontId="6" fillId="33" borderId="138" xfId="0" applyNumberFormat="1" applyFont="1" applyFill="1" applyBorder="1" applyAlignment="1" applyProtection="1">
      <alignment/>
      <protection/>
    </xf>
    <xf numFmtId="178" fontId="6" fillId="33" borderId="139" xfId="0" applyNumberFormat="1" applyFont="1" applyFill="1" applyBorder="1" applyAlignment="1" applyProtection="1">
      <alignment/>
      <protection/>
    </xf>
    <xf numFmtId="178" fontId="6" fillId="33" borderId="140" xfId="0" applyNumberFormat="1" applyFont="1" applyFill="1" applyBorder="1" applyAlignment="1" applyProtection="1">
      <alignment/>
      <protection/>
    </xf>
    <xf numFmtId="178" fontId="6" fillId="33" borderId="141" xfId="0" applyNumberFormat="1" applyFont="1" applyFill="1" applyBorder="1" applyAlignment="1" applyProtection="1">
      <alignment/>
      <protection/>
    </xf>
    <xf numFmtId="178" fontId="6" fillId="33" borderId="142" xfId="0" applyNumberFormat="1" applyFont="1" applyFill="1" applyBorder="1" applyAlignment="1" applyProtection="1">
      <alignment/>
      <protection/>
    </xf>
    <xf numFmtId="178" fontId="6" fillId="33" borderId="143" xfId="0" applyNumberFormat="1" applyFont="1" applyFill="1" applyBorder="1" applyAlignment="1" applyProtection="1">
      <alignment/>
      <protection/>
    </xf>
    <xf numFmtId="178" fontId="6" fillId="33" borderId="144" xfId="0" applyNumberFormat="1" applyFont="1" applyFill="1" applyBorder="1" applyAlignment="1" applyProtection="1">
      <alignment/>
      <protection/>
    </xf>
    <xf numFmtId="178" fontId="6" fillId="33" borderId="145" xfId="0" applyNumberFormat="1" applyFont="1" applyFill="1" applyBorder="1" applyAlignment="1" applyProtection="1">
      <alignment/>
      <protection/>
    </xf>
    <xf numFmtId="178" fontId="6" fillId="33" borderId="38" xfId="0" applyNumberFormat="1" applyFont="1" applyFill="1" applyBorder="1" applyAlignment="1" applyProtection="1">
      <alignment/>
      <protection/>
    </xf>
    <xf numFmtId="178" fontId="0" fillId="33" borderId="144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34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wrapText="1"/>
    </xf>
    <xf numFmtId="178" fontId="0" fillId="0" borderId="12" xfId="0" applyNumberFormat="1" applyFont="1" applyFill="1" applyBorder="1" applyAlignment="1" applyProtection="1">
      <alignment/>
      <protection/>
    </xf>
    <xf numFmtId="178" fontId="0" fillId="0" borderId="80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 vertical="top"/>
      <protection/>
    </xf>
    <xf numFmtId="0" fontId="6" fillId="0" borderId="103" xfId="0" applyNumberFormat="1" applyFont="1" applyFill="1" applyBorder="1" applyAlignment="1" applyProtection="1">
      <alignment/>
      <protection/>
    </xf>
    <xf numFmtId="178" fontId="6" fillId="0" borderId="78" xfId="0" applyNumberFormat="1" applyFont="1" applyFill="1" applyBorder="1" applyAlignment="1" applyProtection="1">
      <alignment/>
      <protection/>
    </xf>
    <xf numFmtId="178" fontId="6" fillId="0" borderId="80" xfId="0" applyNumberFormat="1" applyFont="1" applyFill="1" applyBorder="1" applyAlignment="1" applyProtection="1">
      <alignment/>
      <protection/>
    </xf>
    <xf numFmtId="178" fontId="6" fillId="0" borderId="96" xfId="0" applyNumberFormat="1" applyFont="1" applyFill="1" applyBorder="1" applyAlignment="1" applyProtection="1">
      <alignment/>
      <protection/>
    </xf>
    <xf numFmtId="178" fontId="6" fillId="0" borderId="97" xfId="0" applyNumberFormat="1" applyFont="1" applyFill="1" applyBorder="1" applyAlignment="1" applyProtection="1">
      <alignment/>
      <protection/>
    </xf>
    <xf numFmtId="0" fontId="9" fillId="0" borderId="108" xfId="0" applyNumberFormat="1" applyFont="1" applyFill="1" applyBorder="1" applyAlignment="1" applyProtection="1">
      <alignment/>
      <protection/>
    </xf>
    <xf numFmtId="178" fontId="0" fillId="0" borderId="78" xfId="0" applyNumberFormat="1" applyFont="1" applyFill="1" applyBorder="1" applyAlignment="1" applyProtection="1">
      <alignment/>
      <protection/>
    </xf>
    <xf numFmtId="178" fontId="0" fillId="0" borderId="80" xfId="0" applyNumberFormat="1" applyFont="1" applyFill="1" applyBorder="1" applyAlignment="1" applyProtection="1">
      <alignment/>
      <protection/>
    </xf>
    <xf numFmtId="178" fontId="0" fillId="0" borderId="79" xfId="0" applyNumberFormat="1" applyFont="1" applyFill="1" applyBorder="1" applyAlignment="1" applyProtection="1">
      <alignment/>
      <protection/>
    </xf>
    <xf numFmtId="178" fontId="0" fillId="0" borderId="9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0" fillId="33" borderId="146" xfId="0" applyFill="1" applyBorder="1" applyAlignment="1">
      <alignment/>
    </xf>
    <xf numFmtId="178" fontId="6" fillId="33" borderId="16" xfId="56" applyNumberFormat="1" applyFont="1" applyFill="1" applyBorder="1" applyAlignment="1">
      <alignment horizontal="center"/>
      <protection/>
    </xf>
    <xf numFmtId="178" fontId="6" fillId="33" borderId="22" xfId="56" applyNumberFormat="1" applyFont="1" applyFill="1" applyBorder="1" applyAlignment="1">
      <alignment horizontal="center"/>
      <protection/>
    </xf>
    <xf numFmtId="178" fontId="6" fillId="33" borderId="58" xfId="56" applyNumberFormat="1" applyFont="1" applyFill="1" applyBorder="1" applyAlignment="1">
      <alignment horizontal="center"/>
      <protection/>
    </xf>
    <xf numFmtId="0" fontId="6" fillId="33" borderId="14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56" applyFont="1" applyFill="1" applyBorder="1">
      <alignment/>
      <protection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23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178" fontId="6" fillId="33" borderId="148" xfId="56" applyNumberFormat="1" applyFont="1" applyFill="1" applyBorder="1" applyAlignment="1">
      <alignment horizontal="center"/>
      <protection/>
    </xf>
    <xf numFmtId="178" fontId="6" fillId="33" borderId="148" xfId="0" applyNumberFormat="1" applyFont="1" applyFill="1" applyBorder="1" applyAlignment="1">
      <alignment horizontal="center"/>
    </xf>
    <xf numFmtId="178" fontId="6" fillId="33" borderId="149" xfId="0" applyNumberFormat="1" applyFont="1" applyFill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53" xfId="0" applyFont="1" applyFill="1" applyBorder="1" applyAlignment="1">
      <alignment wrapText="1"/>
    </xf>
    <xf numFmtId="178" fontId="6" fillId="33" borderId="150" xfId="56" applyNumberFormat="1" applyFont="1" applyFill="1" applyBorder="1" applyAlignment="1">
      <alignment horizontal="center"/>
      <protection/>
    </xf>
    <xf numFmtId="178" fontId="0" fillId="33" borderId="53" xfId="0" applyNumberFormat="1" applyFont="1" applyFill="1" applyBorder="1" applyAlignment="1">
      <alignment horizontal="center" vertical="center" wrapText="1"/>
    </xf>
    <xf numFmtId="178" fontId="0" fillId="33" borderId="56" xfId="0" applyNumberFormat="1" applyFont="1" applyFill="1" applyBorder="1" applyAlignment="1">
      <alignment horizontal="center" vertical="center" wrapText="1"/>
    </xf>
    <xf numFmtId="0" fontId="10" fillId="0" borderId="18" xfId="56" applyFont="1" applyFill="1" applyBorder="1">
      <alignment/>
      <protection/>
    </xf>
    <xf numFmtId="178" fontId="0" fillId="33" borderId="53" xfId="0" applyNumberFormat="1" applyFont="1" applyFill="1" applyBorder="1" applyAlignment="1">
      <alignment vertical="center" wrapText="1"/>
    </xf>
    <xf numFmtId="2" fontId="6" fillId="33" borderId="35" xfId="0" applyNumberFormat="1" applyFont="1" applyFill="1" applyBorder="1" applyAlignment="1">
      <alignment/>
    </xf>
    <xf numFmtId="178" fontId="6" fillId="0" borderId="48" xfId="45" applyNumberFormat="1" applyFont="1" applyFill="1" applyBorder="1">
      <alignment/>
      <protection/>
    </xf>
    <xf numFmtId="0" fontId="0" fillId="0" borderId="41" xfId="45" applyBorder="1">
      <alignment/>
      <protection/>
    </xf>
    <xf numFmtId="0" fontId="0" fillId="0" borderId="12" xfId="45" applyFont="1" applyFill="1" applyBorder="1" applyAlignment="1">
      <alignment/>
      <protection/>
    </xf>
    <xf numFmtId="0" fontId="0" fillId="33" borderId="103" xfId="0" applyNumberFormat="1" applyFont="1" applyFill="1" applyBorder="1" applyAlignment="1" applyProtection="1">
      <alignment wrapText="1"/>
      <protection/>
    </xf>
    <xf numFmtId="0" fontId="6" fillId="0" borderId="15" xfId="0" applyFont="1" applyBorder="1" applyAlignment="1">
      <alignment vertical="top" wrapText="1"/>
    </xf>
    <xf numFmtId="0" fontId="9" fillId="0" borderId="18" xfId="0" applyFont="1" applyFill="1" applyBorder="1" applyAlignment="1">
      <alignment wrapText="1"/>
    </xf>
    <xf numFmtId="0" fontId="9" fillId="33" borderId="43" xfId="0" applyFont="1" applyFill="1" applyBorder="1" applyAlignment="1">
      <alignment/>
    </xf>
    <xf numFmtId="178" fontId="0" fillId="33" borderId="10" xfId="45" applyNumberFormat="1" applyFont="1" applyFill="1" applyBorder="1">
      <alignment/>
      <protection/>
    </xf>
    <xf numFmtId="0" fontId="6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8" xfId="0" applyFont="1" applyBorder="1" applyAlignment="1">
      <alignment/>
    </xf>
    <xf numFmtId="0" fontId="0" fillId="0" borderId="63" xfId="0" applyFont="1" applyBorder="1" applyAlignment="1">
      <alignment wrapText="1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182" fontId="26" fillId="0" borderId="67" xfId="0" applyNumberFormat="1" applyFont="1" applyFill="1" applyBorder="1" applyAlignment="1">
      <alignment horizontal="center" vertical="top" wrapText="1"/>
    </xf>
    <xf numFmtId="0" fontId="25" fillId="0" borderId="67" xfId="0" applyFont="1" applyFill="1" applyBorder="1" applyAlignment="1">
      <alignment vertical="top" wrapText="1"/>
    </xf>
    <xf numFmtId="0" fontId="25" fillId="0" borderId="33" xfId="0" applyFont="1" applyFill="1" applyBorder="1" applyAlignment="1">
      <alignment vertical="top" wrapText="1"/>
    </xf>
    <xf numFmtId="0" fontId="25" fillId="0" borderId="33" xfId="0" applyFont="1" applyFill="1" applyBorder="1" applyAlignment="1">
      <alignment wrapText="1"/>
    </xf>
    <xf numFmtId="0" fontId="25" fillId="0" borderId="67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2" fillId="0" borderId="65" xfId="0" applyNumberFormat="1" applyFont="1" applyFill="1" applyBorder="1" applyAlignment="1">
      <alignment horizontal="center" vertical="top" wrapText="1"/>
    </xf>
    <xf numFmtId="181" fontId="1" fillId="0" borderId="61" xfId="0" applyNumberFormat="1" applyFont="1" applyFill="1" applyBorder="1" applyAlignment="1">
      <alignment horizontal="center"/>
    </xf>
    <xf numFmtId="181" fontId="1" fillId="0" borderId="15" xfId="0" applyNumberFormat="1" applyFont="1" applyFill="1" applyBorder="1" applyAlignment="1">
      <alignment horizontal="center"/>
    </xf>
    <xf numFmtId="182" fontId="1" fillId="0" borderId="67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76" fillId="0" borderId="33" xfId="0" applyFont="1" applyBorder="1" applyAlignment="1">
      <alignment vertical="center"/>
    </xf>
    <xf numFmtId="0" fontId="77" fillId="0" borderId="34" xfId="0" applyFont="1" applyBorder="1" applyAlignment="1">
      <alignment horizontal="center" vertical="center" wrapText="1"/>
    </xf>
    <xf numFmtId="0" fontId="76" fillId="0" borderId="67" xfId="0" applyFont="1" applyFill="1" applyBorder="1" applyAlignment="1">
      <alignment vertical="center"/>
    </xf>
    <xf numFmtId="0" fontId="77" fillId="0" borderId="68" xfId="0" applyFont="1" applyFill="1" applyBorder="1" applyAlignment="1">
      <alignment vertical="center" wrapText="1"/>
    </xf>
    <xf numFmtId="0" fontId="78" fillId="0" borderId="68" xfId="0" applyFont="1" applyFill="1" applyBorder="1" applyAlignment="1">
      <alignment vertical="center" wrapText="1"/>
    </xf>
    <xf numFmtId="0" fontId="79" fillId="0" borderId="68" xfId="0" applyFont="1" applyFill="1" applyBorder="1" applyAlignment="1">
      <alignment vertical="center"/>
    </xf>
    <xf numFmtId="0" fontId="79" fillId="0" borderId="68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/>
    </xf>
    <xf numFmtId="0" fontId="26" fillId="0" borderId="68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77" fillId="0" borderId="68" xfId="0" applyFont="1" applyFill="1" applyBorder="1" applyAlignment="1">
      <alignment vertical="center"/>
    </xf>
    <xf numFmtId="0" fontId="79" fillId="0" borderId="33" xfId="0" applyFont="1" applyFill="1" applyBorder="1" applyAlignment="1">
      <alignment vertical="center" wrapText="1"/>
    </xf>
    <xf numFmtId="0" fontId="79" fillId="0" borderId="34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wrapText="1"/>
    </xf>
    <xf numFmtId="0" fontId="76" fillId="0" borderId="59" xfId="0" applyFont="1" applyFill="1" applyBorder="1" applyAlignment="1">
      <alignment vertical="center"/>
    </xf>
    <xf numFmtId="0" fontId="79" fillId="0" borderId="57" xfId="0" applyFont="1" applyFill="1" applyBorder="1" applyAlignment="1">
      <alignment vertical="center" wrapText="1"/>
    </xf>
    <xf numFmtId="0" fontId="79" fillId="0" borderId="57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41" xfId="0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2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78" fontId="0" fillId="33" borderId="73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vertical="top" wrapText="1"/>
    </xf>
    <xf numFmtId="178" fontId="6" fillId="33" borderId="151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0" fontId="9" fillId="33" borderId="18" xfId="0" applyFont="1" applyFill="1" applyBorder="1" applyAlignment="1">
      <alignment wrapText="1"/>
    </xf>
    <xf numFmtId="0" fontId="9" fillId="33" borderId="123" xfId="0" applyNumberFormat="1" applyFont="1" applyFill="1" applyBorder="1" applyAlignment="1" applyProtection="1">
      <alignment/>
      <protection/>
    </xf>
    <xf numFmtId="178" fontId="6" fillId="33" borderId="44" xfId="0" applyNumberFormat="1" applyFont="1" applyFill="1" applyBorder="1" applyAlignment="1" applyProtection="1">
      <alignment/>
      <protection/>
    </xf>
    <xf numFmtId="178" fontId="6" fillId="33" borderId="153" xfId="0" applyNumberFormat="1" applyFont="1" applyFill="1" applyBorder="1" applyAlignment="1" applyProtection="1">
      <alignment/>
      <protection/>
    </xf>
    <xf numFmtId="178" fontId="6" fillId="33" borderId="154" xfId="0" applyNumberFormat="1" applyFont="1" applyFill="1" applyBorder="1" applyAlignment="1" applyProtection="1">
      <alignment/>
      <protection/>
    </xf>
    <xf numFmtId="178" fontId="6" fillId="33" borderId="155" xfId="0" applyNumberFormat="1" applyFont="1" applyFill="1" applyBorder="1" applyAlignment="1" applyProtection="1">
      <alignment/>
      <protection/>
    </xf>
    <xf numFmtId="178" fontId="6" fillId="33" borderId="156" xfId="0" applyNumberFormat="1" applyFont="1" applyFill="1" applyBorder="1" applyAlignment="1" applyProtection="1">
      <alignment/>
      <protection/>
    </xf>
    <xf numFmtId="178" fontId="6" fillId="33" borderId="60" xfId="0" applyNumberFormat="1" applyFont="1" applyFill="1" applyBorder="1" applyAlignment="1" applyProtection="1">
      <alignment/>
      <protection/>
    </xf>
    <xf numFmtId="178" fontId="6" fillId="33" borderId="53" xfId="0" applyNumberFormat="1" applyFont="1" applyFill="1" applyBorder="1" applyAlignment="1" applyProtection="1">
      <alignment/>
      <protection/>
    </xf>
    <xf numFmtId="178" fontId="6" fillId="33" borderId="56" xfId="0" applyNumberFormat="1" applyFont="1" applyFill="1" applyBorder="1" applyAlignment="1" applyProtection="1">
      <alignment/>
      <protection/>
    </xf>
    <xf numFmtId="178" fontId="0" fillId="33" borderId="57" xfId="0" applyNumberFormat="1" applyFont="1" applyFill="1" applyBorder="1" applyAlignment="1" applyProtection="1">
      <alignment/>
      <protection/>
    </xf>
    <xf numFmtId="178" fontId="0" fillId="33" borderId="46" xfId="0" applyNumberFormat="1" applyFont="1" applyFill="1" applyBorder="1" applyAlignment="1" applyProtection="1">
      <alignment/>
      <protection/>
    </xf>
    <xf numFmtId="178" fontId="6" fillId="33" borderId="61" xfId="0" applyNumberFormat="1" applyFont="1" applyFill="1" applyBorder="1" applyAlignment="1" applyProtection="1">
      <alignment/>
      <protection/>
    </xf>
    <xf numFmtId="0" fontId="6" fillId="33" borderId="93" xfId="0" applyNumberFormat="1" applyFont="1" applyFill="1" applyBorder="1" applyAlignment="1" applyProtection="1">
      <alignment/>
      <protection/>
    </xf>
    <xf numFmtId="0" fontId="9" fillId="33" borderId="132" xfId="0" applyNumberFormat="1" applyFont="1" applyFill="1" applyBorder="1" applyAlignment="1" applyProtection="1">
      <alignment/>
      <protection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vertical="top" wrapText="1"/>
    </xf>
    <xf numFmtId="0" fontId="9" fillId="0" borderId="137" xfId="0" applyFont="1" applyBorder="1" applyAlignment="1">
      <alignment vertical="top" wrapText="1"/>
    </xf>
    <xf numFmtId="0" fontId="6" fillId="33" borderId="157" xfId="0" applyNumberFormat="1" applyFont="1" applyFill="1" applyBorder="1" applyAlignment="1" applyProtection="1">
      <alignment/>
      <protection/>
    </xf>
    <xf numFmtId="178" fontId="6" fillId="33" borderId="158" xfId="0" applyNumberFormat="1" applyFont="1" applyFill="1" applyBorder="1" applyAlignment="1" applyProtection="1">
      <alignment/>
      <protection/>
    </xf>
    <xf numFmtId="178" fontId="6" fillId="33" borderId="6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>
      <alignment/>
    </xf>
    <xf numFmtId="178" fontId="0" fillId="33" borderId="17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78" fontId="0" fillId="33" borderId="47" xfId="0" applyNumberFormat="1" applyFont="1" applyFill="1" applyBorder="1" applyAlignment="1" applyProtection="1">
      <alignment/>
      <protection/>
    </xf>
    <xf numFmtId="0" fontId="9" fillId="0" borderId="21" xfId="0" applyFont="1" applyBorder="1" applyAlignment="1">
      <alignment wrapText="1"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5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6" fillId="33" borderId="152" xfId="0" applyNumberFormat="1" applyFont="1" applyFill="1" applyBorder="1" applyAlignment="1" applyProtection="1">
      <alignment/>
      <protection/>
    </xf>
    <xf numFmtId="178" fontId="6" fillId="33" borderId="159" xfId="0" applyNumberFormat="1" applyFont="1" applyFill="1" applyBorder="1" applyAlignment="1" applyProtection="1">
      <alignment/>
      <protection/>
    </xf>
    <xf numFmtId="178" fontId="6" fillId="33" borderId="160" xfId="0" applyNumberFormat="1" applyFont="1" applyFill="1" applyBorder="1" applyAlignment="1" applyProtection="1">
      <alignment/>
      <protection/>
    </xf>
    <xf numFmtId="178" fontId="6" fillId="33" borderId="95" xfId="0" applyNumberFormat="1" applyFont="1" applyFill="1" applyBorder="1" applyAlignment="1" applyProtection="1">
      <alignment/>
      <protection/>
    </xf>
    <xf numFmtId="178" fontId="6" fillId="33" borderId="97" xfId="0" applyNumberFormat="1" applyFont="1" applyFill="1" applyBorder="1" applyAlignment="1" applyProtection="1">
      <alignment wrapText="1"/>
      <protection/>
    </xf>
    <xf numFmtId="178" fontId="6" fillId="33" borderId="161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0" fontId="18" fillId="33" borderId="162" xfId="0" applyNumberFormat="1" applyFont="1" applyFill="1" applyBorder="1" applyAlignment="1" applyProtection="1">
      <alignment horizontal="left" vertical="center" wrapText="1"/>
      <protection/>
    </xf>
    <xf numFmtId="0" fontId="18" fillId="33" borderId="59" xfId="0" applyNumberFormat="1" applyFont="1" applyFill="1" applyBorder="1" applyAlignment="1" applyProtection="1">
      <alignment wrapText="1"/>
      <protection/>
    </xf>
    <xf numFmtId="0" fontId="6" fillId="33" borderId="163" xfId="0" applyNumberFormat="1" applyFont="1" applyFill="1" applyBorder="1" applyAlignment="1" applyProtection="1">
      <alignment/>
      <protection/>
    </xf>
    <xf numFmtId="0" fontId="9" fillId="33" borderId="21" xfId="0" applyFont="1" applyFill="1" applyBorder="1" applyAlignment="1">
      <alignment wrapText="1"/>
    </xf>
    <xf numFmtId="0" fontId="6" fillId="33" borderId="15" xfId="0" applyNumberFormat="1" applyFont="1" applyFill="1" applyBorder="1" applyAlignment="1" applyProtection="1">
      <alignment/>
      <protection/>
    </xf>
    <xf numFmtId="0" fontId="9" fillId="33" borderId="108" xfId="0" applyNumberFormat="1" applyFont="1" applyFill="1" applyBorder="1" applyAlignment="1" applyProtection="1">
      <alignment/>
      <protection/>
    </xf>
    <xf numFmtId="0" fontId="0" fillId="33" borderId="164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6" fillId="0" borderId="79" xfId="0" applyNumberFormat="1" applyFont="1" applyFill="1" applyBorder="1" applyAlignment="1" applyProtection="1">
      <alignment/>
      <protection/>
    </xf>
    <xf numFmtId="178" fontId="0" fillId="33" borderId="165" xfId="0" applyNumberFormat="1" applyFont="1" applyFill="1" applyBorder="1" applyAlignment="1" applyProtection="1">
      <alignment/>
      <protection/>
    </xf>
    <xf numFmtId="178" fontId="0" fillId="33" borderId="142" xfId="0" applyNumberFormat="1" applyFont="1" applyFill="1" applyBorder="1" applyAlignment="1" applyProtection="1">
      <alignment/>
      <protection/>
    </xf>
    <xf numFmtId="178" fontId="0" fillId="0" borderId="97" xfId="0" applyNumberFormat="1" applyFont="1" applyFill="1" applyBorder="1" applyAlignment="1" applyProtection="1">
      <alignment/>
      <protection/>
    </xf>
    <xf numFmtId="178" fontId="0" fillId="0" borderId="96" xfId="0" applyNumberFormat="1" applyFont="1" applyFill="1" applyBorder="1" applyAlignment="1" applyProtection="1">
      <alignment/>
      <protection/>
    </xf>
    <xf numFmtId="178" fontId="0" fillId="33" borderId="143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76" fontId="8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6" xfId="43" applyFont="1" applyFill="1" applyBorder="1" applyAlignment="1">
      <alignment wrapText="1"/>
      <protection/>
    </xf>
    <xf numFmtId="0" fontId="3" fillId="0" borderId="12" xfId="43" applyFont="1" applyFill="1" applyBorder="1" applyAlignment="1">
      <alignment horizontal="center" wrapText="1"/>
      <protection/>
    </xf>
    <xf numFmtId="0" fontId="3" fillId="0" borderId="12" xfId="4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 wrapText="1"/>
    </xf>
    <xf numFmtId="1" fontId="3" fillId="0" borderId="12" xfId="43" applyNumberFormat="1" applyFont="1" applyFill="1" applyBorder="1" applyAlignment="1">
      <alignment horizontal="center" wrapText="1"/>
      <protection/>
    </xf>
    <xf numFmtId="0" fontId="3" fillId="0" borderId="16" xfId="45" applyFont="1" applyFill="1" applyBorder="1" applyAlignment="1">
      <alignment wrapText="1"/>
      <protection/>
    </xf>
    <xf numFmtId="0" fontId="3" fillId="0" borderId="12" xfId="45" applyFont="1" applyFill="1" applyBorder="1" applyAlignment="1">
      <alignment horizontal="center" wrapText="1"/>
      <protection/>
    </xf>
    <xf numFmtId="0" fontId="3" fillId="0" borderId="12" xfId="45" applyFont="1" applyFill="1" applyBorder="1" applyAlignment="1">
      <alignment horizontal="center"/>
      <protection/>
    </xf>
    <xf numFmtId="4" fontId="3" fillId="0" borderId="12" xfId="43" applyNumberFormat="1" applyFont="1" applyFill="1" applyBorder="1" applyAlignment="1">
      <alignment horizontal="center" wrapText="1"/>
      <protection/>
    </xf>
    <xf numFmtId="0" fontId="80" fillId="0" borderId="12" xfId="43" applyFont="1" applyFill="1" applyBorder="1" applyAlignment="1">
      <alignment horizontal="center" wrapText="1"/>
      <protection/>
    </xf>
    <xf numFmtId="0" fontId="3" fillId="0" borderId="16" xfId="0" applyFont="1" applyFill="1" applyBorder="1" applyAlignment="1">
      <alignment horizontal="left" wrapText="1"/>
    </xf>
    <xf numFmtId="0" fontId="3" fillId="0" borderId="16" xfId="43" applyFont="1" applyFill="1" applyBorder="1" applyAlignment="1">
      <alignment horizontal="left" wrapText="1"/>
      <protection/>
    </xf>
    <xf numFmtId="184" fontId="3" fillId="0" borderId="12" xfId="43" applyNumberFormat="1" applyFont="1" applyFill="1" applyBorder="1" applyAlignment="1">
      <alignment horizontal="center" wrapText="1"/>
      <protection/>
    </xf>
    <xf numFmtId="177" fontId="3" fillId="0" borderId="12" xfId="43" applyNumberFormat="1" applyFont="1" applyFill="1" applyBorder="1" applyAlignment="1">
      <alignment horizontal="center" wrapText="1"/>
      <protection/>
    </xf>
    <xf numFmtId="2" fontId="3" fillId="0" borderId="12" xfId="43" applyNumberFormat="1" applyFont="1" applyFill="1" applyBorder="1" applyAlignment="1">
      <alignment horizontal="center"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2" fontId="16" fillId="0" borderId="4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39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0" fillId="0" borderId="166" xfId="0" applyBorder="1" applyAlignment="1">
      <alignment/>
    </xf>
    <xf numFmtId="0" fontId="6" fillId="0" borderId="167" xfId="0" applyFont="1" applyBorder="1" applyAlignment="1">
      <alignment/>
    </xf>
    <xf numFmtId="0" fontId="6" fillId="0" borderId="167" xfId="0" applyFont="1" applyBorder="1" applyAlignment="1">
      <alignment wrapText="1"/>
    </xf>
    <xf numFmtId="0" fontId="6" fillId="0" borderId="168" xfId="0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6" fillId="0" borderId="12" xfId="45" applyFont="1" applyFill="1" applyBorder="1" applyAlignment="1">
      <alignment vertical="top"/>
      <protection/>
    </xf>
    <xf numFmtId="0" fontId="6" fillId="0" borderId="12" xfId="45" applyFont="1" applyFill="1" applyBorder="1" applyAlignment="1">
      <alignment horizontal="left" vertical="top" wrapText="1"/>
      <protection/>
    </xf>
    <xf numFmtId="0" fontId="0" fillId="0" borderId="146" xfId="45" applyBorder="1">
      <alignment/>
      <protection/>
    </xf>
    <xf numFmtId="0" fontId="6" fillId="0" borderId="148" xfId="0" applyFont="1" applyBorder="1" applyAlignment="1">
      <alignment vertical="top" wrapText="1"/>
    </xf>
    <xf numFmtId="0" fontId="6" fillId="0" borderId="148" xfId="0" applyFont="1" applyBorder="1" applyAlignment="1">
      <alignment/>
    </xf>
    <xf numFmtId="178" fontId="6" fillId="0" borderId="148" xfId="0" applyNumberFormat="1" applyFont="1" applyBorder="1" applyAlignment="1">
      <alignment/>
    </xf>
    <xf numFmtId="0" fontId="6" fillId="0" borderId="149" xfId="0" applyFont="1" applyBorder="1" applyAlignment="1">
      <alignment/>
    </xf>
    <xf numFmtId="2" fontId="6" fillId="0" borderId="48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0" fillId="0" borderId="60" xfId="0" applyBorder="1" applyAlignment="1">
      <alignment/>
    </xf>
    <xf numFmtId="0" fontId="0" fillId="0" borderId="146" xfId="0" applyBorder="1" applyAlignment="1">
      <alignment/>
    </xf>
    <xf numFmtId="0" fontId="6" fillId="0" borderId="169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170" xfId="0" applyFont="1" applyBorder="1" applyAlignment="1">
      <alignment vertical="top"/>
    </xf>
    <xf numFmtId="0" fontId="0" fillId="0" borderId="67" xfId="0" applyFont="1" applyBorder="1" applyAlignment="1">
      <alignment/>
    </xf>
    <xf numFmtId="0" fontId="0" fillId="0" borderId="11" xfId="0" applyFont="1" applyBorder="1" applyAlignment="1">
      <alignment vertical="top"/>
    </xf>
    <xf numFmtId="0" fontId="8" fillId="0" borderId="15" xfId="56" applyFont="1" applyFill="1" applyBorder="1" applyAlignment="1">
      <alignment vertical="top" wrapText="1"/>
      <protection/>
    </xf>
    <xf numFmtId="0" fontId="0" fillId="0" borderId="59" xfId="0" applyFont="1" applyFill="1" applyBorder="1" applyAlignment="1">
      <alignment vertical="top"/>
    </xf>
    <xf numFmtId="0" fontId="25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16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69" xfId="0" applyFont="1" applyFill="1" applyBorder="1" applyAlignment="1">
      <alignment vertical="top" wrapText="1"/>
    </xf>
    <xf numFmtId="178" fontId="0" fillId="0" borderId="98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97" xfId="0" applyNumberFormat="1" applyFont="1" applyFill="1" applyBorder="1" applyAlignment="1" applyProtection="1">
      <alignment/>
      <protection/>
    </xf>
    <xf numFmtId="178" fontId="6" fillId="0" borderId="102" xfId="0" applyNumberFormat="1" applyFont="1" applyFill="1" applyBorder="1" applyAlignment="1" applyProtection="1">
      <alignment/>
      <protection/>
    </xf>
    <xf numFmtId="178" fontId="6" fillId="0" borderId="82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6" fillId="0" borderId="135" xfId="0" applyNumberFormat="1" applyFont="1" applyFill="1" applyBorder="1" applyAlignment="1" applyProtection="1">
      <alignment/>
      <protection/>
    </xf>
    <xf numFmtId="178" fontId="6" fillId="0" borderId="73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2" fontId="81" fillId="0" borderId="12" xfId="43" applyNumberFormat="1" applyFont="1" applyFill="1" applyBorder="1" applyAlignment="1">
      <alignment horizontal="center" wrapText="1"/>
      <protection/>
    </xf>
    <xf numFmtId="0" fontId="3" fillId="0" borderId="6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2" fontId="3" fillId="0" borderId="12" xfId="43" applyNumberFormat="1" applyFont="1" applyFill="1" applyBorder="1" applyAlignment="1">
      <alignment horizontal="center"/>
      <protection/>
    </xf>
    <xf numFmtId="176" fontId="3" fillId="0" borderId="12" xfId="43" applyNumberFormat="1" applyFont="1" applyFill="1" applyBorder="1" applyAlignment="1">
      <alignment horizontal="center" wrapText="1"/>
      <protection/>
    </xf>
    <xf numFmtId="176" fontId="3" fillId="0" borderId="12" xfId="43" applyNumberFormat="1" applyFont="1" applyFill="1" applyBorder="1" applyAlignment="1">
      <alignment horizontal="center"/>
      <protection/>
    </xf>
    <xf numFmtId="2" fontId="3" fillId="0" borderId="12" xfId="43" applyNumberFormat="1" applyFont="1" applyFill="1" applyBorder="1" applyAlignment="1">
      <alignment horizontal="center" wrapText="1"/>
      <protection/>
    </xf>
    <xf numFmtId="2" fontId="3" fillId="0" borderId="12" xfId="43" applyNumberFormat="1" applyFont="1" applyFill="1" applyBorder="1" applyAlignment="1">
      <alignment horizontal="center"/>
      <protection/>
    </xf>
    <xf numFmtId="2" fontId="80" fillId="0" borderId="12" xfId="43" applyNumberFormat="1" applyFont="1" applyFill="1" applyBorder="1" applyAlignment="1">
      <alignment horizontal="center" wrapText="1"/>
      <protection/>
    </xf>
    <xf numFmtId="2" fontId="80" fillId="0" borderId="12" xfId="43" applyNumberFormat="1" applyFont="1" applyFill="1" applyBorder="1" applyAlignment="1">
      <alignment horizontal="center"/>
      <protection/>
    </xf>
    <xf numFmtId="2" fontId="82" fillId="0" borderId="12" xfId="43" applyNumberFormat="1" applyFont="1" applyFill="1" applyBorder="1" applyAlignment="1">
      <alignment horizontal="center" wrapText="1"/>
      <protection/>
    </xf>
    <xf numFmtId="2" fontId="82" fillId="0" borderId="12" xfId="43" applyNumberFormat="1" applyFont="1" applyFill="1" applyBorder="1" applyAlignment="1">
      <alignment horizontal="center"/>
      <protection/>
    </xf>
    <xf numFmtId="0" fontId="83" fillId="0" borderId="12" xfId="43" applyFont="1" applyFill="1" applyBorder="1" applyAlignment="1">
      <alignment horizontal="center" wrapText="1"/>
      <protection/>
    </xf>
    <xf numFmtId="178" fontId="3" fillId="0" borderId="12" xfId="43" applyNumberFormat="1" applyFont="1" applyFill="1" applyBorder="1" applyAlignment="1">
      <alignment horizontal="center"/>
      <protection/>
    </xf>
    <xf numFmtId="2" fontId="3" fillId="0" borderId="12" xfId="43" applyNumberFormat="1" applyFont="1" applyFill="1" applyBorder="1" applyAlignment="1">
      <alignment horizontal="center" vertical="center" wrapText="1"/>
      <protection/>
    </xf>
    <xf numFmtId="2" fontId="3" fillId="0" borderId="12" xfId="43" applyNumberFormat="1" applyFont="1" applyFill="1" applyBorder="1" applyAlignment="1">
      <alignment horizontal="center" vertical="center"/>
      <protection/>
    </xf>
    <xf numFmtId="178" fontId="3" fillId="0" borderId="12" xfId="43" applyNumberFormat="1" applyFont="1" applyFill="1" applyBorder="1" applyAlignment="1">
      <alignment horizontal="center" wrapText="1"/>
      <protection/>
    </xf>
    <xf numFmtId="2" fontId="84" fillId="0" borderId="12" xfId="0" applyNumberFormat="1" applyFont="1" applyFill="1" applyBorder="1" applyAlignment="1">
      <alignment/>
    </xf>
    <xf numFmtId="2" fontId="84" fillId="0" borderId="12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wrapText="1"/>
    </xf>
    <xf numFmtId="0" fontId="80" fillId="0" borderId="12" xfId="0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4" fontId="27" fillId="0" borderId="16" xfId="43" applyNumberFormat="1" applyFont="1" applyFill="1" applyBorder="1" applyAlignment="1">
      <alignment horizontal="left" vertical="center" wrapText="1"/>
      <protection/>
    </xf>
    <xf numFmtId="184" fontId="28" fillId="0" borderId="12" xfId="43" applyNumberFormat="1" applyFont="1" applyFill="1" applyBorder="1" applyAlignment="1">
      <alignment horizontal="center" wrapText="1"/>
      <protection/>
    </xf>
    <xf numFmtId="176" fontId="28" fillId="0" borderId="12" xfId="43" applyNumberFormat="1" applyFont="1" applyFill="1" applyBorder="1" applyAlignment="1">
      <alignment horizontal="center" wrapText="1"/>
      <protection/>
    </xf>
    <xf numFmtId="0" fontId="28" fillId="0" borderId="12" xfId="43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horizontal="left"/>
    </xf>
    <xf numFmtId="0" fontId="3" fillId="0" borderId="16" xfId="43" applyFont="1" applyFill="1" applyBorder="1" applyAlignment="1">
      <alignment horizontal="left" vertical="top" wrapText="1"/>
      <protection/>
    </xf>
    <xf numFmtId="0" fontId="76" fillId="0" borderId="12" xfId="0" applyFont="1" applyFill="1" applyBorder="1" applyAlignment="1">
      <alignment horizontal="center"/>
    </xf>
    <xf numFmtId="4" fontId="85" fillId="0" borderId="16" xfId="43" applyNumberFormat="1" applyFont="1" applyFill="1" applyBorder="1" applyAlignment="1">
      <alignment horizontal="left" vertical="center" wrapText="1"/>
      <protection/>
    </xf>
    <xf numFmtId="4" fontId="3" fillId="0" borderId="16" xfId="43" applyNumberFormat="1" applyFont="1" applyFill="1" applyBorder="1" applyAlignment="1">
      <alignment horizontal="left" vertical="center" wrapText="1"/>
      <protection/>
    </xf>
    <xf numFmtId="4" fontId="3" fillId="0" borderId="22" xfId="43" applyNumberFormat="1" applyFont="1" applyFill="1" applyBorder="1" applyAlignment="1">
      <alignment horizontal="left" vertical="center" wrapText="1"/>
      <protection/>
    </xf>
    <xf numFmtId="2" fontId="3" fillId="0" borderId="23" xfId="0" applyNumberFormat="1" applyFont="1" applyFill="1" applyBorder="1" applyAlignment="1">
      <alignment horizontal="center"/>
    </xf>
    <xf numFmtId="44" fontId="3" fillId="0" borderId="16" xfId="0" applyNumberFormat="1" applyFont="1" applyFill="1" applyBorder="1" applyAlignment="1">
      <alignment wrapText="1"/>
    </xf>
    <xf numFmtId="44" fontId="3" fillId="0" borderId="16" xfId="0" applyNumberFormat="1" applyFont="1" applyFill="1" applyBorder="1" applyAlignment="1">
      <alignment horizontal="center" wrapText="1"/>
    </xf>
    <xf numFmtId="0" fontId="86" fillId="0" borderId="12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4" fontId="8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32" xfId="0" applyFont="1" applyBorder="1" applyAlignment="1">
      <alignment vertical="top" wrapText="1"/>
    </xf>
    <xf numFmtId="0" fontId="0" fillId="0" borderId="59" xfId="0" applyFont="1" applyBorder="1" applyAlignment="1">
      <alignment/>
    </xf>
    <xf numFmtId="0" fontId="0" fillId="0" borderId="67" xfId="0" applyBorder="1" applyAlignment="1">
      <alignment/>
    </xf>
    <xf numFmtId="0" fontId="1" fillId="0" borderId="52" xfId="0" applyFont="1" applyBorder="1" applyAlignment="1">
      <alignment vertical="top" wrapText="1"/>
    </xf>
    <xf numFmtId="0" fontId="0" fillId="0" borderId="137" xfId="0" applyBorder="1" applyAlignment="1">
      <alignment/>
    </xf>
    <xf numFmtId="0" fontId="0" fillId="0" borderId="170" xfId="0" applyBorder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50" xfId="56" applyFont="1" applyFill="1" applyBorder="1" applyAlignment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5" xfId="56" applyFont="1" applyFill="1" applyBorder="1" applyAlignment="1">
      <alignment vertical="center"/>
      <protection/>
    </xf>
    <xf numFmtId="0" fontId="0" fillId="33" borderId="171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172" xfId="0" applyFill="1" applyBorder="1" applyAlignment="1">
      <alignment/>
    </xf>
    <xf numFmtId="0" fontId="0" fillId="33" borderId="166" xfId="0" applyFill="1" applyBorder="1" applyAlignment="1">
      <alignment/>
    </xf>
    <xf numFmtId="0" fontId="0" fillId="0" borderId="173" xfId="56" applyFont="1" applyBorder="1" applyAlignment="1">
      <alignment horizontal="center" vertical="center" wrapText="1"/>
      <protection/>
    </xf>
    <xf numFmtId="0" fontId="0" fillId="0" borderId="174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5" xfId="56" applyFont="1" applyBorder="1" applyAlignment="1">
      <alignment horizontal="center" vertical="center" wrapText="1"/>
      <protection/>
    </xf>
    <xf numFmtId="0" fontId="6" fillId="0" borderId="176" xfId="56" applyFont="1" applyBorder="1" applyAlignment="1">
      <alignment horizontal="center" vertical="center" wrapText="1"/>
      <protection/>
    </xf>
    <xf numFmtId="0" fontId="6" fillId="0" borderId="177" xfId="56" applyFont="1" applyBorder="1" applyAlignment="1">
      <alignment horizontal="center" vertical="center" wrapText="1"/>
      <protection/>
    </xf>
    <xf numFmtId="0" fontId="0" fillId="0" borderId="178" xfId="56" applyFont="1" applyBorder="1" applyAlignment="1">
      <alignment horizontal="center" vertical="center" wrapText="1"/>
      <protection/>
    </xf>
    <xf numFmtId="0" fontId="0" fillId="0" borderId="179" xfId="56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2" xfId="56" applyFont="1" applyBorder="1" applyAlignment="1">
      <alignment horizontal="center" vertical="center" wrapText="1"/>
      <protection/>
    </xf>
    <xf numFmtId="0" fontId="0" fillId="0" borderId="59" xfId="56" applyFont="1" applyBorder="1" applyAlignment="1">
      <alignment horizontal="center" vertical="center" wrapText="1"/>
      <protection/>
    </xf>
    <xf numFmtId="0" fontId="0" fillId="0" borderId="67" xfId="56" applyFont="1" applyBorder="1" applyAlignment="1">
      <alignment horizontal="center" vertical="center" wrapText="1"/>
      <protection/>
    </xf>
    <xf numFmtId="0" fontId="6" fillId="0" borderId="180" xfId="56" applyFont="1" applyBorder="1" applyAlignment="1">
      <alignment horizontal="center" vertical="center" wrapText="1"/>
      <protection/>
    </xf>
    <xf numFmtId="0" fontId="6" fillId="0" borderId="181" xfId="56" applyFont="1" applyBorder="1" applyAlignment="1">
      <alignment horizontal="center" vertical="center" wrapText="1"/>
      <protection/>
    </xf>
    <xf numFmtId="0" fontId="6" fillId="0" borderId="182" xfId="56" applyFont="1" applyBorder="1" applyAlignment="1">
      <alignment horizontal="center" vertical="center" wrapText="1"/>
      <protection/>
    </xf>
    <xf numFmtId="0" fontId="0" fillId="0" borderId="183" xfId="56" applyFont="1" applyBorder="1" applyAlignment="1">
      <alignment horizontal="center" vertical="center" wrapText="1"/>
      <protection/>
    </xf>
    <xf numFmtId="0" fontId="0" fillId="0" borderId="184" xfId="56" applyFont="1" applyBorder="1" applyAlignment="1">
      <alignment horizontal="center" vertical="center" wrapText="1"/>
      <protection/>
    </xf>
    <xf numFmtId="0" fontId="0" fillId="0" borderId="185" xfId="56" applyFont="1" applyBorder="1" applyAlignment="1">
      <alignment horizontal="center" vertical="center" wrapText="1"/>
      <protection/>
    </xf>
    <xf numFmtId="0" fontId="0" fillId="0" borderId="186" xfId="56" applyFont="1" applyBorder="1" applyAlignment="1">
      <alignment horizontal="center" vertical="center" wrapText="1"/>
      <protection/>
    </xf>
    <xf numFmtId="0" fontId="0" fillId="0" borderId="187" xfId="56" applyFont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188" xfId="56" applyFont="1" applyBorder="1" applyAlignment="1">
      <alignment horizontal="center" vertical="center" wrapText="1"/>
      <protection/>
    </xf>
    <xf numFmtId="0" fontId="0" fillId="0" borderId="189" xfId="56" applyFont="1" applyBorder="1" applyAlignment="1">
      <alignment horizontal="center" vertical="center" wrapText="1"/>
      <protection/>
    </xf>
    <xf numFmtId="0" fontId="0" fillId="0" borderId="190" xfId="56" applyFont="1" applyBorder="1" applyAlignment="1">
      <alignment horizontal="center" vertical="center" wrapText="1"/>
      <protection/>
    </xf>
    <xf numFmtId="0" fontId="6" fillId="0" borderId="191" xfId="56" applyFont="1" applyBorder="1" applyAlignment="1">
      <alignment horizontal="center" vertical="center" wrapText="1"/>
      <protection/>
    </xf>
    <xf numFmtId="0" fontId="6" fillId="0" borderId="186" xfId="56" applyFont="1" applyBorder="1" applyAlignment="1">
      <alignment horizontal="center" vertical="center" wrapText="1"/>
      <protection/>
    </xf>
    <xf numFmtId="0" fontId="6" fillId="0" borderId="192" xfId="56" applyFont="1" applyBorder="1" applyAlignment="1">
      <alignment horizontal="center" vertical="center" wrapText="1"/>
      <protection/>
    </xf>
    <xf numFmtId="0" fontId="0" fillId="0" borderId="193" xfId="56" applyFont="1" applyBorder="1" applyAlignment="1">
      <alignment horizontal="center" vertical="center" wrapText="1"/>
      <protection/>
    </xf>
    <xf numFmtId="0" fontId="0" fillId="0" borderId="194" xfId="56" applyFont="1" applyBorder="1" applyAlignment="1">
      <alignment horizontal="center" vertical="center" wrapText="1"/>
      <protection/>
    </xf>
    <xf numFmtId="0" fontId="0" fillId="0" borderId="195" xfId="56" applyFont="1" applyBorder="1" applyAlignment="1">
      <alignment horizontal="center" vertical="center" wrapText="1"/>
      <protection/>
    </xf>
    <xf numFmtId="0" fontId="0" fillId="0" borderId="196" xfId="56" applyFont="1" applyBorder="1" applyAlignment="1">
      <alignment horizontal="center" vertical="center" wrapText="1"/>
      <protection/>
    </xf>
    <xf numFmtId="0" fontId="6" fillId="0" borderId="197" xfId="56" applyFont="1" applyBorder="1" applyAlignment="1">
      <alignment horizontal="center" vertical="center" wrapText="1"/>
      <protection/>
    </xf>
    <xf numFmtId="0" fontId="6" fillId="0" borderId="198" xfId="56" applyFont="1" applyBorder="1" applyAlignment="1">
      <alignment horizontal="center" vertical="center" wrapText="1"/>
      <protection/>
    </xf>
    <xf numFmtId="0" fontId="6" fillId="0" borderId="199" xfId="56" applyFont="1" applyBorder="1" applyAlignment="1">
      <alignment horizontal="center" vertical="center" wrapText="1"/>
      <protection/>
    </xf>
    <xf numFmtId="0" fontId="0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201" xfId="0" applyNumberFormat="1" applyFont="1" applyFill="1" applyBorder="1" applyAlignment="1" applyProtection="1">
      <alignment horizontal="center" vertical="center" wrapText="1"/>
      <protection/>
    </xf>
    <xf numFmtId="0" fontId="0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33" borderId="203" xfId="0" applyNumberFormat="1" applyFont="1" applyFill="1" applyBorder="1" applyAlignment="1" applyProtection="1">
      <alignment horizontal="center" vertical="center" wrapText="1"/>
      <protection/>
    </xf>
    <xf numFmtId="0" fontId="0" fillId="33" borderId="204" xfId="0" applyNumberFormat="1" applyFont="1" applyFill="1" applyBorder="1" applyAlignment="1" applyProtection="1">
      <alignment horizontal="center" vertical="center" wrapText="1"/>
      <protection/>
    </xf>
    <xf numFmtId="0" fontId="0" fillId="33" borderId="205" xfId="0" applyNumberFormat="1" applyFont="1" applyFill="1" applyBorder="1" applyAlignment="1" applyProtection="1">
      <alignment horizontal="center" vertical="center" wrapText="1"/>
      <protection/>
    </xf>
    <xf numFmtId="0" fontId="0" fillId="33" borderId="206" xfId="0" applyNumberFormat="1" applyFont="1" applyFill="1" applyBorder="1" applyAlignment="1" applyProtection="1">
      <alignment horizontal="center" vertical="center" wrapText="1"/>
      <protection/>
    </xf>
    <xf numFmtId="0" fontId="6" fillId="33" borderId="207" xfId="0" applyNumberFormat="1" applyFont="1" applyFill="1" applyBorder="1" applyAlignment="1" applyProtection="1">
      <alignment horizontal="center" vertical="center" wrapText="1"/>
      <protection/>
    </xf>
    <xf numFmtId="0" fontId="6" fillId="33" borderId="20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209" xfId="0" applyNumberFormat="1" applyFont="1" applyFill="1" applyBorder="1" applyAlignment="1" applyProtection="1">
      <alignment horizontal="center" vertical="center" wrapText="1"/>
      <protection/>
    </xf>
    <xf numFmtId="0" fontId="0" fillId="33" borderId="210" xfId="0" applyNumberFormat="1" applyFont="1" applyFill="1" applyBorder="1" applyAlignment="1" applyProtection="1">
      <alignment horizontal="center" vertical="center" wrapText="1"/>
      <protection/>
    </xf>
    <xf numFmtId="0" fontId="0" fillId="33" borderId="211" xfId="0" applyNumberFormat="1" applyFont="1" applyFill="1" applyBorder="1" applyAlignment="1" applyProtection="1">
      <alignment/>
      <protection/>
    </xf>
    <xf numFmtId="0" fontId="0" fillId="33" borderId="212" xfId="0" applyNumberFormat="1" applyFont="1" applyFill="1" applyBorder="1" applyAlignment="1" applyProtection="1">
      <alignment/>
      <protection/>
    </xf>
    <xf numFmtId="0" fontId="0" fillId="33" borderId="213" xfId="0" applyNumberFormat="1" applyFont="1" applyFill="1" applyBorder="1" applyAlignment="1" applyProtection="1">
      <alignment horizontal="center" vertical="center" wrapText="1"/>
      <protection/>
    </xf>
    <xf numFmtId="0" fontId="0" fillId="33" borderId="214" xfId="0" applyNumberFormat="1" applyFont="1" applyFill="1" applyBorder="1" applyAlignment="1" applyProtection="1">
      <alignment horizontal="center" vertical="center" wrapText="1"/>
      <protection/>
    </xf>
    <xf numFmtId="0" fontId="6" fillId="33" borderId="215" xfId="0" applyNumberFormat="1" applyFont="1" applyFill="1" applyBorder="1" applyAlignment="1" applyProtection="1">
      <alignment horizontal="center" vertical="center" wrapText="1"/>
      <protection/>
    </xf>
    <xf numFmtId="0" fontId="6" fillId="33" borderId="216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45" applyBorder="1" applyAlignment="1">
      <alignment horizontal="center" vertical="top"/>
      <protection/>
    </xf>
    <xf numFmtId="0" fontId="0" fillId="0" borderId="146" xfId="45" applyBorder="1" applyAlignment="1">
      <alignment horizontal="center" vertical="top"/>
      <protection/>
    </xf>
    <xf numFmtId="0" fontId="0" fillId="0" borderId="27" xfId="45" applyBorder="1" applyAlignment="1">
      <alignment horizontal="center" vertical="top"/>
      <protection/>
    </xf>
    <xf numFmtId="0" fontId="0" fillId="0" borderId="148" xfId="45" applyBorder="1" applyAlignment="1">
      <alignment horizontal="center" vertical="top"/>
      <protection/>
    </xf>
    <xf numFmtId="0" fontId="0" fillId="0" borderId="217" xfId="45" applyFont="1" applyBorder="1" applyAlignment="1">
      <alignment horizontal="center" vertical="top"/>
      <protection/>
    </xf>
    <xf numFmtId="0" fontId="0" fillId="0" borderId="149" xfId="45" applyBorder="1" applyAlignment="1">
      <alignment horizontal="center" vertical="top"/>
      <protection/>
    </xf>
    <xf numFmtId="0" fontId="6" fillId="0" borderId="169" xfId="0" applyFont="1" applyBorder="1" applyAlignment="1">
      <alignment/>
    </xf>
    <xf numFmtId="0" fontId="6" fillId="0" borderId="68" xfId="0" applyFont="1" applyBorder="1" applyAlignment="1">
      <alignment/>
    </xf>
    <xf numFmtId="0" fontId="0" fillId="0" borderId="52" xfId="0" applyFont="1" applyFill="1" applyBorder="1" applyAlignment="1">
      <alignment vertical="top" wrapText="1"/>
    </xf>
    <xf numFmtId="0" fontId="0" fillId="0" borderId="137" xfId="0" applyFont="1" applyFill="1" applyBorder="1" applyAlignment="1">
      <alignment vertical="top" wrapText="1"/>
    </xf>
    <xf numFmtId="0" fontId="0" fillId="0" borderId="170" xfId="0" applyFont="1" applyFill="1" applyBorder="1" applyAlignment="1">
      <alignment vertical="top" wrapText="1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66" xfId="57" applyFont="1" applyFill="1" applyBorder="1" applyAlignment="1">
      <alignment horizontal="center" vertical="center" wrapText="1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0" fillId="0" borderId="167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6" fillId="0" borderId="55" xfId="0" applyFont="1" applyBorder="1" applyAlignment="1">
      <alignment/>
    </xf>
    <xf numFmtId="0" fontId="0" fillId="0" borderId="171" xfId="0" applyBorder="1" applyAlignment="1">
      <alignment/>
    </xf>
    <xf numFmtId="0" fontId="0" fillId="0" borderId="54" xfId="0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0" fontId="0" fillId="0" borderId="167" xfId="0" applyBorder="1" applyAlignment="1">
      <alignment wrapText="1"/>
    </xf>
    <xf numFmtId="0" fontId="0" fillId="0" borderId="47" xfId="0" applyBorder="1" applyAlignment="1">
      <alignment wrapText="1"/>
    </xf>
    <xf numFmtId="0" fontId="8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5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2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33" borderId="67" xfId="0" applyFont="1" applyFill="1" applyBorder="1" applyAlignment="1">
      <alignment vertical="top" wrapText="1"/>
    </xf>
    <xf numFmtId="182" fontId="2" fillId="0" borderId="67" xfId="0" applyNumberFormat="1" applyFont="1" applyFill="1" applyBorder="1" applyAlignment="1">
      <alignment horizontal="center" vertical="top" wrapText="1"/>
    </xf>
    <xf numFmtId="182" fontId="2" fillId="0" borderId="33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88" fillId="0" borderId="34" xfId="0" applyFont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178" fontId="2" fillId="0" borderId="33" xfId="0" applyNumberFormat="1" applyFont="1" applyFill="1" applyBorder="1" applyAlignment="1">
      <alignment/>
    </xf>
    <xf numFmtId="178" fontId="0" fillId="0" borderId="150" xfId="0" applyNumberFormat="1" applyFont="1" applyBorder="1" applyAlignment="1">
      <alignment/>
    </xf>
    <xf numFmtId="0" fontId="0" fillId="0" borderId="55" xfId="56" applyFont="1" applyBorder="1" applyAlignment="1">
      <alignment horizontal="center" vertical="center" wrapText="1"/>
      <protection/>
    </xf>
    <xf numFmtId="178" fontId="0" fillId="0" borderId="60" xfId="56" applyNumberFormat="1" applyFont="1" applyBorder="1" applyAlignment="1">
      <alignment horizontal="right" vertical="center" wrapText="1"/>
      <protection/>
    </xf>
    <xf numFmtId="178" fontId="0" fillId="0" borderId="53" xfId="56" applyNumberFormat="1" applyFont="1" applyBorder="1" applyAlignment="1">
      <alignment horizontal="right" vertical="center" wrapText="1"/>
      <protection/>
    </xf>
    <xf numFmtId="178" fontId="0" fillId="0" borderId="56" xfId="56" applyNumberFormat="1" applyFont="1" applyBorder="1" applyAlignment="1">
      <alignment horizontal="center" vertical="center" wrapText="1"/>
      <protection/>
    </xf>
    <xf numFmtId="0" fontId="0" fillId="0" borderId="150" xfId="56" applyFont="1" applyBorder="1" applyAlignment="1">
      <alignment horizontal="center" vertical="center" wrapText="1"/>
      <protection/>
    </xf>
    <xf numFmtId="0" fontId="0" fillId="0" borderId="53" xfId="56" applyFont="1" applyBorder="1" applyAlignment="1">
      <alignment horizontal="center" vertical="center" wrapText="1"/>
      <protection/>
    </xf>
    <xf numFmtId="0" fontId="0" fillId="0" borderId="60" xfId="56" applyFont="1" applyBorder="1" applyAlignment="1">
      <alignment horizontal="center" vertical="center" wrapText="1"/>
      <protection/>
    </xf>
    <xf numFmtId="0" fontId="0" fillId="0" borderId="56" xfId="56" applyFont="1" applyBorder="1" applyAlignment="1">
      <alignment horizontal="center" vertical="center" wrapText="1"/>
      <protection/>
    </xf>
    <xf numFmtId="178" fontId="0" fillId="33" borderId="16" xfId="0" applyNumberFormat="1" applyFont="1" applyFill="1" applyBorder="1" applyAlignment="1">
      <alignment/>
    </xf>
    <xf numFmtId="0" fontId="0" fillId="33" borderId="11" xfId="56" applyFont="1" applyFill="1" applyBorder="1" applyAlignment="1">
      <alignment horizontal="center" vertical="center" wrapText="1"/>
      <protection/>
    </xf>
    <xf numFmtId="178" fontId="0" fillId="33" borderId="17" xfId="0" applyNumberFormat="1" applyFont="1" applyFill="1" applyBorder="1" applyAlignment="1">
      <alignment/>
    </xf>
    <xf numFmtId="178" fontId="0" fillId="33" borderId="12" xfId="56" applyNumberFormat="1" applyFont="1" applyFill="1" applyBorder="1" applyAlignment="1">
      <alignment horizontal="right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6" xfId="56" applyFont="1" applyFill="1" applyBorder="1" applyAlignment="1">
      <alignment horizontal="center" vertical="center" wrapText="1"/>
      <protection/>
    </xf>
    <xf numFmtId="0" fontId="0" fillId="33" borderId="12" xfId="56" applyFont="1" applyFill="1" applyBorder="1" applyAlignment="1">
      <alignment horizontal="center" vertical="center" wrapText="1"/>
      <protection/>
    </xf>
    <xf numFmtId="0" fontId="0" fillId="33" borderId="17" xfId="56" applyFont="1" applyFill="1" applyBorder="1" applyAlignment="1">
      <alignment horizontal="center" vertical="center" wrapText="1"/>
      <protection/>
    </xf>
    <xf numFmtId="178" fontId="0" fillId="33" borderId="12" xfId="0" applyNumberFormat="1" applyFont="1" applyFill="1" applyBorder="1" applyAlignment="1">
      <alignment/>
    </xf>
    <xf numFmtId="0" fontId="0" fillId="33" borderId="12" xfId="56" applyFont="1" applyFill="1" applyBorder="1" applyAlignment="1">
      <alignment horizontal="right" vertical="center" wrapText="1"/>
      <protection/>
    </xf>
    <xf numFmtId="178" fontId="0" fillId="33" borderId="16" xfId="0" applyNumberFormat="1" applyFont="1" applyFill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8" fontId="0" fillId="33" borderId="11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80" xfId="0" applyNumberFormat="1" applyFont="1" applyFill="1" applyBorder="1" applyAlignment="1" applyProtection="1">
      <alignment/>
      <protection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34" borderId="12" xfId="0" applyNumberFormat="1" applyFont="1" applyFill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6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vertical="top"/>
    </xf>
    <xf numFmtId="178" fontId="0" fillId="0" borderId="17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16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47" xfId="0" applyNumberFormat="1" applyFont="1" applyBorder="1" applyAlignment="1">
      <alignment/>
    </xf>
    <xf numFmtId="178" fontId="0" fillId="0" borderId="148" xfId="0" applyNumberFormat="1" applyFont="1" applyBorder="1" applyAlignment="1">
      <alignment/>
    </xf>
    <xf numFmtId="178" fontId="0" fillId="0" borderId="148" xfId="0" applyNumberFormat="1" applyFont="1" applyBorder="1" applyAlignment="1">
      <alignment/>
    </xf>
    <xf numFmtId="178" fontId="0" fillId="0" borderId="169" xfId="0" applyNumberFormat="1" applyFont="1" applyBorder="1" applyAlignment="1">
      <alignment/>
    </xf>
    <xf numFmtId="178" fontId="0" fillId="0" borderId="146" xfId="0" applyNumberFormat="1" applyFont="1" applyFill="1" applyBorder="1" applyAlignment="1">
      <alignment/>
    </xf>
    <xf numFmtId="178" fontId="0" fillId="0" borderId="148" xfId="0" applyNumberFormat="1" applyFont="1" applyFill="1" applyBorder="1" applyAlignment="1">
      <alignment/>
    </xf>
    <xf numFmtId="178" fontId="0" fillId="0" borderId="149" xfId="0" applyNumberFormat="1" applyFont="1" applyFill="1" applyBorder="1" applyAlignment="1">
      <alignment/>
    </xf>
    <xf numFmtId="178" fontId="0" fillId="0" borderId="147" xfId="0" applyNumberFormat="1" applyFont="1" applyFill="1" applyBorder="1" applyAlignment="1">
      <alignment/>
    </xf>
    <xf numFmtId="178" fontId="0" fillId="0" borderId="146" xfId="0" applyNumberFormat="1" applyFont="1" applyFill="1" applyBorder="1" applyAlignment="1">
      <alignment/>
    </xf>
    <xf numFmtId="178" fontId="0" fillId="0" borderId="169" xfId="0" applyNumberFormat="1" applyFont="1" applyFill="1" applyBorder="1" applyAlignment="1">
      <alignment/>
    </xf>
    <xf numFmtId="178" fontId="0" fillId="0" borderId="68" xfId="0" applyNumberFormat="1" applyFont="1" applyFill="1" applyBorder="1" applyAlignment="1">
      <alignment/>
    </xf>
    <xf numFmtId="178" fontId="0" fillId="0" borderId="67" xfId="0" applyNumberFormat="1" applyFont="1" applyFill="1" applyBorder="1" applyAlignment="1">
      <alignment/>
    </xf>
    <xf numFmtId="178" fontId="0" fillId="0" borderId="44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6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178" fontId="0" fillId="0" borderId="48" xfId="0" applyNumberFormat="1" applyFont="1" applyFill="1" applyBorder="1" applyAlignment="1">
      <alignment/>
    </xf>
    <xf numFmtId="178" fontId="0" fillId="0" borderId="44" xfId="0" applyNumberFormat="1" applyFont="1" applyFill="1" applyBorder="1" applyAlignment="1">
      <alignment/>
    </xf>
    <xf numFmtId="178" fontId="0" fillId="0" borderId="45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0" fillId="0" borderId="25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26" xfId="0" applyNumberFormat="1" applyFont="1" applyFill="1" applyBorder="1" applyAlignment="1">
      <alignment/>
    </xf>
    <xf numFmtId="178" fontId="0" fillId="0" borderId="5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218" xfId="0" applyNumberFormat="1" applyFont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218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 horizontal="right" wrapText="1"/>
    </xf>
    <xf numFmtId="178" fontId="0" fillId="0" borderId="219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20" xfId="0" applyNumberFormat="1" applyFont="1" applyBorder="1" applyAlignment="1">
      <alignment/>
    </xf>
    <xf numFmtId="178" fontId="0" fillId="0" borderId="172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217" xfId="0" applyNumberFormat="1" applyFont="1" applyFill="1" applyBorder="1" applyAlignment="1">
      <alignment/>
    </xf>
    <xf numFmtId="178" fontId="0" fillId="0" borderId="219" xfId="0" applyNumberFormat="1" applyFont="1" applyFill="1" applyBorder="1" applyAlignment="1">
      <alignment/>
    </xf>
    <xf numFmtId="178" fontId="0" fillId="0" borderId="220" xfId="0" applyNumberFormat="1" applyFont="1" applyFill="1" applyBorder="1" applyAlignment="1">
      <alignment/>
    </xf>
    <xf numFmtId="178" fontId="0" fillId="0" borderId="33" xfId="0" applyNumberFormat="1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0" fillId="0" borderId="38" xfId="0" applyNumberFormat="1" applyFont="1" applyFill="1" applyBorder="1" applyAlignment="1">
      <alignment/>
    </xf>
    <xf numFmtId="178" fontId="0" fillId="0" borderId="41" xfId="0" applyNumberFormat="1" applyFont="1" applyFill="1" applyBorder="1" applyAlignment="1">
      <alignment/>
    </xf>
    <xf numFmtId="178" fontId="0" fillId="0" borderId="36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0" fontId="0" fillId="0" borderId="35" xfId="0" applyFont="1" applyBorder="1" applyAlignment="1">
      <alignment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Normal_Sheet1_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5">
      <selection activeCell="A1" sqref="A1:D53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62.14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A1" s="2" t="s">
        <v>323</v>
      </c>
    </row>
    <row r="2" ht="15.75">
      <c r="C2" s="1" t="s">
        <v>736</v>
      </c>
    </row>
    <row r="3" ht="17.25" customHeight="1">
      <c r="A3" s="1" t="s">
        <v>737</v>
      </c>
    </row>
    <row r="4" spans="1:4" ht="15.75">
      <c r="A4" s="862" t="s">
        <v>661</v>
      </c>
      <c r="B4" s="863"/>
      <c r="C4" s="863"/>
      <c r="D4" s="863"/>
    </row>
    <row r="5" ht="18" customHeight="1">
      <c r="A5" s="3" t="s">
        <v>324</v>
      </c>
    </row>
    <row r="6" spans="1:4" ht="15" customHeight="1" thickBot="1">
      <c r="A6" s="3"/>
      <c r="D6" t="s">
        <v>325</v>
      </c>
    </row>
    <row r="7" spans="1:4" ht="45" customHeight="1" thickBot="1">
      <c r="A7" s="290" t="s">
        <v>724</v>
      </c>
      <c r="B7" s="291" t="s">
        <v>326</v>
      </c>
      <c r="C7" s="292" t="s">
        <v>327</v>
      </c>
      <c r="D7" s="293" t="s">
        <v>328</v>
      </c>
    </row>
    <row r="8" spans="1:4" ht="16.5" customHeight="1" thickBot="1">
      <c r="A8" s="809">
        <v>1</v>
      </c>
      <c r="B8" s="806">
        <v>2</v>
      </c>
      <c r="C8" s="807">
        <v>3</v>
      </c>
      <c r="D8" s="808">
        <v>4</v>
      </c>
    </row>
    <row r="9" spans="1:4" ht="15" customHeight="1" thickBot="1">
      <c r="A9" s="294">
        <v>1</v>
      </c>
      <c r="B9" s="295" t="s">
        <v>329</v>
      </c>
      <c r="C9" s="296" t="s">
        <v>330</v>
      </c>
      <c r="D9" s="297">
        <f>D10+D12+D16</f>
        <v>19396</v>
      </c>
    </row>
    <row r="10" spans="1:4" ht="17.25" customHeight="1" thickBot="1">
      <c r="A10" s="294">
        <v>2</v>
      </c>
      <c r="B10" s="298" t="s">
        <v>331</v>
      </c>
      <c r="C10" s="296" t="s">
        <v>332</v>
      </c>
      <c r="D10" s="297">
        <f>D11</f>
        <v>17796</v>
      </c>
    </row>
    <row r="11" spans="1:4" ht="18.75" customHeight="1" thickBot="1">
      <c r="A11" s="294">
        <v>3</v>
      </c>
      <c r="B11" s="295" t="s">
        <v>333</v>
      </c>
      <c r="C11" s="299" t="s">
        <v>334</v>
      </c>
      <c r="D11" s="297">
        <v>17796</v>
      </c>
    </row>
    <row r="12" spans="1:4" ht="18.75" customHeight="1" thickBot="1">
      <c r="A12" s="294">
        <v>4</v>
      </c>
      <c r="B12" s="295" t="s">
        <v>335</v>
      </c>
      <c r="C12" s="296" t="s">
        <v>367</v>
      </c>
      <c r="D12" s="297">
        <f>D13+D14+D15</f>
        <v>870</v>
      </c>
    </row>
    <row r="13" spans="1:4" ht="18" customHeight="1" thickBot="1">
      <c r="A13" s="294">
        <v>5</v>
      </c>
      <c r="B13" s="295" t="s">
        <v>336</v>
      </c>
      <c r="C13" s="299" t="s">
        <v>337</v>
      </c>
      <c r="D13" s="300">
        <v>600</v>
      </c>
    </row>
    <row r="14" spans="1:4" ht="17.25" customHeight="1" thickBot="1">
      <c r="A14" s="294">
        <v>6</v>
      </c>
      <c r="B14" s="295" t="s">
        <v>338</v>
      </c>
      <c r="C14" s="299" t="s">
        <v>339</v>
      </c>
      <c r="D14" s="300">
        <v>10</v>
      </c>
    </row>
    <row r="15" spans="1:4" ht="17.25" customHeight="1" thickBot="1">
      <c r="A15" s="294">
        <v>7</v>
      </c>
      <c r="B15" s="295" t="s">
        <v>340</v>
      </c>
      <c r="C15" s="299" t="s">
        <v>341</v>
      </c>
      <c r="D15" s="300">
        <v>260</v>
      </c>
    </row>
    <row r="16" spans="1:4" ht="15.75" customHeight="1" thickBot="1">
      <c r="A16" s="294">
        <v>8</v>
      </c>
      <c r="B16" s="295" t="s">
        <v>342</v>
      </c>
      <c r="C16" s="296" t="s">
        <v>368</v>
      </c>
      <c r="D16" s="297">
        <f>D17+D18</f>
        <v>730</v>
      </c>
    </row>
    <row r="17" spans="1:4" ht="16.5" customHeight="1" thickBot="1">
      <c r="A17" s="294">
        <v>9</v>
      </c>
      <c r="B17" s="295" t="s">
        <v>343</v>
      </c>
      <c r="C17" s="299" t="s">
        <v>344</v>
      </c>
      <c r="D17" s="300">
        <v>50</v>
      </c>
    </row>
    <row r="18" spans="1:4" ht="17.25" customHeight="1" thickBot="1">
      <c r="A18" s="294">
        <v>10</v>
      </c>
      <c r="B18" s="295" t="s">
        <v>345</v>
      </c>
      <c r="C18" s="299" t="s">
        <v>369</v>
      </c>
      <c r="D18" s="300">
        <f>D19+D20</f>
        <v>680</v>
      </c>
    </row>
    <row r="19" spans="1:4" ht="18.75" customHeight="1" thickBot="1">
      <c r="A19" s="294">
        <v>11</v>
      </c>
      <c r="B19" s="295" t="s">
        <v>346</v>
      </c>
      <c r="C19" s="299" t="s">
        <v>347</v>
      </c>
      <c r="D19" s="300">
        <v>30</v>
      </c>
    </row>
    <row r="20" spans="1:4" ht="19.5" customHeight="1" thickBot="1">
      <c r="A20" s="294">
        <v>12</v>
      </c>
      <c r="B20" s="295" t="s">
        <v>348</v>
      </c>
      <c r="C20" s="299" t="s">
        <v>349</v>
      </c>
      <c r="D20" s="301">
        <v>650</v>
      </c>
    </row>
    <row r="21" spans="1:4" ht="18" customHeight="1" thickBot="1">
      <c r="A21" s="294">
        <v>13</v>
      </c>
      <c r="B21" s="295" t="s">
        <v>350</v>
      </c>
      <c r="C21" s="296" t="s">
        <v>465</v>
      </c>
      <c r="D21" s="307">
        <f>D22+D28+D36</f>
        <v>12583.871</v>
      </c>
    </row>
    <row r="22" spans="1:4" ht="18" customHeight="1" thickBot="1">
      <c r="A22" s="294">
        <v>14</v>
      </c>
      <c r="B22" s="510" t="s">
        <v>351</v>
      </c>
      <c r="C22" s="507" t="s">
        <v>716</v>
      </c>
      <c r="D22" s="627">
        <f>D23+D24+D25+D26+D27</f>
        <v>11216.797999999999</v>
      </c>
    </row>
    <row r="23" spans="1:4" ht="33.75" customHeight="1" thickBot="1">
      <c r="A23" s="294">
        <v>15</v>
      </c>
      <c r="B23" s="295" t="s">
        <v>466</v>
      </c>
      <c r="C23" s="299" t="s">
        <v>410</v>
      </c>
      <c r="D23" s="302">
        <v>3529.698</v>
      </c>
    </row>
    <row r="24" spans="1:4" ht="21" customHeight="1" thickBot="1">
      <c r="A24" s="294">
        <v>16</v>
      </c>
      <c r="B24" s="295" t="s">
        <v>467</v>
      </c>
      <c r="C24" s="303" t="s">
        <v>256</v>
      </c>
      <c r="D24" s="512">
        <v>7353.8</v>
      </c>
    </row>
    <row r="25" spans="1:5" ht="33" customHeight="1" thickBot="1">
      <c r="A25" s="294">
        <v>17</v>
      </c>
      <c r="B25" s="299" t="s">
        <v>468</v>
      </c>
      <c r="C25" s="304" t="s">
        <v>663</v>
      </c>
      <c r="D25" s="305">
        <v>122.2</v>
      </c>
      <c r="E25" s="765"/>
    </row>
    <row r="26" spans="1:4" ht="47.25" customHeight="1" thickBot="1">
      <c r="A26" s="294">
        <v>18</v>
      </c>
      <c r="B26" s="299" t="s">
        <v>469</v>
      </c>
      <c r="C26" s="304" t="s">
        <v>470</v>
      </c>
      <c r="D26" s="305">
        <v>0.8</v>
      </c>
    </row>
    <row r="27" spans="1:4" ht="18" customHeight="1" thickBot="1">
      <c r="A27" s="294">
        <v>19</v>
      </c>
      <c r="B27" s="299" t="s">
        <v>471</v>
      </c>
      <c r="C27" s="304" t="s">
        <v>472</v>
      </c>
      <c r="D27" s="305">
        <v>210.3</v>
      </c>
    </row>
    <row r="28" spans="1:4" ht="30.75" customHeight="1" thickBot="1">
      <c r="A28" s="294">
        <v>20</v>
      </c>
      <c r="B28" s="508" t="s">
        <v>473</v>
      </c>
      <c r="C28" s="791" t="s">
        <v>474</v>
      </c>
      <c r="D28" s="509">
        <f>D29+D30+D31+D32+D33+D34+D35</f>
        <v>470.073</v>
      </c>
    </row>
    <row r="29" spans="1:4" ht="35.25" customHeight="1" thickBot="1">
      <c r="A29" s="294">
        <v>21</v>
      </c>
      <c r="B29" s="299" t="s">
        <v>475</v>
      </c>
      <c r="C29" s="304" t="s">
        <v>476</v>
      </c>
      <c r="D29" s="306">
        <v>112.3</v>
      </c>
    </row>
    <row r="30" spans="1:4" ht="17.25" customHeight="1" thickBot="1">
      <c r="A30" s="294">
        <v>22</v>
      </c>
      <c r="B30" s="299" t="s">
        <v>413</v>
      </c>
      <c r="C30" s="792" t="s">
        <v>477</v>
      </c>
      <c r="D30" s="306">
        <v>83</v>
      </c>
    </row>
    <row r="31" spans="1:4" ht="18" customHeight="1" thickBot="1">
      <c r="A31" s="294">
        <v>23</v>
      </c>
      <c r="B31" s="299" t="s">
        <v>478</v>
      </c>
      <c r="C31" s="793" t="s">
        <v>479</v>
      </c>
      <c r="D31" s="306">
        <v>34</v>
      </c>
    </row>
    <row r="32" spans="1:4" ht="23.25" customHeight="1" thickBot="1">
      <c r="A32" s="294">
        <v>24</v>
      </c>
      <c r="B32" s="299" t="s">
        <v>480</v>
      </c>
      <c r="C32" s="792" t="s">
        <v>481</v>
      </c>
      <c r="D32" s="306">
        <v>32.741</v>
      </c>
    </row>
    <row r="33" spans="1:9" ht="21" customHeight="1" thickBot="1">
      <c r="A33" s="294">
        <v>25</v>
      </c>
      <c r="B33" s="759" t="s">
        <v>482</v>
      </c>
      <c r="C33" s="792" t="s">
        <v>483</v>
      </c>
      <c r="D33" s="306">
        <v>143</v>
      </c>
      <c r="I33" s="10" t="s">
        <v>408</v>
      </c>
    </row>
    <row r="34" spans="1:4" ht="18" customHeight="1" thickBot="1">
      <c r="A34" s="294">
        <v>26</v>
      </c>
      <c r="B34" s="299" t="s">
        <v>484</v>
      </c>
      <c r="C34" s="792" t="s">
        <v>461</v>
      </c>
      <c r="D34" s="306">
        <v>54</v>
      </c>
    </row>
    <row r="35" spans="1:4" ht="18" customHeight="1" thickBot="1">
      <c r="A35" s="993">
        <v>27</v>
      </c>
      <c r="B35" s="795" t="s">
        <v>714</v>
      </c>
      <c r="C35" s="659" t="s">
        <v>715</v>
      </c>
      <c r="D35" s="305">
        <v>11.032</v>
      </c>
    </row>
    <row r="36" spans="1:4" ht="33" customHeight="1" thickBot="1">
      <c r="A36" s="628">
        <v>28</v>
      </c>
      <c r="B36" s="629" t="s">
        <v>405</v>
      </c>
      <c r="C36" s="630" t="s">
        <v>485</v>
      </c>
      <c r="D36" s="631">
        <f>D37+D38</f>
        <v>897</v>
      </c>
    </row>
    <row r="37" spans="1:4" ht="18" customHeight="1" thickBot="1">
      <c r="A37" s="632">
        <v>29</v>
      </c>
      <c r="B37" s="633" t="s">
        <v>406</v>
      </c>
      <c r="C37" s="794" t="s">
        <v>486</v>
      </c>
      <c r="D37" s="306">
        <v>160</v>
      </c>
    </row>
    <row r="38" spans="1:4" ht="30" customHeight="1" thickBot="1">
      <c r="A38" s="632">
        <v>30</v>
      </c>
      <c r="B38" s="633" t="s">
        <v>407</v>
      </c>
      <c r="C38" s="792" t="s">
        <v>487</v>
      </c>
      <c r="D38" s="306">
        <v>737</v>
      </c>
    </row>
    <row r="39" spans="1:4" ht="16.5" customHeight="1" thickBot="1">
      <c r="A39" s="294">
        <v>31</v>
      </c>
      <c r="B39" s="295" t="s">
        <v>352</v>
      </c>
      <c r="C39" s="296" t="s">
        <v>717</v>
      </c>
      <c r="D39" s="297">
        <f>D40+D44+D45+D46+D47</f>
        <v>1687.238</v>
      </c>
    </row>
    <row r="40" spans="1:4" ht="15.75" customHeight="1" thickBot="1">
      <c r="A40" s="294">
        <v>32</v>
      </c>
      <c r="B40" s="295" t="s">
        <v>353</v>
      </c>
      <c r="C40" s="296" t="s">
        <v>488</v>
      </c>
      <c r="D40" s="297">
        <f>D41+D42+D43</f>
        <v>355</v>
      </c>
    </row>
    <row r="41" spans="1:4" ht="19.5" customHeight="1" thickBot="1">
      <c r="A41" s="294">
        <v>33</v>
      </c>
      <c r="B41" s="295" t="s">
        <v>354</v>
      </c>
      <c r="C41" s="299" t="s">
        <v>355</v>
      </c>
      <c r="D41" s="300">
        <v>245</v>
      </c>
    </row>
    <row r="42" spans="1:4" ht="23.25" customHeight="1" thickBot="1">
      <c r="A42" s="294">
        <v>34</v>
      </c>
      <c r="B42" s="295" t="s">
        <v>356</v>
      </c>
      <c r="C42" s="299" t="s">
        <v>357</v>
      </c>
      <c r="D42" s="300">
        <v>10</v>
      </c>
    </row>
    <row r="43" spans="1:4" ht="15" customHeight="1" thickBot="1">
      <c r="A43" s="294">
        <v>35</v>
      </c>
      <c r="B43" s="295" t="s">
        <v>358</v>
      </c>
      <c r="C43" s="299" t="s">
        <v>359</v>
      </c>
      <c r="D43" s="300">
        <v>100</v>
      </c>
    </row>
    <row r="44" spans="1:4" ht="15.75" customHeight="1" thickBot="1">
      <c r="A44" s="294">
        <v>36</v>
      </c>
      <c r="B44" s="295" t="s">
        <v>360</v>
      </c>
      <c r="C44" s="296" t="s">
        <v>361</v>
      </c>
      <c r="D44" s="311">
        <v>1300.238</v>
      </c>
    </row>
    <row r="45" spans="1:4" ht="13.5" customHeight="1" thickBot="1">
      <c r="A45" s="294">
        <v>37</v>
      </c>
      <c r="B45" s="295" t="s">
        <v>489</v>
      </c>
      <c r="C45" s="296" t="s">
        <v>362</v>
      </c>
      <c r="D45" s="297">
        <v>10</v>
      </c>
    </row>
    <row r="46" spans="1:4" ht="16.5" thickBot="1">
      <c r="A46" s="294">
        <v>38</v>
      </c>
      <c r="B46" s="295" t="s">
        <v>490</v>
      </c>
      <c r="C46" s="296" t="s">
        <v>363</v>
      </c>
      <c r="D46" s="297">
        <v>5</v>
      </c>
    </row>
    <row r="47" spans="1:4" ht="16.5" thickBot="1">
      <c r="A47" s="294">
        <v>39</v>
      </c>
      <c r="B47" s="295" t="s">
        <v>491</v>
      </c>
      <c r="C47" s="315" t="s">
        <v>492</v>
      </c>
      <c r="D47" s="297">
        <v>17</v>
      </c>
    </row>
    <row r="48" spans="1:5" ht="16.5" thickBot="1">
      <c r="A48" s="294">
        <v>40</v>
      </c>
      <c r="B48" s="295"/>
      <c r="C48" s="296" t="s">
        <v>493</v>
      </c>
      <c r="D48" s="994">
        <f>D9+D21+D39</f>
        <v>33667.109</v>
      </c>
      <c r="E48" s="640"/>
    </row>
    <row r="49" spans="1:4" ht="16.5" thickBot="1">
      <c r="A49" s="634">
        <v>41</v>
      </c>
      <c r="B49" s="303"/>
      <c r="C49" s="635" t="s">
        <v>494</v>
      </c>
      <c r="D49" s="995">
        <v>185.88488</v>
      </c>
    </row>
    <row r="50" spans="1:4" ht="16.5" thickBot="1">
      <c r="A50" s="864">
        <v>42</v>
      </c>
      <c r="B50" s="867"/>
      <c r="C50" s="308" t="s">
        <v>364</v>
      </c>
      <c r="D50" s="636">
        <v>1267.63168</v>
      </c>
    </row>
    <row r="51" spans="1:4" ht="15.75">
      <c r="A51" s="865"/>
      <c r="B51" s="868"/>
      <c r="C51" s="310" t="s">
        <v>664</v>
      </c>
      <c r="D51" s="637">
        <v>124.5656</v>
      </c>
    </row>
    <row r="52" spans="1:4" ht="15.75">
      <c r="A52" s="865"/>
      <c r="B52" s="868"/>
      <c r="C52" s="310" t="s">
        <v>365</v>
      </c>
      <c r="D52" s="638">
        <v>276.96818</v>
      </c>
    </row>
    <row r="53" spans="1:4" ht="16.5" thickBot="1">
      <c r="A53" s="866"/>
      <c r="B53" s="869"/>
      <c r="C53" s="309" t="s">
        <v>366</v>
      </c>
      <c r="D53" s="639">
        <v>866.0979</v>
      </c>
    </row>
    <row r="55" ht="12.75">
      <c r="D55" s="640"/>
    </row>
    <row r="57" ht="12.75">
      <c r="D57" s="640"/>
    </row>
    <row r="59" ht="12.75">
      <c r="D59" s="640"/>
    </row>
    <row r="61" ht="12.75">
      <c r="D61" s="640"/>
    </row>
  </sheetData>
  <sheetProtection/>
  <mergeCells count="3">
    <mergeCell ref="A4:D4"/>
    <mergeCell ref="A50:A53"/>
    <mergeCell ref="B50:B53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57421875" style="0" customWidth="1"/>
    <col min="2" max="2" width="3.57421875" style="0" customWidth="1"/>
    <col min="3" max="3" width="38.8515625" style="0" customWidth="1"/>
    <col min="4" max="5" width="12.8515625" style="0" customWidth="1"/>
    <col min="6" max="6" width="14.28125" style="0" customWidth="1"/>
  </cols>
  <sheetData>
    <row r="3" spans="3:7" ht="12.75">
      <c r="C3" s="224" t="s">
        <v>278</v>
      </c>
      <c r="D3" s="621" t="s">
        <v>279</v>
      </c>
      <c r="E3" s="621"/>
      <c r="F3" s="621"/>
      <c r="G3" s="204"/>
    </row>
    <row r="4" spans="3:7" ht="12.75" customHeight="1">
      <c r="C4" s="205" t="s">
        <v>277</v>
      </c>
      <c r="D4" s="992" t="s">
        <v>735</v>
      </c>
      <c r="E4" s="992"/>
      <c r="F4" s="992"/>
      <c r="G4" s="205"/>
    </row>
    <row r="5" spans="3:7" ht="12.75">
      <c r="C5" s="205"/>
      <c r="D5" s="626" t="s">
        <v>734</v>
      </c>
      <c r="E5" s="626"/>
      <c r="F5" s="621"/>
      <c r="G5" s="204"/>
    </row>
    <row r="6" spans="2:6" ht="30" customHeight="1">
      <c r="B6" s="987" t="s">
        <v>418</v>
      </c>
      <c r="C6" s="987"/>
      <c r="D6" s="988"/>
      <c r="E6" s="988"/>
      <c r="F6" s="223"/>
    </row>
    <row r="7" spans="2:5" ht="14.25" customHeight="1" thickBot="1">
      <c r="B7" s="207"/>
      <c r="C7" s="207"/>
      <c r="D7" s="205"/>
      <c r="E7" s="205" t="s">
        <v>271</v>
      </c>
    </row>
    <row r="8" spans="2:5" ht="51">
      <c r="B8" s="981" t="s">
        <v>266</v>
      </c>
      <c r="C8" s="984" t="s">
        <v>267</v>
      </c>
      <c r="D8" s="222" t="s">
        <v>268</v>
      </c>
      <c r="E8" s="210" t="s">
        <v>269</v>
      </c>
    </row>
    <row r="9" spans="2:5" ht="12.75">
      <c r="B9" s="982"/>
      <c r="C9" s="985"/>
      <c r="D9" s="985" t="s">
        <v>58</v>
      </c>
      <c r="E9" s="990" t="s">
        <v>58</v>
      </c>
    </row>
    <row r="10" spans="2:5" ht="13.5" thickBot="1">
      <c r="B10" s="983"/>
      <c r="C10" s="986"/>
      <c r="D10" s="989"/>
      <c r="E10" s="991"/>
    </row>
    <row r="11" spans="2:5" ht="15">
      <c r="B11" s="218">
        <v>1</v>
      </c>
      <c r="C11" s="219" t="s">
        <v>707</v>
      </c>
      <c r="D11" s="220">
        <v>10352</v>
      </c>
      <c r="E11" s="221">
        <v>15860</v>
      </c>
    </row>
    <row r="12" spans="2:5" ht="15">
      <c r="B12" s="211">
        <v>2</v>
      </c>
      <c r="C12" s="206" t="s">
        <v>708</v>
      </c>
      <c r="D12" s="214">
        <v>16738</v>
      </c>
      <c r="E12" s="215">
        <v>27369</v>
      </c>
    </row>
    <row r="13" spans="2:5" ht="15">
      <c r="B13" s="211">
        <v>3</v>
      </c>
      <c r="C13" s="206" t="s">
        <v>706</v>
      </c>
      <c r="D13" s="214">
        <v>8127</v>
      </c>
      <c r="E13" s="215">
        <v>12772</v>
      </c>
    </row>
    <row r="14" spans="2:5" ht="15">
      <c r="B14" s="211">
        <v>4</v>
      </c>
      <c r="C14" s="206" t="s">
        <v>709</v>
      </c>
      <c r="D14" s="214">
        <v>26996</v>
      </c>
      <c r="E14" s="215">
        <v>26743</v>
      </c>
    </row>
    <row r="15" spans="2:5" ht="15">
      <c r="B15" s="211">
        <v>5</v>
      </c>
      <c r="C15" s="206" t="s">
        <v>672</v>
      </c>
      <c r="D15" s="214">
        <v>8225</v>
      </c>
      <c r="E15" s="215">
        <v>14854</v>
      </c>
    </row>
    <row r="16" spans="2:5" ht="15">
      <c r="B16" s="211">
        <v>6</v>
      </c>
      <c r="C16" s="206" t="s">
        <v>710</v>
      </c>
      <c r="D16" s="214">
        <v>17899</v>
      </c>
      <c r="E16" s="215">
        <v>29758</v>
      </c>
    </row>
    <row r="17" spans="2:5" ht="15">
      <c r="B17" s="211">
        <v>7</v>
      </c>
      <c r="C17" s="206" t="s">
        <v>26</v>
      </c>
      <c r="D17" s="214">
        <v>68322</v>
      </c>
      <c r="E17" s="215">
        <v>89855</v>
      </c>
    </row>
    <row r="18" spans="2:5" ht="30">
      <c r="B18" s="211">
        <v>8</v>
      </c>
      <c r="C18" s="208" t="s">
        <v>432</v>
      </c>
      <c r="D18" s="214">
        <v>2322</v>
      </c>
      <c r="E18" s="215">
        <v>3475</v>
      </c>
    </row>
    <row r="19" spans="2:5" ht="15" customHeight="1">
      <c r="B19" s="211">
        <v>9</v>
      </c>
      <c r="C19" s="208" t="s">
        <v>51</v>
      </c>
      <c r="D19" s="214">
        <v>26034</v>
      </c>
      <c r="E19" s="215">
        <v>25020</v>
      </c>
    </row>
    <row r="20" spans="2:5" ht="15" customHeight="1">
      <c r="B20" s="211">
        <v>10</v>
      </c>
      <c r="C20" s="206" t="s">
        <v>691</v>
      </c>
      <c r="D20" s="214">
        <v>102377</v>
      </c>
      <c r="E20" s="215">
        <v>82980</v>
      </c>
    </row>
    <row r="21" spans="2:5" ht="15">
      <c r="B21" s="211">
        <v>11</v>
      </c>
      <c r="C21" s="206" t="s">
        <v>125</v>
      </c>
      <c r="D21" s="214">
        <v>117666</v>
      </c>
      <c r="E21" s="215">
        <v>93580</v>
      </c>
    </row>
    <row r="22" spans="2:5" ht="15">
      <c r="B22" s="211">
        <v>12</v>
      </c>
      <c r="C22" s="209" t="s">
        <v>29</v>
      </c>
      <c r="D22" s="214">
        <v>45286</v>
      </c>
      <c r="E22" s="215">
        <v>46240</v>
      </c>
    </row>
    <row r="23" spans="2:5" ht="15">
      <c r="B23" s="211">
        <v>13</v>
      </c>
      <c r="C23" s="206" t="s">
        <v>711</v>
      </c>
      <c r="D23" s="214">
        <v>43090</v>
      </c>
      <c r="E23" s="215">
        <v>47061</v>
      </c>
    </row>
    <row r="24" spans="2:5" ht="15">
      <c r="B24" s="211">
        <v>14</v>
      </c>
      <c r="C24" s="206" t="s">
        <v>712</v>
      </c>
      <c r="D24" s="214">
        <v>12647</v>
      </c>
      <c r="E24" s="215">
        <v>18747</v>
      </c>
    </row>
    <row r="25" spans="2:5" ht="30">
      <c r="B25" s="211">
        <v>15</v>
      </c>
      <c r="C25" s="208" t="s">
        <v>713</v>
      </c>
      <c r="D25" s="214">
        <v>4838</v>
      </c>
      <c r="E25" s="215">
        <v>7456</v>
      </c>
    </row>
    <row r="26" spans="2:5" ht="15" customHeight="1">
      <c r="B26" s="211">
        <v>16</v>
      </c>
      <c r="C26" s="206" t="s">
        <v>31</v>
      </c>
      <c r="D26" s="214">
        <v>35029</v>
      </c>
      <c r="E26" s="215">
        <v>47760</v>
      </c>
    </row>
    <row r="27" spans="2:5" ht="15" customHeight="1">
      <c r="B27" s="211">
        <v>17</v>
      </c>
      <c r="C27" s="206" t="s">
        <v>425</v>
      </c>
      <c r="D27" s="214">
        <v>4451</v>
      </c>
      <c r="E27" s="215">
        <v>10594</v>
      </c>
    </row>
    <row r="28" spans="2:5" ht="15">
      <c r="B28" s="211">
        <v>18</v>
      </c>
      <c r="C28" s="206" t="s">
        <v>32</v>
      </c>
      <c r="D28" s="214">
        <v>50318</v>
      </c>
      <c r="E28" s="215">
        <v>46554</v>
      </c>
    </row>
    <row r="29" spans="2:5" ht="15">
      <c r="B29" s="211">
        <v>19</v>
      </c>
      <c r="C29" s="206" t="s">
        <v>45</v>
      </c>
      <c r="D29" s="214">
        <v>6774</v>
      </c>
      <c r="E29" s="215">
        <v>49653</v>
      </c>
    </row>
    <row r="30" spans="2:5" ht="15">
      <c r="B30" s="211">
        <v>20</v>
      </c>
      <c r="C30" s="206" t="s">
        <v>133</v>
      </c>
      <c r="D30" s="214">
        <v>5902</v>
      </c>
      <c r="E30" s="215">
        <v>7626</v>
      </c>
    </row>
    <row r="31" spans="2:5" ht="15.75" customHeight="1" thickBot="1">
      <c r="B31" s="212">
        <v>21</v>
      </c>
      <c r="C31" s="213" t="s">
        <v>251</v>
      </c>
      <c r="D31" s="216">
        <v>6860</v>
      </c>
      <c r="E31" s="217">
        <v>7205</v>
      </c>
    </row>
    <row r="32" spans="2:5" ht="15" thickBot="1">
      <c r="B32" s="239"/>
      <c r="C32" s="240" t="s">
        <v>270</v>
      </c>
      <c r="D32" s="241">
        <f>+SUM(D11:D31)</f>
        <v>620253</v>
      </c>
      <c r="E32" s="242">
        <f>+SUM(E11:E31)</f>
        <v>711162</v>
      </c>
    </row>
  </sheetData>
  <sheetProtection/>
  <mergeCells count="6">
    <mergeCell ref="B8:B10"/>
    <mergeCell ref="C8:C10"/>
    <mergeCell ref="B6:E6"/>
    <mergeCell ref="D9:D10"/>
    <mergeCell ref="E9:E10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G8" sqref="G8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</cols>
  <sheetData>
    <row r="1" ht="17.25" customHeight="1">
      <c r="B1" s="2" t="s">
        <v>738</v>
      </c>
    </row>
    <row r="2" spans="2:3" ht="16.5" customHeight="1">
      <c r="B2" s="1" t="s">
        <v>729</v>
      </c>
      <c r="C2" s="1"/>
    </row>
    <row r="3" spans="2:3" ht="16.5" customHeight="1">
      <c r="B3" s="1" t="s">
        <v>730</v>
      </c>
      <c r="C3" s="996"/>
    </row>
    <row r="4" spans="2:3" ht="43.5" customHeight="1">
      <c r="B4" s="312" t="s">
        <v>532</v>
      </c>
      <c r="C4" s="996"/>
    </row>
    <row r="5" spans="2:3" ht="24" customHeight="1">
      <c r="B5" s="1" t="s">
        <v>533</v>
      </c>
      <c r="C5" s="996"/>
    </row>
    <row r="6" spans="2:3" ht="15.75" thickBot="1">
      <c r="B6" s="996"/>
      <c r="C6" s="996"/>
    </row>
    <row r="7" spans="1:3" ht="16.5" thickBot="1">
      <c r="A7" s="646">
        <v>1</v>
      </c>
      <c r="B7" s="647" t="s">
        <v>495</v>
      </c>
      <c r="C7" s="997" t="s">
        <v>496</v>
      </c>
    </row>
    <row r="8" spans="1:3" ht="16.5" thickBot="1">
      <c r="A8" s="648">
        <v>2</v>
      </c>
      <c r="B8" s="649" t="s">
        <v>497</v>
      </c>
      <c r="C8" s="649">
        <f>C9+C10+C11</f>
        <v>33.2</v>
      </c>
    </row>
    <row r="9" spans="1:3" ht="16.5" thickBot="1">
      <c r="A9" s="648">
        <v>3</v>
      </c>
      <c r="B9" s="650" t="s">
        <v>1</v>
      </c>
      <c r="C9" s="651">
        <v>24.6</v>
      </c>
    </row>
    <row r="10" spans="1:3" ht="16.5" thickBot="1">
      <c r="A10" s="648">
        <v>4</v>
      </c>
      <c r="B10" s="652" t="s">
        <v>498</v>
      </c>
      <c r="C10" s="651">
        <v>8.1</v>
      </c>
    </row>
    <row r="11" spans="1:3" ht="16.5" thickBot="1">
      <c r="A11" s="648">
        <v>5</v>
      </c>
      <c r="B11" s="652" t="s">
        <v>499</v>
      </c>
      <c r="C11" s="651">
        <v>0.5</v>
      </c>
    </row>
    <row r="12" spans="1:3" ht="16.5" thickBot="1">
      <c r="A12" s="648">
        <v>6</v>
      </c>
      <c r="B12" s="649" t="s">
        <v>500</v>
      </c>
      <c r="C12" s="651">
        <f>C13+C14+C15</f>
        <v>1003.1999999999999</v>
      </c>
    </row>
    <row r="13" spans="1:3" ht="16.5" thickBot="1">
      <c r="A13" s="648">
        <v>7</v>
      </c>
      <c r="B13" s="652" t="s">
        <v>3</v>
      </c>
      <c r="C13" s="651">
        <v>980.8</v>
      </c>
    </row>
    <row r="14" spans="1:3" ht="16.5" thickBot="1">
      <c r="A14" s="648">
        <v>8</v>
      </c>
      <c r="B14" s="652" t="s">
        <v>501</v>
      </c>
      <c r="C14" s="651">
        <v>17</v>
      </c>
    </row>
    <row r="15" spans="1:3" ht="16.5" thickBot="1">
      <c r="A15" s="648">
        <v>9</v>
      </c>
      <c r="B15" s="652" t="s">
        <v>2</v>
      </c>
      <c r="C15" s="651">
        <v>5.4</v>
      </c>
    </row>
    <row r="16" spans="1:3" ht="16.5" thickBot="1">
      <c r="A16" s="648">
        <v>10</v>
      </c>
      <c r="B16" s="649" t="s">
        <v>502</v>
      </c>
      <c r="C16" s="651">
        <f>C17+C18+C19+C20+C21</f>
        <v>1648.6000000000001</v>
      </c>
    </row>
    <row r="17" spans="1:3" ht="16.5" thickBot="1">
      <c r="A17" s="648">
        <v>11</v>
      </c>
      <c r="B17" s="652" t="s">
        <v>503</v>
      </c>
      <c r="C17" s="651">
        <v>216.6</v>
      </c>
    </row>
    <row r="18" spans="1:3" ht="16.5" thickBot="1">
      <c r="A18" s="648">
        <v>12</v>
      </c>
      <c r="B18" s="652" t="s">
        <v>4</v>
      </c>
      <c r="C18" s="651">
        <v>462.9</v>
      </c>
    </row>
    <row r="19" spans="1:3" ht="16.5" thickBot="1">
      <c r="A19" s="648">
        <v>13</v>
      </c>
      <c r="B19" s="652" t="s">
        <v>504</v>
      </c>
      <c r="C19" s="651">
        <v>712.4</v>
      </c>
    </row>
    <row r="20" spans="1:3" ht="16.5" thickBot="1">
      <c r="A20" s="648">
        <v>14</v>
      </c>
      <c r="B20" s="652" t="s">
        <v>505</v>
      </c>
      <c r="C20" s="651">
        <v>16.8</v>
      </c>
    </row>
    <row r="21" spans="1:3" ht="16.5" thickBot="1">
      <c r="A21" s="648">
        <v>15</v>
      </c>
      <c r="B21" s="652" t="s">
        <v>506</v>
      </c>
      <c r="C21" s="651">
        <v>239.9</v>
      </c>
    </row>
    <row r="22" spans="1:3" ht="16.5" thickBot="1">
      <c r="A22" s="648">
        <v>16</v>
      </c>
      <c r="B22" s="649" t="s">
        <v>507</v>
      </c>
      <c r="C22" s="651">
        <f>C23+C24</f>
        <v>273.90000000000003</v>
      </c>
    </row>
    <row r="23" spans="1:3" ht="16.5" thickBot="1">
      <c r="A23" s="648">
        <v>17</v>
      </c>
      <c r="B23" s="652" t="s">
        <v>43</v>
      </c>
      <c r="C23" s="651">
        <v>267.6</v>
      </c>
    </row>
    <row r="24" spans="1:3" ht="16.5" thickBot="1">
      <c r="A24" s="648">
        <v>18</v>
      </c>
      <c r="B24" s="652" t="s">
        <v>508</v>
      </c>
      <c r="C24" s="651">
        <v>6.3</v>
      </c>
    </row>
    <row r="25" spans="1:3" ht="16.5" thickBot="1">
      <c r="A25" s="648">
        <v>19</v>
      </c>
      <c r="B25" s="649" t="s">
        <v>509</v>
      </c>
      <c r="C25" s="651">
        <f>C26+C27+C28+C29</f>
        <v>504.858</v>
      </c>
    </row>
    <row r="26" spans="1:3" ht="16.5" thickBot="1">
      <c r="A26" s="648">
        <v>20</v>
      </c>
      <c r="B26" s="652" t="s">
        <v>510</v>
      </c>
      <c r="C26" s="651">
        <v>210.1</v>
      </c>
    </row>
    <row r="27" spans="1:3" ht="16.5" thickBot="1">
      <c r="A27" s="648">
        <v>21</v>
      </c>
      <c r="B27" s="652" t="s">
        <v>511</v>
      </c>
      <c r="C27" s="651">
        <v>287</v>
      </c>
    </row>
    <row r="28" spans="1:3" ht="32.25" thickBot="1">
      <c r="A28" s="648">
        <v>22</v>
      </c>
      <c r="B28" s="652" t="s">
        <v>512</v>
      </c>
      <c r="C28" s="651"/>
    </row>
    <row r="29" spans="1:3" ht="16.5" thickBot="1">
      <c r="A29" s="648">
        <v>23</v>
      </c>
      <c r="B29" s="652" t="s">
        <v>513</v>
      </c>
      <c r="C29" s="651">
        <v>7.758</v>
      </c>
    </row>
    <row r="30" spans="1:3" ht="16.5" thickBot="1">
      <c r="A30" s="648">
        <v>24</v>
      </c>
      <c r="B30" s="649" t="s">
        <v>514</v>
      </c>
      <c r="C30" s="651">
        <f>C31</f>
        <v>10.6</v>
      </c>
    </row>
    <row r="31" spans="1:3" ht="16.5" thickBot="1">
      <c r="A31" s="648">
        <v>25</v>
      </c>
      <c r="B31" s="652" t="s">
        <v>515</v>
      </c>
      <c r="C31" s="651">
        <v>10.6</v>
      </c>
    </row>
    <row r="32" spans="1:3" ht="16.5" thickBot="1">
      <c r="A32" s="648">
        <v>26</v>
      </c>
      <c r="B32" s="649" t="s">
        <v>516</v>
      </c>
      <c r="C32" s="651">
        <f>C33</f>
        <v>28.3</v>
      </c>
    </row>
    <row r="33" spans="1:3" ht="16.5" thickBot="1">
      <c r="A33" s="648">
        <v>27</v>
      </c>
      <c r="B33" s="652" t="s">
        <v>5</v>
      </c>
      <c r="C33" s="651">
        <v>28.3</v>
      </c>
    </row>
    <row r="34" spans="1:3" ht="16.5" thickBot="1">
      <c r="A34" s="648">
        <v>28</v>
      </c>
      <c r="B34" s="649" t="s">
        <v>517</v>
      </c>
      <c r="C34" s="651">
        <f>C35</f>
        <v>0.4</v>
      </c>
    </row>
    <row r="35" spans="1:3" ht="16.5" thickBot="1">
      <c r="A35" s="648">
        <v>29</v>
      </c>
      <c r="B35" s="652" t="s">
        <v>518</v>
      </c>
      <c r="C35" s="651">
        <v>0.4</v>
      </c>
    </row>
    <row r="36" spans="1:3" ht="16.5" thickBot="1">
      <c r="A36" s="648">
        <v>30</v>
      </c>
      <c r="B36" s="649" t="s">
        <v>519</v>
      </c>
      <c r="C36" s="651">
        <f>C37</f>
        <v>8.24</v>
      </c>
    </row>
    <row r="37" spans="1:3" ht="16.5" thickBot="1">
      <c r="A37" s="648">
        <v>31</v>
      </c>
      <c r="B37" s="652" t="s">
        <v>520</v>
      </c>
      <c r="C37" s="651">
        <v>8.24</v>
      </c>
    </row>
    <row r="38" spans="1:3" ht="16.5" thickBot="1">
      <c r="A38" s="648">
        <v>32</v>
      </c>
      <c r="B38" s="649" t="s">
        <v>523</v>
      </c>
      <c r="C38" s="651">
        <f>C39</f>
        <v>18.4</v>
      </c>
    </row>
    <row r="39" spans="1:3" ht="16.5" thickBot="1">
      <c r="A39" s="648">
        <v>33</v>
      </c>
      <c r="B39" s="652" t="s">
        <v>525</v>
      </c>
      <c r="C39" s="651">
        <v>18.4</v>
      </c>
    </row>
    <row r="40" spans="1:3" ht="16.5" thickBot="1">
      <c r="A40" s="653">
        <v>34</v>
      </c>
      <c r="B40" s="654" t="s">
        <v>521</v>
      </c>
      <c r="C40" s="655">
        <f>C8+C12+C16+C22+C25+C30+C32+C34+C36+C38</f>
        <v>3529.6980000000003</v>
      </c>
    </row>
    <row r="41" spans="1:3" ht="27.75" customHeight="1" thickBot="1">
      <c r="A41" s="653">
        <v>35</v>
      </c>
      <c r="B41" s="757" t="s">
        <v>522</v>
      </c>
      <c r="C41" s="758">
        <f>C42+C49+C52+C56</f>
        <v>9054.173</v>
      </c>
    </row>
    <row r="42" spans="1:3" ht="16.5" thickBot="1">
      <c r="A42" s="648">
        <v>36</v>
      </c>
      <c r="B42" s="649" t="s">
        <v>523</v>
      </c>
      <c r="C42" s="656">
        <f>C43+C44+C45+C46+C47+C48</f>
        <v>7713.832</v>
      </c>
    </row>
    <row r="43" spans="1:3" ht="16.5" thickBot="1">
      <c r="A43" s="648">
        <v>37</v>
      </c>
      <c r="B43" s="652" t="s">
        <v>256</v>
      </c>
      <c r="C43" s="651">
        <v>7353.8</v>
      </c>
    </row>
    <row r="44" spans="1:3" ht="16.5" thickBot="1">
      <c r="A44" s="648">
        <v>38</v>
      </c>
      <c r="B44" s="657" t="s">
        <v>524</v>
      </c>
      <c r="C44" s="651">
        <v>83</v>
      </c>
    </row>
    <row r="45" spans="1:3" ht="32.25" thickBot="1">
      <c r="A45" s="648">
        <v>39</v>
      </c>
      <c r="B45" s="657" t="s">
        <v>665</v>
      </c>
      <c r="C45" s="651">
        <v>122.2</v>
      </c>
    </row>
    <row r="46" spans="1:3" ht="32.25" thickBot="1">
      <c r="A46" s="648">
        <v>40</v>
      </c>
      <c r="B46" s="658" t="s">
        <v>666</v>
      </c>
      <c r="C46" s="651">
        <v>0.8</v>
      </c>
    </row>
    <row r="47" spans="1:3" ht="16.5" thickBot="1">
      <c r="A47" s="648">
        <v>41</v>
      </c>
      <c r="B47" s="652" t="s">
        <v>662</v>
      </c>
      <c r="C47" s="651">
        <v>143</v>
      </c>
    </row>
    <row r="48" spans="1:3" ht="16.5" thickBot="1">
      <c r="A48" s="648">
        <v>42</v>
      </c>
      <c r="B48" s="652" t="s">
        <v>715</v>
      </c>
      <c r="C48" s="651">
        <v>11.032</v>
      </c>
    </row>
    <row r="49" spans="1:3" ht="16.5" thickBot="1">
      <c r="A49" s="648">
        <v>43</v>
      </c>
      <c r="B49" s="649" t="s">
        <v>526</v>
      </c>
      <c r="C49" s="656">
        <f>C50+C51</f>
        <v>66.741</v>
      </c>
    </row>
    <row r="50" spans="1:3" ht="16.5" thickBot="1">
      <c r="A50" s="648">
        <v>44</v>
      </c>
      <c r="B50" s="652" t="s">
        <v>527</v>
      </c>
      <c r="C50" s="651">
        <v>34</v>
      </c>
    </row>
    <row r="51" spans="1:3" ht="16.5" thickBot="1">
      <c r="A51" s="648">
        <v>45</v>
      </c>
      <c r="B51" s="652" t="s">
        <v>528</v>
      </c>
      <c r="C51" s="651">
        <v>32.741</v>
      </c>
    </row>
    <row r="52" spans="1:3" ht="16.5" thickBot="1">
      <c r="A52" s="648">
        <v>46</v>
      </c>
      <c r="B52" s="649" t="s">
        <v>502</v>
      </c>
      <c r="C52" s="656">
        <f>C53+C54+C55</f>
        <v>376.6</v>
      </c>
    </row>
    <row r="53" spans="1:3" ht="16.5" thickBot="1">
      <c r="A53" s="648">
        <v>47</v>
      </c>
      <c r="B53" s="659" t="s">
        <v>472</v>
      </c>
      <c r="C53" s="651">
        <v>210.3</v>
      </c>
    </row>
    <row r="54" spans="1:3" ht="16.5" thickBot="1">
      <c r="A54" s="648">
        <v>48</v>
      </c>
      <c r="B54" s="652" t="s">
        <v>667</v>
      </c>
      <c r="C54" s="651">
        <v>112.3</v>
      </c>
    </row>
    <row r="55" spans="1:3" ht="16.5" thickBot="1">
      <c r="A55" s="648">
        <v>49</v>
      </c>
      <c r="B55" s="652" t="s">
        <v>461</v>
      </c>
      <c r="C55" s="651">
        <v>54</v>
      </c>
    </row>
    <row r="56" spans="1:3" ht="32.25" thickBot="1">
      <c r="A56" s="648">
        <v>50</v>
      </c>
      <c r="B56" s="649" t="s">
        <v>529</v>
      </c>
      <c r="C56" s="649">
        <f>C57+C58</f>
        <v>897</v>
      </c>
    </row>
    <row r="57" spans="1:3" ht="16.5" thickBot="1">
      <c r="A57" s="648">
        <v>51</v>
      </c>
      <c r="B57" s="652" t="s">
        <v>722</v>
      </c>
      <c r="C57" s="651">
        <v>160</v>
      </c>
    </row>
    <row r="58" spans="1:3" ht="16.5" thickBot="1">
      <c r="A58" s="660">
        <v>52</v>
      </c>
      <c r="B58" s="661" t="s">
        <v>530</v>
      </c>
      <c r="C58" s="662">
        <v>737</v>
      </c>
    </row>
    <row r="59" spans="1:3" ht="16.5" thickBot="1">
      <c r="A59" s="663">
        <v>53</v>
      </c>
      <c r="B59" s="998" t="s">
        <v>531</v>
      </c>
      <c r="C59" s="999">
        <f>C40+C42+C49+C52+C56</f>
        <v>12583.871000000001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11.28125" style="0" customWidth="1"/>
    <col min="4" max="5" width="10.140625" style="0" customWidth="1"/>
    <col min="6" max="6" width="12.140625" style="0" customWidth="1"/>
  </cols>
  <sheetData>
    <row r="1" spans="3:6" ht="12.75">
      <c r="C1" s="870" t="s">
        <v>35</v>
      </c>
      <c r="D1" s="870"/>
      <c r="E1" s="870"/>
      <c r="F1" s="870"/>
    </row>
    <row r="2" spans="3:6" ht="12.75">
      <c r="C2" s="870" t="s">
        <v>731</v>
      </c>
      <c r="D2" s="870"/>
      <c r="E2" s="870"/>
      <c r="F2" s="870"/>
    </row>
    <row r="3" spans="1:6" ht="15.75">
      <c r="A3" s="226" t="s">
        <v>739</v>
      </c>
      <c r="B3" s="225"/>
      <c r="C3" s="225"/>
      <c r="D3" s="225"/>
      <c r="E3" s="225"/>
      <c r="F3" s="225"/>
    </row>
    <row r="4" spans="1:6" ht="15.75">
      <c r="A4" s="871" t="s">
        <v>420</v>
      </c>
      <c r="B4" s="871"/>
      <c r="C4" s="871"/>
      <c r="D4" s="871"/>
      <c r="E4" s="871"/>
      <c r="F4" s="871"/>
    </row>
    <row r="5" spans="1:6" ht="15.75">
      <c r="A5" s="871" t="s">
        <v>276</v>
      </c>
      <c r="B5" s="871"/>
      <c r="C5" s="871"/>
      <c r="D5" s="871"/>
      <c r="E5" s="871"/>
      <c r="F5" s="871"/>
    </row>
    <row r="6" spans="1:6" ht="16.5" thickBot="1">
      <c r="A6" s="225"/>
      <c r="B6" s="225"/>
      <c r="C6" s="225"/>
      <c r="D6" s="225"/>
      <c r="E6" s="226" t="s">
        <v>47</v>
      </c>
      <c r="F6" s="225"/>
    </row>
    <row r="7" spans="1:6" ht="12.75" customHeight="1">
      <c r="A7" s="883"/>
      <c r="B7" s="872" t="s">
        <v>6</v>
      </c>
      <c r="C7" s="880" t="s">
        <v>265</v>
      </c>
      <c r="D7" s="881"/>
      <c r="E7" s="881"/>
      <c r="F7" s="882"/>
    </row>
    <row r="8" spans="1:6" ht="17.25" customHeight="1">
      <c r="A8" s="884"/>
      <c r="B8" s="873"/>
      <c r="C8" s="875" t="s">
        <v>58</v>
      </c>
      <c r="D8" s="877" t="s">
        <v>257</v>
      </c>
      <c r="E8" s="878"/>
      <c r="F8" s="879"/>
    </row>
    <row r="9" spans="1:6" ht="42.75" customHeight="1" thickBot="1">
      <c r="A9" s="884"/>
      <c r="B9" s="874"/>
      <c r="C9" s="876"/>
      <c r="D9" s="596" t="s">
        <v>258</v>
      </c>
      <c r="E9" s="596" t="s">
        <v>259</v>
      </c>
      <c r="F9" s="597" t="s">
        <v>260</v>
      </c>
    </row>
    <row r="10" spans="1:6" ht="12.75" customHeight="1">
      <c r="A10" s="601">
        <v>1</v>
      </c>
      <c r="B10" s="602" t="s">
        <v>275</v>
      </c>
      <c r="C10" s="603">
        <f>D10+E10+F10</f>
        <v>38</v>
      </c>
      <c r="D10" s="607"/>
      <c r="E10" s="604">
        <v>38</v>
      </c>
      <c r="F10" s="605"/>
    </row>
    <row r="11" spans="1:6" ht="12.75" customHeight="1">
      <c r="A11" s="227">
        <v>2</v>
      </c>
      <c r="B11" s="593" t="s">
        <v>7</v>
      </c>
      <c r="C11" s="588">
        <f>D11+E11+F11</f>
        <v>45.8</v>
      </c>
      <c r="D11" s="228"/>
      <c r="E11" s="229">
        <v>25.8</v>
      </c>
      <c r="F11" s="230">
        <v>20</v>
      </c>
    </row>
    <row r="12" spans="1:6" ht="12.75" customHeight="1">
      <c r="A12" s="227">
        <v>3</v>
      </c>
      <c r="B12" s="593" t="s">
        <v>8</v>
      </c>
      <c r="C12" s="588">
        <f aca="true" t="shared" si="0" ref="C12:C59">D12+E12+F12</f>
        <v>48.56</v>
      </c>
      <c r="D12" s="229"/>
      <c r="E12" s="229"/>
      <c r="F12" s="230">
        <v>48.56</v>
      </c>
    </row>
    <row r="13" spans="1:6" ht="12.75" customHeight="1">
      <c r="A13" s="227">
        <v>4</v>
      </c>
      <c r="B13" s="592" t="s">
        <v>261</v>
      </c>
      <c r="C13" s="588">
        <f t="shared" si="0"/>
        <v>3.8</v>
      </c>
      <c r="D13" s="231"/>
      <c r="E13" s="231">
        <v>0.36</v>
      </c>
      <c r="F13" s="232">
        <v>3.44</v>
      </c>
    </row>
    <row r="14" spans="1:6" ht="12.75" customHeight="1">
      <c r="A14" s="227">
        <v>5</v>
      </c>
      <c r="B14" s="592" t="s">
        <v>9</v>
      </c>
      <c r="C14" s="588">
        <f t="shared" si="0"/>
        <v>21</v>
      </c>
      <c r="D14" s="231">
        <v>18</v>
      </c>
      <c r="E14" s="231"/>
      <c r="F14" s="232">
        <v>3</v>
      </c>
    </row>
    <row r="15" spans="1:6" ht="12.75" customHeight="1">
      <c r="A15" s="227">
        <v>6</v>
      </c>
      <c r="B15" s="592" t="s">
        <v>37</v>
      </c>
      <c r="C15" s="588">
        <f t="shared" si="0"/>
        <v>90</v>
      </c>
      <c r="D15" s="231">
        <v>89.5</v>
      </c>
      <c r="E15" s="231"/>
      <c r="F15" s="232">
        <v>0.5</v>
      </c>
    </row>
    <row r="16" spans="1:6" ht="12.75" customHeight="1">
      <c r="A16" s="227">
        <v>7</v>
      </c>
      <c r="B16" s="592" t="s">
        <v>10</v>
      </c>
      <c r="C16" s="588">
        <f t="shared" si="0"/>
        <v>323.6</v>
      </c>
      <c r="D16" s="231"/>
      <c r="E16" s="231"/>
      <c r="F16" s="232">
        <v>323.6</v>
      </c>
    </row>
    <row r="17" spans="1:6" ht="12.75" customHeight="1">
      <c r="A17" s="227">
        <v>8</v>
      </c>
      <c r="B17" s="592" t="s">
        <v>11</v>
      </c>
      <c r="C17" s="588">
        <f t="shared" si="0"/>
        <v>1.2</v>
      </c>
      <c r="D17" s="231"/>
      <c r="E17" s="231">
        <v>1</v>
      </c>
      <c r="F17" s="232">
        <v>0.2</v>
      </c>
    </row>
    <row r="18" spans="1:6" ht="13.5" customHeight="1">
      <c r="A18" s="227">
        <v>9</v>
      </c>
      <c r="B18" s="592" t="s">
        <v>12</v>
      </c>
      <c r="C18" s="588">
        <f t="shared" si="0"/>
        <v>1.6</v>
      </c>
      <c r="D18" s="231"/>
      <c r="E18" s="231">
        <v>1.3</v>
      </c>
      <c r="F18" s="232">
        <v>0.3</v>
      </c>
    </row>
    <row r="19" spans="1:6" ht="12.75" customHeight="1">
      <c r="A19" s="227">
        <v>10</v>
      </c>
      <c r="B19" s="592" t="s">
        <v>13</v>
      </c>
      <c r="C19" s="588">
        <f t="shared" si="0"/>
        <v>4</v>
      </c>
      <c r="D19" s="231"/>
      <c r="E19" s="231">
        <v>3</v>
      </c>
      <c r="F19" s="232">
        <v>1</v>
      </c>
    </row>
    <row r="20" spans="1:6" ht="12.75" customHeight="1">
      <c r="A20" s="227">
        <v>11</v>
      </c>
      <c r="B20" s="592" t="s">
        <v>14</v>
      </c>
      <c r="C20" s="588">
        <f t="shared" si="0"/>
        <v>0.2</v>
      </c>
      <c r="D20" s="231"/>
      <c r="E20" s="231"/>
      <c r="F20" s="232">
        <v>0.2</v>
      </c>
    </row>
    <row r="21" spans="1:6" ht="12.75" customHeight="1">
      <c r="A21" s="227">
        <v>12</v>
      </c>
      <c r="B21" s="592" t="s">
        <v>15</v>
      </c>
      <c r="C21" s="588">
        <f t="shared" si="0"/>
        <v>3.3000000000000003</v>
      </c>
      <c r="D21" s="231"/>
      <c r="E21" s="231">
        <v>3.2</v>
      </c>
      <c r="F21" s="232">
        <v>0.1</v>
      </c>
    </row>
    <row r="22" spans="1:6" ht="12.75" customHeight="1">
      <c r="A22" s="227">
        <v>13</v>
      </c>
      <c r="B22" s="592" t="s">
        <v>16</v>
      </c>
      <c r="C22" s="588">
        <f t="shared" si="0"/>
        <v>0.8</v>
      </c>
      <c r="D22" s="231"/>
      <c r="E22" s="231">
        <v>0.4</v>
      </c>
      <c r="F22" s="232">
        <v>0.4</v>
      </c>
    </row>
    <row r="23" spans="1:6" ht="12.75" customHeight="1">
      <c r="A23" s="227">
        <v>14</v>
      </c>
      <c r="B23" s="592" t="s">
        <v>17</v>
      </c>
      <c r="C23" s="588">
        <f t="shared" si="0"/>
        <v>0.7999999999999999</v>
      </c>
      <c r="D23" s="231"/>
      <c r="E23" s="231">
        <v>0.7</v>
      </c>
      <c r="F23" s="232">
        <v>0.1</v>
      </c>
    </row>
    <row r="24" spans="1:6" ht="12.75" customHeight="1">
      <c r="A24" s="227">
        <v>15</v>
      </c>
      <c r="B24" s="592" t="s">
        <v>18</v>
      </c>
      <c r="C24" s="588">
        <f t="shared" si="0"/>
        <v>0.6</v>
      </c>
      <c r="D24" s="231"/>
      <c r="E24" s="231">
        <v>0.6</v>
      </c>
      <c r="F24" s="232"/>
    </row>
    <row r="25" spans="1:6" ht="12.75" customHeight="1">
      <c r="A25" s="227">
        <v>16</v>
      </c>
      <c r="B25" s="592" t="s">
        <v>19</v>
      </c>
      <c r="C25" s="588">
        <f t="shared" si="0"/>
        <v>2.5</v>
      </c>
      <c r="D25" s="231"/>
      <c r="E25" s="231">
        <v>1</v>
      </c>
      <c r="F25" s="232">
        <v>1.5</v>
      </c>
    </row>
    <row r="26" spans="1:6" ht="12.75" customHeight="1">
      <c r="A26" s="227">
        <v>17</v>
      </c>
      <c r="B26" s="592" t="s">
        <v>20</v>
      </c>
      <c r="C26" s="588">
        <f t="shared" si="0"/>
        <v>1.968</v>
      </c>
      <c r="D26" s="231"/>
      <c r="E26" s="231">
        <v>1.968</v>
      </c>
      <c r="F26" s="232"/>
    </row>
    <row r="27" spans="1:6" ht="12.75" customHeight="1">
      <c r="A27" s="227">
        <v>18</v>
      </c>
      <c r="B27" s="592" t="s">
        <v>255</v>
      </c>
      <c r="C27" s="588">
        <f t="shared" si="0"/>
        <v>100</v>
      </c>
      <c r="D27" s="231"/>
      <c r="E27" s="231">
        <v>5.484</v>
      </c>
      <c r="F27" s="232">
        <v>94.516</v>
      </c>
    </row>
    <row r="28" spans="1:6" ht="12.75">
      <c r="A28" s="227">
        <v>19</v>
      </c>
      <c r="B28" s="592" t="s">
        <v>262</v>
      </c>
      <c r="C28" s="588">
        <f t="shared" si="0"/>
        <v>15.6</v>
      </c>
      <c r="D28" s="231"/>
      <c r="E28" s="231"/>
      <c r="F28" s="232">
        <v>15.6</v>
      </c>
    </row>
    <row r="29" spans="1:6" ht="12.75">
      <c r="A29" s="227">
        <v>20</v>
      </c>
      <c r="B29" s="592" t="s">
        <v>433</v>
      </c>
      <c r="C29" s="588">
        <f t="shared" si="0"/>
        <v>35.8</v>
      </c>
      <c r="D29" s="231"/>
      <c r="E29" s="231"/>
      <c r="F29" s="232">
        <v>35.8</v>
      </c>
    </row>
    <row r="30" spans="1:6" ht="12.75">
      <c r="A30" s="227">
        <v>21</v>
      </c>
      <c r="B30" s="593" t="s">
        <v>668</v>
      </c>
      <c r="C30" s="588">
        <f t="shared" si="0"/>
        <v>33.5</v>
      </c>
      <c r="D30" s="229">
        <v>32.1</v>
      </c>
      <c r="E30" s="229"/>
      <c r="F30" s="230">
        <v>1.4</v>
      </c>
    </row>
    <row r="31" spans="1:6" ht="12.75">
      <c r="A31" s="227">
        <v>22</v>
      </c>
      <c r="B31" s="593" t="s">
        <v>669</v>
      </c>
      <c r="C31" s="588">
        <f t="shared" si="0"/>
        <v>48</v>
      </c>
      <c r="D31" s="229">
        <v>45</v>
      </c>
      <c r="E31" s="229"/>
      <c r="F31" s="230">
        <v>3</v>
      </c>
    </row>
    <row r="32" spans="1:6" ht="12.75">
      <c r="A32" s="227">
        <v>23</v>
      </c>
      <c r="B32" s="592" t="s">
        <v>670</v>
      </c>
      <c r="C32" s="588">
        <f t="shared" si="0"/>
        <v>15.8</v>
      </c>
      <c r="D32" s="231">
        <v>13.8</v>
      </c>
      <c r="E32" s="231"/>
      <c r="F32" s="232">
        <v>2</v>
      </c>
    </row>
    <row r="33" spans="1:6" ht="12.75">
      <c r="A33" s="227">
        <v>24</v>
      </c>
      <c r="B33" s="592" t="s">
        <v>671</v>
      </c>
      <c r="C33" s="588">
        <f t="shared" si="0"/>
        <v>66</v>
      </c>
      <c r="D33" s="231">
        <v>54</v>
      </c>
      <c r="E33" s="231"/>
      <c r="F33" s="232">
        <v>12</v>
      </c>
    </row>
    <row r="34" spans="1:6" ht="12.75">
      <c r="A34" s="227">
        <v>25</v>
      </c>
      <c r="B34" s="592" t="s">
        <v>673</v>
      </c>
      <c r="C34" s="588">
        <f t="shared" si="0"/>
        <v>9.8</v>
      </c>
      <c r="D34" s="231">
        <v>6.9</v>
      </c>
      <c r="E34" s="231"/>
      <c r="F34" s="232">
        <v>2.9</v>
      </c>
    </row>
    <row r="35" spans="1:6" ht="12.75">
      <c r="A35" s="227">
        <v>26</v>
      </c>
      <c r="B35" s="592" t="s">
        <v>674</v>
      </c>
      <c r="C35" s="588">
        <f t="shared" si="0"/>
        <v>64.95</v>
      </c>
      <c r="D35" s="231">
        <v>64.95</v>
      </c>
      <c r="E35" s="231"/>
      <c r="F35" s="232"/>
    </row>
    <row r="36" spans="1:6" ht="12.75">
      <c r="A36" s="227">
        <v>27</v>
      </c>
      <c r="B36" s="592" t="s">
        <v>26</v>
      </c>
      <c r="C36" s="588">
        <f t="shared" si="0"/>
        <v>12.8</v>
      </c>
      <c r="D36" s="231"/>
      <c r="E36" s="231">
        <v>1.8</v>
      </c>
      <c r="F36" s="232">
        <v>11</v>
      </c>
    </row>
    <row r="37" spans="1:6" ht="12.75">
      <c r="A37" s="227">
        <v>28</v>
      </c>
      <c r="B37" s="594" t="s">
        <v>263</v>
      </c>
      <c r="C37" s="588">
        <f t="shared" si="0"/>
        <v>5</v>
      </c>
      <c r="D37" s="231">
        <v>5</v>
      </c>
      <c r="E37" s="231"/>
      <c r="F37" s="232"/>
    </row>
    <row r="38" spans="1:6" ht="12.75">
      <c r="A38" s="227">
        <v>29</v>
      </c>
      <c r="B38" s="592" t="s">
        <v>27</v>
      </c>
      <c r="C38" s="588">
        <f t="shared" si="0"/>
        <v>0.3</v>
      </c>
      <c r="D38" s="231"/>
      <c r="E38" s="231"/>
      <c r="F38" s="232">
        <v>0.3</v>
      </c>
    </row>
    <row r="39" spans="1:6" ht="15.75" customHeight="1">
      <c r="A39" s="227">
        <v>30</v>
      </c>
      <c r="B39" s="592" t="s">
        <v>676</v>
      </c>
      <c r="C39" s="588">
        <f t="shared" si="0"/>
        <v>74</v>
      </c>
      <c r="D39" s="231"/>
      <c r="E39" s="231"/>
      <c r="F39" s="232">
        <v>74</v>
      </c>
    </row>
    <row r="40" spans="1:6" ht="12.75">
      <c r="A40" s="227">
        <v>31</v>
      </c>
      <c r="B40" s="592" t="s">
        <v>677</v>
      </c>
      <c r="C40" s="588">
        <f t="shared" si="0"/>
        <v>18.3</v>
      </c>
      <c r="D40" s="231"/>
      <c r="E40" s="231">
        <v>0.2</v>
      </c>
      <c r="F40" s="232">
        <v>18.1</v>
      </c>
    </row>
    <row r="41" spans="1:6" ht="12.75">
      <c r="A41" s="227">
        <v>32</v>
      </c>
      <c r="B41" s="592" t="s">
        <v>29</v>
      </c>
      <c r="C41" s="588">
        <f t="shared" si="0"/>
        <v>17</v>
      </c>
      <c r="D41" s="231"/>
      <c r="E41" s="231"/>
      <c r="F41" s="232">
        <v>17</v>
      </c>
    </row>
    <row r="42" spans="1:6" ht="12.75">
      <c r="A42" s="227">
        <v>33</v>
      </c>
      <c r="B42" s="594" t="s">
        <v>675</v>
      </c>
      <c r="C42" s="588">
        <f t="shared" si="0"/>
        <v>6</v>
      </c>
      <c r="D42" s="231">
        <v>6</v>
      </c>
      <c r="E42" s="231"/>
      <c r="F42" s="232"/>
    </row>
    <row r="43" spans="1:6" ht="12.75">
      <c r="A43" s="227">
        <v>34</v>
      </c>
      <c r="B43" s="592" t="s">
        <v>678</v>
      </c>
      <c r="C43" s="588">
        <f t="shared" si="0"/>
        <v>15.3</v>
      </c>
      <c r="D43" s="231"/>
      <c r="E43" s="231"/>
      <c r="F43" s="232">
        <v>15.3</v>
      </c>
    </row>
    <row r="44" spans="1:6" ht="12.75">
      <c r="A44" s="227">
        <v>35</v>
      </c>
      <c r="B44" s="595" t="s">
        <v>679</v>
      </c>
      <c r="C44" s="588">
        <f t="shared" si="0"/>
        <v>7</v>
      </c>
      <c r="D44" s="231"/>
      <c r="E44" s="231"/>
      <c r="F44" s="232">
        <v>7</v>
      </c>
    </row>
    <row r="45" spans="1:6" ht="12.75">
      <c r="A45" s="227">
        <v>36</v>
      </c>
      <c r="B45" s="594" t="s">
        <v>680</v>
      </c>
      <c r="C45" s="588">
        <f t="shared" si="0"/>
        <v>8.8</v>
      </c>
      <c r="D45" s="231">
        <v>8.8</v>
      </c>
      <c r="E45" s="231"/>
      <c r="F45" s="232"/>
    </row>
    <row r="46" spans="1:6" ht="12.75">
      <c r="A46" s="227">
        <v>37</v>
      </c>
      <c r="B46" s="594" t="s">
        <v>681</v>
      </c>
      <c r="C46" s="588">
        <f t="shared" si="0"/>
        <v>2.5</v>
      </c>
      <c r="D46" s="231">
        <v>2.5</v>
      </c>
      <c r="E46" s="231"/>
      <c r="F46" s="232"/>
    </row>
    <row r="47" spans="1:6" ht="12.75">
      <c r="A47" s="227">
        <v>38</v>
      </c>
      <c r="B47" s="592" t="s">
        <v>31</v>
      </c>
      <c r="C47" s="588">
        <f t="shared" si="0"/>
        <v>22</v>
      </c>
      <c r="D47" s="231"/>
      <c r="E47" s="231"/>
      <c r="F47" s="232">
        <v>22</v>
      </c>
    </row>
    <row r="48" spans="1:6" ht="12.75">
      <c r="A48" s="227">
        <v>39</v>
      </c>
      <c r="B48" s="595" t="s">
        <v>425</v>
      </c>
      <c r="C48" s="588">
        <f t="shared" si="0"/>
        <v>9.7</v>
      </c>
      <c r="D48" s="231">
        <v>9</v>
      </c>
      <c r="E48" s="231"/>
      <c r="F48" s="232">
        <v>0.7</v>
      </c>
    </row>
    <row r="49" spans="1:6" ht="12.75">
      <c r="A49" s="227">
        <v>40</v>
      </c>
      <c r="B49" s="594" t="s">
        <v>682</v>
      </c>
      <c r="C49" s="588">
        <f t="shared" si="0"/>
        <v>1.5</v>
      </c>
      <c r="D49" s="231">
        <v>1.5</v>
      </c>
      <c r="E49" s="231"/>
      <c r="F49" s="232"/>
    </row>
    <row r="50" spans="1:6" ht="12.75">
      <c r="A50" s="227">
        <v>41</v>
      </c>
      <c r="B50" s="592" t="s">
        <v>32</v>
      </c>
      <c r="C50" s="588">
        <f t="shared" si="0"/>
        <v>16.86</v>
      </c>
      <c r="D50" s="231"/>
      <c r="E50" s="231"/>
      <c r="F50" s="232">
        <v>16.86</v>
      </c>
    </row>
    <row r="51" spans="1:6" ht="12.75">
      <c r="A51" s="227">
        <v>42</v>
      </c>
      <c r="B51" s="592" t="s">
        <v>45</v>
      </c>
      <c r="C51" s="588">
        <f t="shared" si="0"/>
        <v>6</v>
      </c>
      <c r="D51" s="231"/>
      <c r="E51" s="231"/>
      <c r="F51" s="232">
        <v>6</v>
      </c>
    </row>
    <row r="52" spans="1:6" ht="12.75">
      <c r="A52" s="227">
        <v>43</v>
      </c>
      <c r="B52" s="594" t="s">
        <v>683</v>
      </c>
      <c r="C52" s="588">
        <f t="shared" si="0"/>
        <v>30</v>
      </c>
      <c r="D52" s="231">
        <v>29</v>
      </c>
      <c r="E52" s="231"/>
      <c r="F52" s="232">
        <v>1</v>
      </c>
    </row>
    <row r="53" spans="1:6" ht="12.75">
      <c r="A53" s="227">
        <v>44</v>
      </c>
      <c r="B53" s="594" t="s">
        <v>427</v>
      </c>
      <c r="C53" s="588">
        <f t="shared" si="0"/>
        <v>13</v>
      </c>
      <c r="D53" s="231">
        <v>13</v>
      </c>
      <c r="E53" s="231"/>
      <c r="F53" s="232"/>
    </row>
    <row r="54" spans="1:6" ht="12.75">
      <c r="A54" s="227">
        <v>45</v>
      </c>
      <c r="B54" s="594" t="s">
        <v>426</v>
      </c>
      <c r="C54" s="588">
        <f t="shared" si="0"/>
        <v>8.3</v>
      </c>
      <c r="D54" s="231">
        <v>5.4</v>
      </c>
      <c r="E54" s="231"/>
      <c r="F54" s="232">
        <v>2.9</v>
      </c>
    </row>
    <row r="55" spans="1:6" ht="12.75">
      <c r="A55" s="227">
        <v>46</v>
      </c>
      <c r="B55" s="592" t="s">
        <v>33</v>
      </c>
      <c r="C55" s="588">
        <f t="shared" si="0"/>
        <v>23</v>
      </c>
      <c r="D55" s="231"/>
      <c r="E55" s="231"/>
      <c r="F55" s="232">
        <v>23</v>
      </c>
    </row>
    <row r="56" spans="1:6" ht="12.75">
      <c r="A56" s="227">
        <v>47</v>
      </c>
      <c r="B56" s="592" t="s">
        <v>34</v>
      </c>
      <c r="C56" s="588">
        <f t="shared" si="0"/>
        <v>0.5</v>
      </c>
      <c r="D56" s="231"/>
      <c r="E56" s="231"/>
      <c r="F56" s="232">
        <v>0.5</v>
      </c>
    </row>
    <row r="57" spans="1:6" ht="12.75">
      <c r="A57" s="227">
        <v>48</v>
      </c>
      <c r="B57" s="592" t="s">
        <v>430</v>
      </c>
      <c r="C57" s="589">
        <f t="shared" si="0"/>
        <v>18</v>
      </c>
      <c r="D57" s="233">
        <v>14</v>
      </c>
      <c r="E57" s="233"/>
      <c r="F57" s="234">
        <v>4</v>
      </c>
    </row>
    <row r="58" spans="1:6" ht="13.5" thickBot="1">
      <c r="A58" s="235">
        <v>49</v>
      </c>
      <c r="B58" s="236" t="s">
        <v>264</v>
      </c>
      <c r="C58" s="590">
        <f t="shared" si="0"/>
        <v>7.199999999999999</v>
      </c>
      <c r="D58" s="237">
        <v>3.3</v>
      </c>
      <c r="E58" s="237"/>
      <c r="F58" s="238">
        <v>3.9</v>
      </c>
    </row>
    <row r="59" spans="1:6" ht="13.5" thickBot="1">
      <c r="A59" s="587">
        <v>50</v>
      </c>
      <c r="B59" s="591" t="s">
        <v>52</v>
      </c>
      <c r="C59" s="598">
        <f t="shared" si="0"/>
        <v>1300.2379999999998</v>
      </c>
      <c r="D59" s="599">
        <f>SUM(D10:D58)</f>
        <v>421.75</v>
      </c>
      <c r="E59" s="599">
        <f>SUM(E10:E58)</f>
        <v>84.812</v>
      </c>
      <c r="F59" s="600">
        <f>SUM(F10:F58)</f>
        <v>793.6759999999999</v>
      </c>
    </row>
    <row r="60" ht="14.25">
      <c r="A60" s="7"/>
    </row>
    <row r="61" ht="15">
      <c r="A61" s="8"/>
    </row>
  </sheetData>
  <sheetProtection/>
  <mergeCells count="9">
    <mergeCell ref="C1:F1"/>
    <mergeCell ref="C2:F2"/>
    <mergeCell ref="A4:F4"/>
    <mergeCell ref="B7:B9"/>
    <mergeCell ref="C8:C9"/>
    <mergeCell ref="D8:F8"/>
    <mergeCell ref="C7:F7"/>
    <mergeCell ref="A7:A9"/>
    <mergeCell ref="A5:F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163"/>
  <sheetViews>
    <sheetView zoomScalePageLayoutView="0" workbookViewId="0" topLeftCell="C4">
      <pane xSplit="2" ySplit="7" topLeftCell="E108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J29" sqref="J29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6" width="11.421875" style="0" customWidth="1"/>
    <col min="7" max="7" width="10.00390625" style="0" customWidth="1"/>
    <col min="8" max="8" width="8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887"/>
      <c r="I2" s="888"/>
      <c r="J2" s="888"/>
      <c r="K2" s="888"/>
      <c r="L2" s="888"/>
    </row>
    <row r="3" ht="15.75" hidden="1">
      <c r="H3" s="1"/>
    </row>
    <row r="4" spans="18:22" ht="12.75">
      <c r="R4" s="10" t="s">
        <v>35</v>
      </c>
      <c r="S4" s="10"/>
      <c r="T4" s="10"/>
      <c r="U4" s="10"/>
      <c r="V4" s="17"/>
    </row>
    <row r="5" spans="3:24" ht="12.75">
      <c r="C5" s="18" t="s">
        <v>53</v>
      </c>
      <c r="D5" s="889" t="s">
        <v>417</v>
      </c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621" t="s">
        <v>725</v>
      </c>
      <c r="S5" s="18"/>
      <c r="T5" s="18"/>
      <c r="U5" s="18"/>
      <c r="V5" s="4"/>
      <c r="W5" s="4"/>
      <c r="X5" s="4"/>
    </row>
    <row r="6" spans="5:22" ht="12.75">
      <c r="E6" s="891" t="s">
        <v>54</v>
      </c>
      <c r="F6" s="891"/>
      <c r="G6" s="891"/>
      <c r="H6" s="891"/>
      <c r="I6" s="891"/>
      <c r="J6" s="891"/>
      <c r="K6" s="891"/>
      <c r="R6" s="10" t="s">
        <v>55</v>
      </c>
      <c r="S6" s="10"/>
      <c r="T6" s="10"/>
      <c r="U6" s="10"/>
      <c r="V6" s="17"/>
    </row>
    <row r="7" ht="13.5" thickBot="1">
      <c r="U7" t="s">
        <v>56</v>
      </c>
    </row>
    <row r="8" spans="3:24" ht="12.75">
      <c r="C8" s="897" t="s">
        <v>0</v>
      </c>
      <c r="D8" s="900" t="s">
        <v>57</v>
      </c>
      <c r="E8" s="903" t="s">
        <v>58</v>
      </c>
      <c r="F8" s="906" t="s">
        <v>684</v>
      </c>
      <c r="G8" s="907"/>
      <c r="H8" s="907"/>
      <c r="I8" s="903" t="s">
        <v>60</v>
      </c>
      <c r="J8" s="906" t="s">
        <v>684</v>
      </c>
      <c r="K8" s="907"/>
      <c r="L8" s="910"/>
      <c r="M8" s="892" t="s">
        <v>239</v>
      </c>
      <c r="N8" s="906" t="s">
        <v>684</v>
      </c>
      <c r="O8" s="907"/>
      <c r="P8" s="907"/>
      <c r="Q8" s="903" t="s">
        <v>428</v>
      </c>
      <c r="R8" s="906" t="s">
        <v>684</v>
      </c>
      <c r="S8" s="907"/>
      <c r="T8" s="910"/>
      <c r="U8" s="903" t="s">
        <v>62</v>
      </c>
      <c r="V8" s="906" t="s">
        <v>684</v>
      </c>
      <c r="W8" s="907"/>
      <c r="X8" s="910"/>
    </row>
    <row r="9" spans="3:24" ht="12.75">
      <c r="C9" s="898"/>
      <c r="D9" s="901"/>
      <c r="E9" s="904"/>
      <c r="F9" s="908" t="s">
        <v>63</v>
      </c>
      <c r="G9" s="909"/>
      <c r="H9" s="895" t="s">
        <v>64</v>
      </c>
      <c r="I9" s="904"/>
      <c r="J9" s="908" t="s">
        <v>63</v>
      </c>
      <c r="K9" s="909"/>
      <c r="L9" s="885" t="s">
        <v>64</v>
      </c>
      <c r="M9" s="893"/>
      <c r="N9" s="908" t="s">
        <v>63</v>
      </c>
      <c r="O9" s="909"/>
      <c r="P9" s="895" t="s">
        <v>64</v>
      </c>
      <c r="Q9" s="904"/>
      <c r="R9" s="908" t="s">
        <v>63</v>
      </c>
      <c r="S9" s="909"/>
      <c r="T9" s="885" t="s">
        <v>64</v>
      </c>
      <c r="U9" s="904"/>
      <c r="V9" s="908" t="s">
        <v>63</v>
      </c>
      <c r="W9" s="909"/>
      <c r="X9" s="885" t="s">
        <v>64</v>
      </c>
    </row>
    <row r="10" spans="3:24" ht="51.75" thickBot="1">
      <c r="C10" s="899"/>
      <c r="D10" s="902"/>
      <c r="E10" s="905"/>
      <c r="F10" s="19" t="s">
        <v>58</v>
      </c>
      <c r="G10" s="19" t="s">
        <v>65</v>
      </c>
      <c r="H10" s="896"/>
      <c r="I10" s="905"/>
      <c r="J10" s="19" t="s">
        <v>58</v>
      </c>
      <c r="K10" s="19" t="s">
        <v>65</v>
      </c>
      <c r="L10" s="886"/>
      <c r="M10" s="894"/>
      <c r="N10" s="19" t="s">
        <v>58</v>
      </c>
      <c r="O10" s="19" t="s">
        <v>65</v>
      </c>
      <c r="P10" s="896"/>
      <c r="Q10" s="905"/>
      <c r="R10" s="19" t="s">
        <v>58</v>
      </c>
      <c r="S10" s="19" t="s">
        <v>65</v>
      </c>
      <c r="T10" s="886"/>
      <c r="U10" s="905"/>
      <c r="V10" s="19" t="s">
        <v>58</v>
      </c>
      <c r="W10" s="19" t="s">
        <v>65</v>
      </c>
      <c r="X10" s="886"/>
    </row>
    <row r="11" spans="3:24" ht="12.75">
      <c r="C11" s="20">
        <v>1</v>
      </c>
      <c r="D11" s="536" t="s">
        <v>66</v>
      </c>
      <c r="E11" s="1000">
        <f aca="true" t="shared" si="0" ref="E11:G15">I11+M11+Q11+U11</f>
        <v>146.292</v>
      </c>
      <c r="F11" s="1000">
        <f t="shared" si="0"/>
        <v>146.292</v>
      </c>
      <c r="G11" s="1000">
        <f t="shared" si="0"/>
        <v>88.01</v>
      </c>
      <c r="H11" s="1001"/>
      <c r="I11" s="1002">
        <f>I13+I12</f>
        <v>146.292</v>
      </c>
      <c r="J11" s="1003">
        <f>J13+J12</f>
        <v>146.292</v>
      </c>
      <c r="K11" s="1003">
        <f>K13+K12</f>
        <v>88.01</v>
      </c>
      <c r="L11" s="1004"/>
      <c r="M11" s="1005"/>
      <c r="N11" s="1006"/>
      <c r="O11" s="1006"/>
      <c r="P11" s="1001"/>
      <c r="Q11" s="1007"/>
      <c r="R11" s="1006"/>
      <c r="S11" s="1006"/>
      <c r="T11" s="1008"/>
      <c r="U11" s="1007"/>
      <c r="V11" s="1006"/>
      <c r="W11" s="1006"/>
      <c r="X11" s="1008"/>
    </row>
    <row r="12" spans="3:24" ht="12.75">
      <c r="C12" s="201">
        <v>2</v>
      </c>
      <c r="D12" s="537" t="s">
        <v>67</v>
      </c>
      <c r="E12" s="1009">
        <f t="shared" si="0"/>
        <v>89.979</v>
      </c>
      <c r="F12" s="1009">
        <f t="shared" si="0"/>
        <v>89.979</v>
      </c>
      <c r="G12" s="1009">
        <f t="shared" si="0"/>
        <v>81.608</v>
      </c>
      <c r="H12" s="1010"/>
      <c r="I12" s="1011">
        <f>J12+L12</f>
        <v>89.979</v>
      </c>
      <c r="J12" s="1012">
        <v>89.979</v>
      </c>
      <c r="K12" s="1012">
        <v>81.608</v>
      </c>
      <c r="L12" s="1013"/>
      <c r="M12" s="1014"/>
      <c r="N12" s="1015"/>
      <c r="O12" s="1015"/>
      <c r="P12" s="1010"/>
      <c r="Q12" s="1016"/>
      <c r="R12" s="1015"/>
      <c r="S12" s="1015"/>
      <c r="T12" s="1013"/>
      <c r="U12" s="1016"/>
      <c r="V12" s="1015"/>
      <c r="W12" s="1015"/>
      <c r="X12" s="1013"/>
    </row>
    <row r="13" spans="3:24" ht="12.75">
      <c r="C13" s="201">
        <v>3</v>
      </c>
      <c r="D13" s="26" t="s">
        <v>68</v>
      </c>
      <c r="E13" s="1009">
        <f t="shared" si="0"/>
        <v>56.313</v>
      </c>
      <c r="F13" s="1009">
        <f t="shared" si="0"/>
        <v>56.313</v>
      </c>
      <c r="G13" s="1017">
        <f t="shared" si="0"/>
        <v>6.402</v>
      </c>
      <c r="H13" s="1010"/>
      <c r="I13" s="1011">
        <f>J13+L13</f>
        <v>56.313</v>
      </c>
      <c r="J13" s="1018">
        <v>56.313</v>
      </c>
      <c r="K13" s="1012">
        <v>6.402</v>
      </c>
      <c r="L13" s="1013"/>
      <c r="M13" s="1014"/>
      <c r="N13" s="1015"/>
      <c r="O13" s="1015"/>
      <c r="P13" s="1010"/>
      <c r="Q13" s="1016"/>
      <c r="R13" s="1015"/>
      <c r="S13" s="1015"/>
      <c r="T13" s="1013"/>
      <c r="U13" s="1016"/>
      <c r="V13" s="1015"/>
      <c r="W13" s="1015"/>
      <c r="X13" s="1013"/>
    </row>
    <row r="14" spans="3:24" ht="12.75">
      <c r="C14" s="201">
        <v>4</v>
      </c>
      <c r="D14" s="538" t="s">
        <v>69</v>
      </c>
      <c r="E14" s="1019">
        <f t="shared" si="0"/>
        <v>2490.351</v>
      </c>
      <c r="F14" s="1020">
        <f t="shared" si="0"/>
        <v>2490.351</v>
      </c>
      <c r="G14" s="1017">
        <f t="shared" si="0"/>
        <v>2193.725</v>
      </c>
      <c r="H14" s="1021"/>
      <c r="I14" s="1011">
        <f>SUM(I15:I19)</f>
        <v>2026.505</v>
      </c>
      <c r="J14" s="1009">
        <f>SUM(J15:J19)</f>
        <v>2026.505</v>
      </c>
      <c r="K14" s="1009">
        <f>SUM(K15:K19)</f>
        <v>1765.258</v>
      </c>
      <c r="L14" s="1022"/>
      <c r="M14" s="1009">
        <f>SUM(M15:M18)</f>
        <v>463.846</v>
      </c>
      <c r="N14" s="1017">
        <f>SUM(N15:N18)</f>
        <v>463.846</v>
      </c>
      <c r="O14" s="1017">
        <f>SUM(O15:O18)</f>
        <v>428.467</v>
      </c>
      <c r="P14" s="1021"/>
      <c r="Q14" s="1011"/>
      <c r="R14" s="1017"/>
      <c r="S14" s="1017"/>
      <c r="T14" s="1023"/>
      <c r="U14" s="1011"/>
      <c r="V14" s="1017"/>
      <c r="W14" s="1017"/>
      <c r="X14" s="1023"/>
    </row>
    <row r="15" spans="3:24" ht="12.75">
      <c r="C15" s="201">
        <v>5</v>
      </c>
      <c r="D15" s="26" t="s">
        <v>36</v>
      </c>
      <c r="E15" s="1024">
        <f aca="true" t="shared" si="1" ref="E15:G38">I15+M15+Q15+U15</f>
        <v>2265.751</v>
      </c>
      <c r="F15" s="1025">
        <f aca="true" t="shared" si="2" ref="F15:F20">J15+N15+R15+V15</f>
        <v>2265.751</v>
      </c>
      <c r="G15" s="1026">
        <f t="shared" si="0"/>
        <v>2058.95</v>
      </c>
      <c r="H15" s="1027"/>
      <c r="I15" s="1028">
        <f>J15+L15</f>
        <v>1939.605</v>
      </c>
      <c r="J15" s="1029">
        <v>1939.605</v>
      </c>
      <c r="K15" s="1029">
        <v>1765.258</v>
      </c>
      <c r="L15" s="1030"/>
      <c r="M15" s="1009">
        <f>N15+P15</f>
        <v>326.146</v>
      </c>
      <c r="N15" s="1017">
        <v>326.146</v>
      </c>
      <c r="O15" s="1017">
        <v>293.692</v>
      </c>
      <c r="P15" s="1031"/>
      <c r="Q15" s="1032"/>
      <c r="R15" s="1033"/>
      <c r="S15" s="1033"/>
      <c r="T15" s="1030"/>
      <c r="U15" s="1032"/>
      <c r="V15" s="1033"/>
      <c r="W15" s="1033"/>
      <c r="X15" s="1030"/>
    </row>
    <row r="16" spans="3:24" s="9" customFormat="1" ht="12.75">
      <c r="C16" s="189">
        <v>6</v>
      </c>
      <c r="D16" s="540" t="s">
        <v>70</v>
      </c>
      <c r="E16" s="1024">
        <f t="shared" si="1"/>
        <v>70.9</v>
      </c>
      <c r="F16" s="1025">
        <f t="shared" si="2"/>
        <v>70.9</v>
      </c>
      <c r="G16" s="1026"/>
      <c r="H16" s="1027"/>
      <c r="I16" s="1028">
        <f>J16+L16</f>
        <v>70.9</v>
      </c>
      <c r="J16" s="1026">
        <v>70.9</v>
      </c>
      <c r="K16" s="1026"/>
      <c r="L16" s="1034"/>
      <c r="M16" s="1024"/>
      <c r="N16" s="1026"/>
      <c r="O16" s="1026"/>
      <c r="P16" s="1027"/>
      <c r="Q16" s="1028"/>
      <c r="R16" s="1026"/>
      <c r="S16" s="1026"/>
      <c r="T16" s="1034"/>
      <c r="U16" s="1028"/>
      <c r="V16" s="1026"/>
      <c r="W16" s="1026"/>
      <c r="X16" s="1034"/>
    </row>
    <row r="17" spans="3:24" ht="12.75">
      <c r="C17" s="29">
        <v>7</v>
      </c>
      <c r="D17" s="540" t="s">
        <v>71</v>
      </c>
      <c r="E17" s="1035">
        <f t="shared" si="1"/>
        <v>1</v>
      </c>
      <c r="F17" s="1036">
        <f t="shared" si="2"/>
        <v>1</v>
      </c>
      <c r="G17" s="1033"/>
      <c r="H17" s="1031"/>
      <c r="I17" s="1032">
        <f>J17+L17</f>
        <v>1</v>
      </c>
      <c r="J17" s="1033">
        <v>1</v>
      </c>
      <c r="K17" s="1033"/>
      <c r="L17" s="1030"/>
      <c r="M17" s="1035"/>
      <c r="N17" s="1033"/>
      <c r="O17" s="1033"/>
      <c r="P17" s="1031"/>
      <c r="Q17" s="1032"/>
      <c r="R17" s="1033"/>
      <c r="S17" s="1033"/>
      <c r="T17" s="1030"/>
      <c r="U17" s="1032"/>
      <c r="V17" s="1033"/>
      <c r="W17" s="1033"/>
      <c r="X17" s="1030"/>
    </row>
    <row r="18" spans="3:24" ht="12.75">
      <c r="C18" s="29">
        <v>8</v>
      </c>
      <c r="D18" s="540" t="s">
        <v>72</v>
      </c>
      <c r="E18" s="1035">
        <f t="shared" si="1"/>
        <v>137.7</v>
      </c>
      <c r="F18" s="1036">
        <f t="shared" si="2"/>
        <v>137.7</v>
      </c>
      <c r="G18" s="1033">
        <f>K18+O18+S18+W18</f>
        <v>134.775</v>
      </c>
      <c r="H18" s="1031"/>
      <c r="I18" s="1032"/>
      <c r="J18" s="1033"/>
      <c r="K18" s="1033"/>
      <c r="L18" s="1030"/>
      <c r="M18" s="1035">
        <f>N18+P18</f>
        <v>137.7</v>
      </c>
      <c r="N18" s="1033">
        <v>137.7</v>
      </c>
      <c r="O18" s="1037">
        <v>134.775</v>
      </c>
      <c r="P18" s="1031"/>
      <c r="Q18" s="1032"/>
      <c r="R18" s="1033"/>
      <c r="S18" s="1033"/>
      <c r="T18" s="1030"/>
      <c r="U18" s="1032"/>
      <c r="V18" s="1033"/>
      <c r="W18" s="1033"/>
      <c r="X18" s="1030"/>
    </row>
    <row r="19" spans="3:24" ht="12.75">
      <c r="C19" s="29">
        <v>9</v>
      </c>
      <c r="D19" s="540" t="s">
        <v>281</v>
      </c>
      <c r="E19" s="1035">
        <f t="shared" si="1"/>
        <v>15</v>
      </c>
      <c r="F19" s="1036">
        <f t="shared" si="2"/>
        <v>15</v>
      </c>
      <c r="G19" s="1033"/>
      <c r="H19" s="1031"/>
      <c r="I19" s="1032">
        <f>J19+L19</f>
        <v>15</v>
      </c>
      <c r="J19" s="1033">
        <v>15</v>
      </c>
      <c r="K19" s="1033"/>
      <c r="L19" s="1030"/>
      <c r="M19" s="1035"/>
      <c r="N19" s="1033"/>
      <c r="O19" s="1037"/>
      <c r="P19" s="1031"/>
      <c r="Q19" s="1032"/>
      <c r="R19" s="1033"/>
      <c r="S19" s="1033"/>
      <c r="T19" s="1030"/>
      <c r="U19" s="1032"/>
      <c r="V19" s="1033"/>
      <c r="W19" s="1033"/>
      <c r="X19" s="1030"/>
    </row>
    <row r="20" spans="3:24" ht="12.75">
      <c r="C20" s="29">
        <v>10</v>
      </c>
      <c r="D20" s="30" t="s">
        <v>73</v>
      </c>
      <c r="E20" s="1035">
        <f t="shared" si="1"/>
        <v>84.149</v>
      </c>
      <c r="F20" s="1036">
        <f t="shared" si="2"/>
        <v>84.149</v>
      </c>
      <c r="G20" s="1033">
        <f>K20+O20+S20+W20</f>
        <v>81.69</v>
      </c>
      <c r="H20" s="1031"/>
      <c r="I20" s="1032">
        <f aca="true" t="shared" si="3" ref="I20:I26">J20+L20</f>
        <v>84.149</v>
      </c>
      <c r="J20" s="1033">
        <v>84.149</v>
      </c>
      <c r="K20" s="1037">
        <v>81.69</v>
      </c>
      <c r="L20" s="1030"/>
      <c r="M20" s="1035"/>
      <c r="N20" s="1033"/>
      <c r="O20" s="1033"/>
      <c r="P20" s="1031"/>
      <c r="Q20" s="1032"/>
      <c r="R20" s="1033"/>
      <c r="S20" s="1033"/>
      <c r="T20" s="1030"/>
      <c r="U20" s="1032"/>
      <c r="V20" s="1033"/>
      <c r="W20" s="1033"/>
      <c r="X20" s="1030"/>
    </row>
    <row r="21" spans="3:24" ht="12.75" customHeight="1">
      <c r="C21" s="39">
        <v>11</v>
      </c>
      <c r="D21" s="541" t="s">
        <v>74</v>
      </c>
      <c r="E21" s="1035">
        <f t="shared" si="1"/>
        <v>2687.215</v>
      </c>
      <c r="F21" s="1036">
        <f t="shared" si="1"/>
        <v>2687.215</v>
      </c>
      <c r="G21" s="1036">
        <f t="shared" si="1"/>
        <v>4.3</v>
      </c>
      <c r="H21" s="1031"/>
      <c r="I21" s="1032">
        <f>J21+L21</f>
        <v>1764.215</v>
      </c>
      <c r="J21" s="1033">
        <f>SUM(J22:J38)</f>
        <v>1764.215</v>
      </c>
      <c r="K21" s="1033"/>
      <c r="L21" s="1030"/>
      <c r="M21" s="1035">
        <f>N21+P21</f>
        <v>923</v>
      </c>
      <c r="N21" s="1033">
        <f>SUM(N22:N37)</f>
        <v>923</v>
      </c>
      <c r="O21" s="1033">
        <f>SUM(O22:O37)</f>
        <v>4.3</v>
      </c>
      <c r="P21" s="1031"/>
      <c r="Q21" s="1032"/>
      <c r="R21" s="1033"/>
      <c r="S21" s="1033"/>
      <c r="T21" s="1030"/>
      <c r="U21" s="1032"/>
      <c r="V21" s="1033"/>
      <c r="W21" s="1033"/>
      <c r="X21" s="1030"/>
    </row>
    <row r="22" spans="3:24" ht="12.75">
      <c r="C22" s="29">
        <v>12</v>
      </c>
      <c r="D22" s="542" t="s">
        <v>75</v>
      </c>
      <c r="E22" s="1035">
        <f t="shared" si="1"/>
        <v>1250</v>
      </c>
      <c r="F22" s="1036">
        <f t="shared" si="1"/>
        <v>1250</v>
      </c>
      <c r="G22" s="1033"/>
      <c r="H22" s="1031"/>
      <c r="I22" s="1032">
        <f t="shared" si="3"/>
        <v>1250</v>
      </c>
      <c r="J22" s="1033">
        <v>1250</v>
      </c>
      <c r="K22" s="1033"/>
      <c r="L22" s="1030"/>
      <c r="M22" s="1035"/>
      <c r="N22" s="1033"/>
      <c r="O22" s="1033"/>
      <c r="P22" s="1031"/>
      <c r="Q22" s="1032"/>
      <c r="R22" s="1033"/>
      <c r="S22" s="1033"/>
      <c r="T22" s="1030"/>
      <c r="U22" s="1032"/>
      <c r="V22" s="1033"/>
      <c r="W22" s="1033"/>
      <c r="X22" s="1030"/>
    </row>
    <row r="23" spans="3:24" ht="12.75">
      <c r="C23" s="29">
        <v>13</v>
      </c>
      <c r="D23" s="542" t="s">
        <v>76</v>
      </c>
      <c r="E23" s="1035">
        <f t="shared" si="1"/>
        <v>30</v>
      </c>
      <c r="F23" s="1036">
        <f t="shared" si="1"/>
        <v>30</v>
      </c>
      <c r="G23" s="1033"/>
      <c r="H23" s="1031"/>
      <c r="I23" s="1032">
        <f t="shared" si="3"/>
        <v>30</v>
      </c>
      <c r="J23" s="1033">
        <v>30</v>
      </c>
      <c r="K23" s="1033"/>
      <c r="L23" s="1030"/>
      <c r="M23" s="1035"/>
      <c r="N23" s="1033"/>
      <c r="O23" s="1033"/>
      <c r="P23" s="1031"/>
      <c r="Q23" s="1032"/>
      <c r="R23" s="1033"/>
      <c r="S23" s="1033"/>
      <c r="T23" s="1030"/>
      <c r="U23" s="1032"/>
      <c r="V23" s="1033"/>
      <c r="W23" s="1033"/>
      <c r="X23" s="1030"/>
    </row>
    <row r="24" spans="3:24" ht="12.75">
      <c r="C24" s="29">
        <v>14</v>
      </c>
      <c r="D24" s="542" t="s">
        <v>77</v>
      </c>
      <c r="E24" s="1035">
        <f t="shared" si="1"/>
        <v>70</v>
      </c>
      <c r="F24" s="1036">
        <f t="shared" si="1"/>
        <v>70</v>
      </c>
      <c r="G24" s="1033"/>
      <c r="H24" s="1031"/>
      <c r="I24" s="1032">
        <f t="shared" si="3"/>
        <v>70</v>
      </c>
      <c r="J24" s="1033">
        <v>70</v>
      </c>
      <c r="K24" s="1033"/>
      <c r="L24" s="1030"/>
      <c r="M24" s="1035"/>
      <c r="N24" s="1033"/>
      <c r="O24" s="1033"/>
      <c r="P24" s="1031"/>
      <c r="Q24" s="1032"/>
      <c r="R24" s="1033"/>
      <c r="S24" s="1033"/>
      <c r="T24" s="1030"/>
      <c r="U24" s="1032"/>
      <c r="V24" s="1033"/>
      <c r="W24" s="1033"/>
      <c r="X24" s="1030"/>
    </row>
    <row r="25" spans="3:24" ht="12.75">
      <c r="C25" s="29">
        <v>15</v>
      </c>
      <c r="D25" s="542" t="s">
        <v>78</v>
      </c>
      <c r="E25" s="1035">
        <f t="shared" si="1"/>
        <v>5</v>
      </c>
      <c r="F25" s="1036">
        <f t="shared" si="1"/>
        <v>5</v>
      </c>
      <c r="G25" s="1033"/>
      <c r="H25" s="1031"/>
      <c r="I25" s="1032">
        <f t="shared" si="3"/>
        <v>5</v>
      </c>
      <c r="J25" s="1033">
        <v>5</v>
      </c>
      <c r="K25" s="1033"/>
      <c r="L25" s="1030"/>
      <c r="M25" s="1035"/>
      <c r="N25" s="1033"/>
      <c r="O25" s="1033"/>
      <c r="P25" s="1031"/>
      <c r="Q25" s="1032"/>
      <c r="R25" s="1033"/>
      <c r="S25" s="1033"/>
      <c r="T25" s="1030"/>
      <c r="U25" s="1032"/>
      <c r="V25" s="1033"/>
      <c r="W25" s="1033"/>
      <c r="X25" s="1030"/>
    </row>
    <row r="26" spans="3:24" ht="12.75">
      <c r="C26" s="39">
        <v>16</v>
      </c>
      <c r="D26" s="542" t="s">
        <v>79</v>
      </c>
      <c r="E26" s="1035">
        <f t="shared" si="1"/>
        <v>130</v>
      </c>
      <c r="F26" s="1036">
        <f t="shared" si="1"/>
        <v>130</v>
      </c>
      <c r="G26" s="1033"/>
      <c r="H26" s="1031"/>
      <c r="I26" s="1032">
        <f t="shared" si="3"/>
        <v>130</v>
      </c>
      <c r="J26" s="1033">
        <v>130</v>
      </c>
      <c r="K26" s="1033"/>
      <c r="L26" s="1030"/>
      <c r="M26" s="1035"/>
      <c r="N26" s="1033"/>
      <c r="O26" s="1033"/>
      <c r="P26" s="1031"/>
      <c r="Q26" s="1032"/>
      <c r="R26" s="1033"/>
      <c r="S26" s="1033"/>
      <c r="T26" s="1030"/>
      <c r="U26" s="1032"/>
      <c r="V26" s="1033"/>
      <c r="W26" s="1033"/>
      <c r="X26" s="1030"/>
    </row>
    <row r="27" spans="3:24" ht="12.75">
      <c r="C27" s="39">
        <v>17</v>
      </c>
      <c r="D27" s="542" t="s">
        <v>4</v>
      </c>
      <c r="E27" s="1035">
        <f t="shared" si="1"/>
        <v>445.1</v>
      </c>
      <c r="F27" s="1036">
        <f t="shared" si="1"/>
        <v>445.1</v>
      </c>
      <c r="G27" s="1033"/>
      <c r="H27" s="1031"/>
      <c r="I27" s="1032"/>
      <c r="J27" s="1033"/>
      <c r="K27" s="1033"/>
      <c r="L27" s="1030"/>
      <c r="M27" s="1035">
        <f>N27+P27</f>
        <v>445.1</v>
      </c>
      <c r="N27" s="1033">
        <v>445.1</v>
      </c>
      <c r="O27" s="1033"/>
      <c r="P27" s="1031"/>
      <c r="Q27" s="1032"/>
      <c r="R27" s="1033"/>
      <c r="S27" s="1033"/>
      <c r="T27" s="1030"/>
      <c r="U27" s="1032"/>
      <c r="V27" s="1033"/>
      <c r="W27" s="1033"/>
      <c r="X27" s="1030"/>
    </row>
    <row r="28" spans="3:24" ht="12.75">
      <c r="C28" s="39">
        <v>18</v>
      </c>
      <c r="D28" s="542" t="s">
        <v>80</v>
      </c>
      <c r="E28" s="1035">
        <f t="shared" si="1"/>
        <v>5</v>
      </c>
      <c r="F28" s="1036">
        <f t="shared" si="1"/>
        <v>5</v>
      </c>
      <c r="G28" s="1033"/>
      <c r="H28" s="1031"/>
      <c r="I28" s="1032"/>
      <c r="J28" s="1033"/>
      <c r="K28" s="1033"/>
      <c r="L28" s="1030"/>
      <c r="M28" s="1035">
        <f>N28+P28</f>
        <v>5</v>
      </c>
      <c r="N28" s="1033">
        <v>5</v>
      </c>
      <c r="O28" s="1033"/>
      <c r="P28" s="1031"/>
      <c r="Q28" s="1032"/>
      <c r="R28" s="1033"/>
      <c r="S28" s="1033"/>
      <c r="T28" s="1030"/>
      <c r="U28" s="1032"/>
      <c r="V28" s="1033"/>
      <c r="W28" s="1033"/>
      <c r="X28" s="1030"/>
    </row>
    <row r="29" spans="3:24" ht="25.5">
      <c r="C29" s="39">
        <v>19</v>
      </c>
      <c r="D29" s="543" t="s">
        <v>382</v>
      </c>
      <c r="E29" s="1035">
        <f t="shared" si="1"/>
        <v>5</v>
      </c>
      <c r="F29" s="1036">
        <f t="shared" si="1"/>
        <v>5</v>
      </c>
      <c r="G29" s="1033"/>
      <c r="H29" s="1031"/>
      <c r="I29" s="1032">
        <f>J29+L29</f>
        <v>5</v>
      </c>
      <c r="J29" s="1033">
        <v>5</v>
      </c>
      <c r="K29" s="1033"/>
      <c r="L29" s="1030"/>
      <c r="M29" s="1035"/>
      <c r="N29" s="1033"/>
      <c r="O29" s="1033"/>
      <c r="P29" s="1031"/>
      <c r="Q29" s="1032"/>
      <c r="R29" s="1033"/>
      <c r="S29" s="1033"/>
      <c r="T29" s="1030"/>
      <c r="U29" s="1032"/>
      <c r="V29" s="1033"/>
      <c r="W29" s="1033"/>
      <c r="X29" s="1030"/>
    </row>
    <row r="30" spans="3:24" ht="12.75">
      <c r="C30" s="39">
        <v>20</v>
      </c>
      <c r="D30" s="542" t="s">
        <v>81</v>
      </c>
      <c r="E30" s="1035">
        <f t="shared" si="1"/>
        <v>360.6</v>
      </c>
      <c r="F30" s="1036">
        <f t="shared" si="1"/>
        <v>360.6</v>
      </c>
      <c r="G30" s="1033"/>
      <c r="H30" s="1031"/>
      <c r="I30" s="1032"/>
      <c r="J30" s="1033"/>
      <c r="K30" s="1033"/>
      <c r="L30" s="1030"/>
      <c r="M30" s="1035">
        <f>N30+P30</f>
        <v>360.6</v>
      </c>
      <c r="N30" s="1033">
        <v>360.6</v>
      </c>
      <c r="O30" s="1033"/>
      <c r="P30" s="1031"/>
      <c r="Q30" s="1032"/>
      <c r="R30" s="1033"/>
      <c r="S30" s="1033"/>
      <c r="T30" s="1030"/>
      <c r="U30" s="1032"/>
      <c r="V30" s="1033"/>
      <c r="W30" s="1033"/>
      <c r="X30" s="1030"/>
    </row>
    <row r="31" spans="3:24" ht="12.75">
      <c r="C31" s="39">
        <v>21</v>
      </c>
      <c r="D31" s="542" t="s">
        <v>82</v>
      </c>
      <c r="E31" s="1035">
        <f t="shared" si="1"/>
        <v>167</v>
      </c>
      <c r="F31" s="1036">
        <f t="shared" si="1"/>
        <v>167</v>
      </c>
      <c r="G31" s="1033"/>
      <c r="H31" s="1031"/>
      <c r="I31" s="1032">
        <f>J31+L31</f>
        <v>167</v>
      </c>
      <c r="J31" s="1033">
        <v>167</v>
      </c>
      <c r="K31" s="1033"/>
      <c r="L31" s="1030"/>
      <c r="M31" s="1035"/>
      <c r="N31" s="1033"/>
      <c r="O31" s="1033"/>
      <c r="P31" s="1031"/>
      <c r="Q31" s="1032"/>
      <c r="R31" s="1033"/>
      <c r="S31" s="1033"/>
      <c r="T31" s="1030"/>
      <c r="U31" s="1032"/>
      <c r="V31" s="1033"/>
      <c r="W31" s="1033"/>
      <c r="X31" s="1030"/>
    </row>
    <row r="32" spans="3:24" ht="25.5">
      <c r="C32" s="39">
        <v>22</v>
      </c>
      <c r="D32" s="544" t="s">
        <v>83</v>
      </c>
      <c r="E32" s="1035">
        <f t="shared" si="1"/>
        <v>20</v>
      </c>
      <c r="F32" s="1036">
        <f t="shared" si="1"/>
        <v>20</v>
      </c>
      <c r="G32" s="1033"/>
      <c r="H32" s="1031"/>
      <c r="I32" s="1032">
        <f>J32+L32</f>
        <v>20</v>
      </c>
      <c r="J32" s="1033">
        <v>20</v>
      </c>
      <c r="K32" s="1033"/>
      <c r="L32" s="1030"/>
      <c r="M32" s="1035"/>
      <c r="N32" s="1033"/>
      <c r="O32" s="1033"/>
      <c r="P32" s="1031"/>
      <c r="Q32" s="1032"/>
      <c r="R32" s="1033"/>
      <c r="S32" s="1033"/>
      <c r="T32" s="1030"/>
      <c r="U32" s="1032"/>
      <c r="V32" s="1033"/>
      <c r="W32" s="1033"/>
      <c r="X32" s="1030"/>
    </row>
    <row r="33" spans="3:24" ht="25.5">
      <c r="C33" s="39">
        <v>23</v>
      </c>
      <c r="D33" s="546" t="s">
        <v>438</v>
      </c>
      <c r="E33" s="1035">
        <f t="shared" si="1"/>
        <v>21.215</v>
      </c>
      <c r="F33" s="1036">
        <f t="shared" si="1"/>
        <v>21.215</v>
      </c>
      <c r="G33" s="1033"/>
      <c r="H33" s="1021"/>
      <c r="I33" s="1032">
        <f aca="true" t="shared" si="4" ref="I33:I47">J33+L33</f>
        <v>21.215</v>
      </c>
      <c r="J33" s="1033">
        <v>21.215</v>
      </c>
      <c r="K33" s="1033"/>
      <c r="L33" s="1030"/>
      <c r="M33" s="1035"/>
      <c r="N33" s="1033"/>
      <c r="O33" s="1033"/>
      <c r="P33" s="1031"/>
      <c r="Q33" s="1032"/>
      <c r="R33" s="1033"/>
      <c r="S33" s="1033"/>
      <c r="T33" s="1030"/>
      <c r="U33" s="1032"/>
      <c r="V33" s="1033"/>
      <c r="W33" s="1033"/>
      <c r="X33" s="1030"/>
    </row>
    <row r="34" spans="3:24" ht="25.5">
      <c r="C34" s="39">
        <v>24</v>
      </c>
      <c r="D34" s="547" t="s">
        <v>241</v>
      </c>
      <c r="E34" s="1035">
        <f t="shared" si="1"/>
        <v>10</v>
      </c>
      <c r="F34" s="1038">
        <f t="shared" si="1"/>
        <v>10</v>
      </c>
      <c r="G34" s="1038"/>
      <c r="H34" s="1021"/>
      <c r="I34" s="1032">
        <f t="shared" si="4"/>
        <v>10</v>
      </c>
      <c r="J34" s="1033">
        <v>10</v>
      </c>
      <c r="K34" s="1033"/>
      <c r="L34" s="1030"/>
      <c r="M34" s="1035"/>
      <c r="N34" s="1033"/>
      <c r="O34" s="1033"/>
      <c r="P34" s="1031"/>
      <c r="Q34" s="1032"/>
      <c r="R34" s="1033"/>
      <c r="S34" s="1033"/>
      <c r="T34" s="1030"/>
      <c r="U34" s="1032"/>
      <c r="V34" s="1033"/>
      <c r="W34" s="1033"/>
      <c r="X34" s="1030"/>
    </row>
    <row r="35" spans="3:24" ht="12.75">
      <c r="C35" s="39">
        <v>25</v>
      </c>
      <c r="D35" s="547" t="s">
        <v>252</v>
      </c>
      <c r="E35" s="1035">
        <f t="shared" si="1"/>
        <v>19</v>
      </c>
      <c r="F35" s="1038">
        <f t="shared" si="1"/>
        <v>19</v>
      </c>
      <c r="G35" s="1038"/>
      <c r="H35" s="1021"/>
      <c r="I35" s="1032">
        <f t="shared" si="4"/>
        <v>19</v>
      </c>
      <c r="J35" s="1033">
        <v>19</v>
      </c>
      <c r="K35" s="1033"/>
      <c r="L35" s="1030"/>
      <c r="M35" s="1035"/>
      <c r="N35" s="1033"/>
      <c r="O35" s="1033"/>
      <c r="P35" s="1031"/>
      <c r="Q35" s="1032"/>
      <c r="R35" s="1033"/>
      <c r="S35" s="1033"/>
      <c r="T35" s="1030"/>
      <c r="U35" s="1032"/>
      <c r="V35" s="1033"/>
      <c r="W35" s="1033"/>
      <c r="X35" s="1030"/>
    </row>
    <row r="36" spans="3:24" s="194" customFormat="1" ht="24.75" customHeight="1">
      <c r="C36" s="39">
        <v>26</v>
      </c>
      <c r="D36" s="544" t="s">
        <v>253</v>
      </c>
      <c r="E36" s="1039">
        <f t="shared" si="1"/>
        <v>7</v>
      </c>
      <c r="F36" s="1040">
        <f t="shared" si="1"/>
        <v>7</v>
      </c>
      <c r="G36" s="1040"/>
      <c r="H36" s="1021"/>
      <c r="I36" s="1041">
        <f t="shared" si="4"/>
        <v>7</v>
      </c>
      <c r="J36" s="1040">
        <v>7</v>
      </c>
      <c r="K36" s="1040"/>
      <c r="L36" s="1042"/>
      <c r="M36" s="1039"/>
      <c r="N36" s="1040"/>
      <c r="O36" s="1040"/>
      <c r="P36" s="1043"/>
      <c r="Q36" s="1041"/>
      <c r="R36" s="1040"/>
      <c r="S36" s="1040"/>
      <c r="T36" s="1042"/>
      <c r="U36" s="1041"/>
      <c r="V36" s="1040"/>
      <c r="W36" s="1040"/>
      <c r="X36" s="1042"/>
    </row>
    <row r="37" spans="3:24" s="194" customFormat="1" ht="25.5" customHeight="1">
      <c r="C37" s="39">
        <v>27</v>
      </c>
      <c r="D37" s="543" t="s">
        <v>534</v>
      </c>
      <c r="E37" s="1044">
        <f t="shared" si="1"/>
        <v>133.3</v>
      </c>
      <c r="F37" s="1038">
        <f t="shared" si="1"/>
        <v>133.3</v>
      </c>
      <c r="G37" s="1038">
        <f t="shared" si="1"/>
        <v>4.3</v>
      </c>
      <c r="H37" s="1045"/>
      <c r="I37" s="1046">
        <f t="shared" si="4"/>
        <v>21</v>
      </c>
      <c r="J37" s="1038">
        <v>21</v>
      </c>
      <c r="K37" s="1038"/>
      <c r="L37" s="1047"/>
      <c r="M37" s="1044">
        <f>N37+P37</f>
        <v>112.3</v>
      </c>
      <c r="N37" s="1038">
        <v>112.3</v>
      </c>
      <c r="O37" s="1038">
        <v>4.3</v>
      </c>
      <c r="P37" s="1043"/>
      <c r="Q37" s="1041"/>
      <c r="R37" s="1040"/>
      <c r="S37" s="1040"/>
      <c r="T37" s="1042"/>
      <c r="U37" s="1041"/>
      <c r="V37" s="1040"/>
      <c r="W37" s="1040"/>
      <c r="X37" s="1042"/>
    </row>
    <row r="38" spans="3:24" s="194" customFormat="1" ht="12.75" customHeight="1">
      <c r="C38" s="39">
        <v>28</v>
      </c>
      <c r="D38" s="543" t="s">
        <v>435</v>
      </c>
      <c r="E38" s="1039">
        <f t="shared" si="1"/>
        <v>9</v>
      </c>
      <c r="F38" s="1040">
        <f t="shared" si="1"/>
        <v>9</v>
      </c>
      <c r="G38" s="1040"/>
      <c r="H38" s="1021"/>
      <c r="I38" s="1041">
        <f t="shared" si="4"/>
        <v>9</v>
      </c>
      <c r="J38" s="1040">
        <v>9</v>
      </c>
      <c r="K38" s="1040"/>
      <c r="L38" s="1042"/>
      <c r="M38" s="1039"/>
      <c r="N38" s="1040"/>
      <c r="O38" s="1040"/>
      <c r="P38" s="1043"/>
      <c r="Q38" s="1041"/>
      <c r="R38" s="1040"/>
      <c r="S38" s="1040"/>
      <c r="T38" s="1042"/>
      <c r="U38" s="1041"/>
      <c r="V38" s="1040"/>
      <c r="W38" s="1040"/>
      <c r="X38" s="1042"/>
    </row>
    <row r="39" spans="3:24" ht="12.75">
      <c r="C39" s="39">
        <v>29</v>
      </c>
      <c r="D39" s="42" t="s">
        <v>272</v>
      </c>
      <c r="E39" s="1009">
        <f aca="true" t="shared" si="5" ref="E39:F77">I39+M39+Q39+U39</f>
        <v>379.70000000000005</v>
      </c>
      <c r="F39" s="1048">
        <f t="shared" si="5"/>
        <v>378.1</v>
      </c>
      <c r="G39" s="1048"/>
      <c r="H39" s="1045">
        <f>L39+P39+T39+X39</f>
        <v>1.6</v>
      </c>
      <c r="I39" s="1011">
        <f t="shared" si="4"/>
        <v>341.70000000000005</v>
      </c>
      <c r="J39" s="1017">
        <f>SUM(J40:J47)</f>
        <v>340.1</v>
      </c>
      <c r="K39" s="1017"/>
      <c r="L39" s="1023">
        <f>SUM(L40:L47)</f>
        <v>1.6</v>
      </c>
      <c r="M39" s="1009"/>
      <c r="N39" s="1017"/>
      <c r="O39" s="1017"/>
      <c r="P39" s="1021"/>
      <c r="Q39" s="1011"/>
      <c r="R39" s="1017"/>
      <c r="S39" s="1017"/>
      <c r="T39" s="1023"/>
      <c r="U39" s="1011">
        <f>SUM(U40:U46)</f>
        <v>38</v>
      </c>
      <c r="V39" s="1017">
        <f>SUM(V40:V46)</f>
        <v>38</v>
      </c>
      <c r="W39" s="1017"/>
      <c r="X39" s="1023"/>
    </row>
    <row r="40" spans="3:24" ht="12.75">
      <c r="C40" s="39">
        <v>30</v>
      </c>
      <c r="D40" s="542" t="s">
        <v>87</v>
      </c>
      <c r="E40" s="1009">
        <f t="shared" si="5"/>
        <v>10</v>
      </c>
      <c r="F40" s="1048">
        <f t="shared" si="5"/>
        <v>10</v>
      </c>
      <c r="G40" s="1017"/>
      <c r="H40" s="1021"/>
      <c r="I40" s="1011">
        <f t="shared" si="4"/>
        <v>10</v>
      </c>
      <c r="J40" s="1017">
        <v>10</v>
      </c>
      <c r="K40" s="1017"/>
      <c r="L40" s="1023"/>
      <c r="M40" s="1009"/>
      <c r="N40" s="1017"/>
      <c r="O40" s="1017"/>
      <c r="P40" s="1021"/>
      <c r="Q40" s="1011"/>
      <c r="R40" s="1017"/>
      <c r="S40" s="1017"/>
      <c r="T40" s="1023"/>
      <c r="U40" s="1011"/>
      <c r="V40" s="1017"/>
      <c r="W40" s="1017"/>
      <c r="X40" s="1023"/>
    </row>
    <row r="41" spans="3:24" ht="12.75" customHeight="1">
      <c r="C41" s="39">
        <v>31</v>
      </c>
      <c r="D41" s="542" t="s">
        <v>88</v>
      </c>
      <c r="E41" s="1009">
        <f t="shared" si="5"/>
        <v>50</v>
      </c>
      <c r="F41" s="1048">
        <f t="shared" si="5"/>
        <v>50</v>
      </c>
      <c r="G41" s="1017"/>
      <c r="H41" s="1021"/>
      <c r="I41" s="1011">
        <f t="shared" si="4"/>
        <v>50</v>
      </c>
      <c r="J41" s="1017">
        <v>50</v>
      </c>
      <c r="K41" s="1017"/>
      <c r="L41" s="1023"/>
      <c r="M41" s="1009"/>
      <c r="N41" s="1017"/>
      <c r="O41" s="1017"/>
      <c r="P41" s="1021"/>
      <c r="Q41" s="1011"/>
      <c r="R41" s="1017"/>
      <c r="S41" s="1017"/>
      <c r="T41" s="1023"/>
      <c r="U41" s="1011"/>
      <c r="V41" s="1017"/>
      <c r="W41" s="1017"/>
      <c r="X41" s="1023"/>
    </row>
    <row r="42" spans="3:24" ht="12.75">
      <c r="C42" s="39">
        <v>32</v>
      </c>
      <c r="D42" s="545" t="s">
        <v>89</v>
      </c>
      <c r="E42" s="1009">
        <f t="shared" si="5"/>
        <v>160</v>
      </c>
      <c r="F42" s="1048">
        <f t="shared" si="5"/>
        <v>160</v>
      </c>
      <c r="G42" s="1017"/>
      <c r="H42" s="1021"/>
      <c r="I42" s="1011">
        <f t="shared" si="4"/>
        <v>160</v>
      </c>
      <c r="J42" s="1017">
        <v>160</v>
      </c>
      <c r="K42" s="1017"/>
      <c r="L42" s="1023"/>
      <c r="M42" s="1009"/>
      <c r="N42" s="1017"/>
      <c r="O42" s="1017"/>
      <c r="P42" s="1021"/>
      <c r="Q42" s="1011"/>
      <c r="R42" s="1017"/>
      <c r="S42" s="1017"/>
      <c r="T42" s="1023"/>
      <c r="U42" s="1011"/>
      <c r="V42" s="1017"/>
      <c r="W42" s="1017"/>
      <c r="X42" s="1023"/>
    </row>
    <row r="43" spans="3:24" ht="12.75">
      <c r="C43" s="39">
        <v>33</v>
      </c>
      <c r="D43" s="542" t="s">
        <v>90</v>
      </c>
      <c r="E43" s="1009">
        <f t="shared" si="5"/>
        <v>0.1</v>
      </c>
      <c r="F43" s="1048">
        <f t="shared" si="5"/>
        <v>0.1</v>
      </c>
      <c r="G43" s="1017"/>
      <c r="H43" s="1021"/>
      <c r="I43" s="1011">
        <f t="shared" si="4"/>
        <v>0.1</v>
      </c>
      <c r="J43" s="1017">
        <v>0.1</v>
      </c>
      <c r="K43" s="1017"/>
      <c r="L43" s="1023"/>
      <c r="M43" s="1009"/>
      <c r="N43" s="1017"/>
      <c r="O43" s="1017"/>
      <c r="P43" s="1021"/>
      <c r="Q43" s="1011"/>
      <c r="R43" s="1017"/>
      <c r="S43" s="1017"/>
      <c r="T43" s="1023"/>
      <c r="U43" s="1011"/>
      <c r="V43" s="1017"/>
      <c r="W43" s="1017"/>
      <c r="X43" s="1023"/>
    </row>
    <row r="44" spans="3:24" ht="25.5">
      <c r="C44" s="39">
        <v>34</v>
      </c>
      <c r="D44" s="542" t="s">
        <v>282</v>
      </c>
      <c r="E44" s="1009">
        <f t="shared" si="5"/>
        <v>80</v>
      </c>
      <c r="F44" s="1048">
        <f t="shared" si="5"/>
        <v>80</v>
      </c>
      <c r="G44" s="1017"/>
      <c r="H44" s="1021"/>
      <c r="I44" s="1011">
        <f t="shared" si="4"/>
        <v>80</v>
      </c>
      <c r="J44" s="1017">
        <v>80</v>
      </c>
      <c r="K44" s="1017"/>
      <c r="L44" s="1023"/>
      <c r="M44" s="1009"/>
      <c r="N44" s="1017"/>
      <c r="O44" s="1017"/>
      <c r="P44" s="1021"/>
      <c r="Q44" s="1011"/>
      <c r="R44" s="1017"/>
      <c r="S44" s="1017"/>
      <c r="T44" s="1023"/>
      <c r="U44" s="1011"/>
      <c r="V44" s="1017"/>
      <c r="W44" s="1017"/>
      <c r="X44" s="1023"/>
    </row>
    <row r="45" spans="3:24" ht="12.75">
      <c r="C45" s="39">
        <v>35</v>
      </c>
      <c r="D45" s="542" t="s">
        <v>254</v>
      </c>
      <c r="E45" s="1009">
        <f t="shared" si="5"/>
        <v>40</v>
      </c>
      <c r="F45" s="1048">
        <f t="shared" si="5"/>
        <v>40</v>
      </c>
      <c r="G45" s="1017"/>
      <c r="H45" s="1021"/>
      <c r="I45" s="1011">
        <f t="shared" si="4"/>
        <v>40</v>
      </c>
      <c r="J45" s="1017">
        <v>40</v>
      </c>
      <c r="K45" s="1017"/>
      <c r="L45" s="1023"/>
      <c r="M45" s="1009"/>
      <c r="N45" s="1017"/>
      <c r="O45" s="1017"/>
      <c r="P45" s="1021"/>
      <c r="Q45" s="1011"/>
      <c r="R45" s="1017"/>
      <c r="S45" s="1017"/>
      <c r="T45" s="1023"/>
      <c r="U45" s="1011"/>
      <c r="V45" s="1017"/>
      <c r="W45" s="1017"/>
      <c r="X45" s="1023"/>
    </row>
    <row r="46" spans="3:24" ht="12.75">
      <c r="C46" s="39">
        <v>36</v>
      </c>
      <c r="D46" s="542" t="s">
        <v>91</v>
      </c>
      <c r="E46" s="1009">
        <f t="shared" si="5"/>
        <v>38</v>
      </c>
      <c r="F46" s="1048">
        <f t="shared" si="5"/>
        <v>38</v>
      </c>
      <c r="G46" s="1017"/>
      <c r="H46" s="1021"/>
      <c r="I46" s="1011"/>
      <c r="J46" s="1017"/>
      <c r="K46" s="1017"/>
      <c r="L46" s="1023"/>
      <c r="M46" s="1009"/>
      <c r="N46" s="1017"/>
      <c r="O46" s="1017"/>
      <c r="P46" s="1021"/>
      <c r="Q46" s="1011"/>
      <c r="R46" s="1017"/>
      <c r="S46" s="1017"/>
      <c r="T46" s="1023"/>
      <c r="U46" s="1011">
        <f>V46</f>
        <v>38</v>
      </c>
      <c r="V46" s="1017">
        <v>38</v>
      </c>
      <c r="W46" s="1017"/>
      <c r="X46" s="1023"/>
    </row>
    <row r="47" spans="3:24" ht="12.75">
      <c r="C47" s="39">
        <v>37</v>
      </c>
      <c r="D47" s="542" t="s">
        <v>543</v>
      </c>
      <c r="E47" s="1009">
        <f t="shared" si="5"/>
        <v>1.6</v>
      </c>
      <c r="F47" s="1009"/>
      <c r="G47" s="1009"/>
      <c r="H47" s="1049">
        <f>L47+P47+T47+X47</f>
        <v>1.6</v>
      </c>
      <c r="I47" s="1011">
        <f t="shared" si="4"/>
        <v>1.6</v>
      </c>
      <c r="J47" s="1017"/>
      <c r="K47" s="1017"/>
      <c r="L47" s="1023">
        <v>1.6</v>
      </c>
      <c r="M47" s="1049"/>
      <c r="N47" s="1017"/>
      <c r="O47" s="1017"/>
      <c r="P47" s="1021"/>
      <c r="Q47" s="1011"/>
      <c r="R47" s="1017"/>
      <c r="S47" s="1017"/>
      <c r="T47" s="1023"/>
      <c r="U47" s="1011"/>
      <c r="V47" s="1017"/>
      <c r="W47" s="1017"/>
      <c r="X47" s="1023"/>
    </row>
    <row r="48" spans="3:24" ht="12.75">
      <c r="C48" s="39">
        <v>38</v>
      </c>
      <c r="D48" s="548" t="s">
        <v>274</v>
      </c>
      <c r="E48" s="1009">
        <f t="shared" si="5"/>
        <v>713.2</v>
      </c>
      <c r="F48" s="1048">
        <f t="shared" si="5"/>
        <v>553.2</v>
      </c>
      <c r="G48" s="1048"/>
      <c r="H48" s="1045">
        <f>L48+P48+T48+X48</f>
        <v>160</v>
      </c>
      <c r="I48" s="1050">
        <f>J48+L48</f>
        <v>543.5</v>
      </c>
      <c r="J48" s="1017">
        <f>SUM(J49:J56)</f>
        <v>543.5</v>
      </c>
      <c r="K48" s="1017"/>
      <c r="L48" s="1023"/>
      <c r="M48" s="1049">
        <f>SUM(M49:M56)</f>
        <v>169.7</v>
      </c>
      <c r="N48" s="1017">
        <f>SUM(N49:N56)</f>
        <v>9.7</v>
      </c>
      <c r="O48" s="1017"/>
      <c r="P48" s="1021">
        <f>SUM(P49:P56)</f>
        <v>160</v>
      </c>
      <c r="Q48" s="1011"/>
      <c r="R48" s="1017"/>
      <c r="S48" s="1017"/>
      <c r="T48" s="1023"/>
      <c r="U48" s="1011"/>
      <c r="V48" s="1017"/>
      <c r="W48" s="1017"/>
      <c r="X48" s="1023"/>
    </row>
    <row r="49" spans="3:24" ht="12.75">
      <c r="C49" s="202">
        <v>39</v>
      </c>
      <c r="D49" s="545" t="s">
        <v>92</v>
      </c>
      <c r="E49" s="1009">
        <f t="shared" si="5"/>
        <v>300</v>
      </c>
      <c r="F49" s="1009">
        <f t="shared" si="5"/>
        <v>300</v>
      </c>
      <c r="G49" s="1009"/>
      <c r="H49" s="1045"/>
      <c r="I49" s="1028">
        <f>J49+L49</f>
        <v>300</v>
      </c>
      <c r="J49" s="1026">
        <v>300</v>
      </c>
      <c r="K49" s="1026"/>
      <c r="L49" s="1023"/>
      <c r="M49" s="1009"/>
      <c r="N49" s="1017"/>
      <c r="O49" s="1017"/>
      <c r="P49" s="1021"/>
      <c r="Q49" s="1011"/>
      <c r="R49" s="1017"/>
      <c r="S49" s="1017"/>
      <c r="T49" s="1023"/>
      <c r="U49" s="1011"/>
      <c r="V49" s="1017"/>
      <c r="W49" s="1017"/>
      <c r="X49" s="1023"/>
    </row>
    <row r="50" spans="3:24" ht="25.5">
      <c r="C50" s="202">
        <v>40</v>
      </c>
      <c r="D50" s="545" t="s">
        <v>535</v>
      </c>
      <c r="E50" s="1009">
        <f t="shared" si="5"/>
        <v>160</v>
      </c>
      <c r="F50" s="1009"/>
      <c r="G50" s="1009"/>
      <c r="H50" s="1045">
        <f>L50+P50+T50+X50</f>
        <v>160</v>
      </c>
      <c r="I50" s="1028"/>
      <c r="J50" s="1026"/>
      <c r="K50" s="1026"/>
      <c r="L50" s="1023"/>
      <c r="M50" s="1035">
        <f>N50+P50</f>
        <v>160</v>
      </c>
      <c r="N50" s="1017"/>
      <c r="O50" s="1017"/>
      <c r="P50" s="1021">
        <v>160</v>
      </c>
      <c r="Q50" s="1011"/>
      <c r="R50" s="1017"/>
      <c r="S50" s="1017"/>
      <c r="T50" s="1023"/>
      <c r="U50" s="1011"/>
      <c r="V50" s="1017"/>
      <c r="W50" s="1017"/>
      <c r="X50" s="1023"/>
    </row>
    <row r="51" spans="3:24" ht="12.75">
      <c r="C51" s="202">
        <v>41</v>
      </c>
      <c r="D51" s="545" t="s">
        <v>436</v>
      </c>
      <c r="E51" s="1009">
        <f t="shared" si="5"/>
        <v>20</v>
      </c>
      <c r="F51" s="1009">
        <f t="shared" si="5"/>
        <v>20</v>
      </c>
      <c r="G51" s="1009"/>
      <c r="H51" s="1049"/>
      <c r="I51" s="1028">
        <f>J51+L51</f>
        <v>20</v>
      </c>
      <c r="J51" s="1026">
        <v>20</v>
      </c>
      <c r="K51" s="1026"/>
      <c r="L51" s="1023"/>
      <c r="M51" s="1009"/>
      <c r="N51" s="1017"/>
      <c r="O51" s="1017"/>
      <c r="P51" s="1021"/>
      <c r="Q51" s="1011"/>
      <c r="R51" s="1017"/>
      <c r="S51" s="1017"/>
      <c r="T51" s="1023"/>
      <c r="U51" s="1011"/>
      <c r="V51" s="1017"/>
      <c r="W51" s="1017"/>
      <c r="X51" s="1023"/>
    </row>
    <row r="52" spans="3:24" ht="12.75">
      <c r="C52" s="202">
        <v>42</v>
      </c>
      <c r="D52" s="543" t="s">
        <v>439</v>
      </c>
      <c r="E52" s="1024">
        <f t="shared" si="5"/>
        <v>1.5</v>
      </c>
      <c r="F52" s="1024">
        <f t="shared" si="5"/>
        <v>1.5</v>
      </c>
      <c r="G52" s="1026"/>
      <c r="H52" s="1027"/>
      <c r="I52" s="1011">
        <f>J52+L52</f>
        <v>1.5</v>
      </c>
      <c r="J52" s="1026">
        <v>1.5</v>
      </c>
      <c r="K52" s="1026"/>
      <c r="L52" s="1034"/>
      <c r="M52" s="1024"/>
      <c r="N52" s="1026"/>
      <c r="O52" s="1026"/>
      <c r="P52" s="1027"/>
      <c r="Q52" s="1028"/>
      <c r="R52" s="1026"/>
      <c r="S52" s="1026"/>
      <c r="T52" s="1034"/>
      <c r="U52" s="1028"/>
      <c r="V52" s="1026"/>
      <c r="W52" s="1026"/>
      <c r="X52" s="1034"/>
    </row>
    <row r="53" spans="3:24" ht="12.75">
      <c r="C53" s="39">
        <v>43</v>
      </c>
      <c r="D53" s="543" t="s">
        <v>93</v>
      </c>
      <c r="E53" s="1009">
        <f t="shared" si="5"/>
        <v>130</v>
      </c>
      <c r="F53" s="1048">
        <f t="shared" si="5"/>
        <v>130</v>
      </c>
      <c r="G53" s="1017"/>
      <c r="H53" s="1021"/>
      <c r="I53" s="1011">
        <f>J53+L53</f>
        <v>130</v>
      </c>
      <c r="J53" s="1017">
        <v>130</v>
      </c>
      <c r="K53" s="1017"/>
      <c r="L53" s="1023"/>
      <c r="M53" s="1009"/>
      <c r="N53" s="1017"/>
      <c r="O53" s="1017"/>
      <c r="P53" s="1021"/>
      <c r="Q53" s="1011"/>
      <c r="R53" s="1017"/>
      <c r="S53" s="1017"/>
      <c r="T53" s="1023"/>
      <c r="U53" s="1011"/>
      <c r="V53" s="1017"/>
      <c r="W53" s="1017"/>
      <c r="X53" s="1023"/>
    </row>
    <row r="54" spans="3:24" ht="12.75">
      <c r="C54" s="39">
        <v>44</v>
      </c>
      <c r="D54" s="542" t="s">
        <v>248</v>
      </c>
      <c r="E54" s="1035">
        <f t="shared" si="5"/>
        <v>9.7</v>
      </c>
      <c r="F54" s="1038">
        <f t="shared" si="5"/>
        <v>9.7</v>
      </c>
      <c r="G54" s="1033"/>
      <c r="H54" s="1031"/>
      <c r="I54" s="1032"/>
      <c r="J54" s="1033"/>
      <c r="K54" s="1033"/>
      <c r="L54" s="1030"/>
      <c r="M54" s="1035">
        <f>N54+P54</f>
        <v>9.7</v>
      </c>
      <c r="N54" s="1033">
        <v>9.7</v>
      </c>
      <c r="O54" s="1033"/>
      <c r="P54" s="1031"/>
      <c r="Q54" s="1032"/>
      <c r="R54" s="1033"/>
      <c r="S54" s="1033"/>
      <c r="T54" s="1030"/>
      <c r="U54" s="1032"/>
      <c r="V54" s="1033"/>
      <c r="W54" s="1033"/>
      <c r="X54" s="1030"/>
    </row>
    <row r="55" spans="3:24" ht="12.75">
      <c r="C55" s="39">
        <v>45</v>
      </c>
      <c r="D55" s="542" t="s">
        <v>242</v>
      </c>
      <c r="E55" s="1035">
        <f t="shared" si="5"/>
        <v>50</v>
      </c>
      <c r="F55" s="1038">
        <f t="shared" si="5"/>
        <v>50</v>
      </c>
      <c r="G55" s="1033"/>
      <c r="H55" s="1031"/>
      <c r="I55" s="1032">
        <f aca="true" t="shared" si="6" ref="I55:I71">J55+L55</f>
        <v>50</v>
      </c>
      <c r="J55" s="1033">
        <v>50</v>
      </c>
      <c r="K55" s="1033"/>
      <c r="L55" s="1030"/>
      <c r="M55" s="1035"/>
      <c r="N55" s="1033"/>
      <c r="O55" s="1033"/>
      <c r="P55" s="1031"/>
      <c r="Q55" s="1032"/>
      <c r="R55" s="1033"/>
      <c r="S55" s="1033"/>
      <c r="T55" s="1030"/>
      <c r="U55" s="1032"/>
      <c r="V55" s="1033"/>
      <c r="W55" s="1033"/>
      <c r="X55" s="1030"/>
    </row>
    <row r="56" spans="3:24" ht="12.75">
      <c r="C56" s="39">
        <v>46</v>
      </c>
      <c r="D56" s="540" t="s">
        <v>249</v>
      </c>
      <c r="E56" s="1035">
        <f t="shared" si="5"/>
        <v>42</v>
      </c>
      <c r="F56" s="1038">
        <f t="shared" si="5"/>
        <v>42</v>
      </c>
      <c r="G56" s="1038"/>
      <c r="H56" s="1051"/>
      <c r="I56" s="1032">
        <f t="shared" si="6"/>
        <v>42</v>
      </c>
      <c r="J56" s="1033">
        <v>42</v>
      </c>
      <c r="K56" s="1037"/>
      <c r="L56" s="1030"/>
      <c r="M56" s="1035"/>
      <c r="N56" s="1033"/>
      <c r="O56" s="1033"/>
      <c r="P56" s="1031"/>
      <c r="Q56" s="1032"/>
      <c r="R56" s="1033"/>
      <c r="S56" s="1033"/>
      <c r="T56" s="1030"/>
      <c r="U56" s="1032"/>
      <c r="V56" s="1033"/>
      <c r="W56" s="1033"/>
      <c r="X56" s="1030"/>
    </row>
    <row r="57" spans="3:24" ht="26.25" customHeight="1">
      <c r="C57" s="39">
        <v>47</v>
      </c>
      <c r="D57" s="42" t="s">
        <v>273</v>
      </c>
      <c r="E57" s="1035">
        <f t="shared" si="5"/>
        <v>125</v>
      </c>
      <c r="F57" s="1038">
        <f t="shared" si="5"/>
        <v>125</v>
      </c>
      <c r="G57" s="1033"/>
      <c r="H57" s="1031"/>
      <c r="I57" s="1032">
        <f t="shared" si="6"/>
        <v>125</v>
      </c>
      <c r="J57" s="1033">
        <f>SUM(J58:J60)</f>
        <v>125</v>
      </c>
      <c r="K57" s="1033"/>
      <c r="L57" s="1030"/>
      <c r="M57" s="1035"/>
      <c r="N57" s="1033"/>
      <c r="O57" s="1033"/>
      <c r="P57" s="1031"/>
      <c r="Q57" s="1032"/>
      <c r="R57" s="1033"/>
      <c r="S57" s="1033"/>
      <c r="T57" s="1030"/>
      <c r="U57" s="1032"/>
      <c r="V57" s="1033"/>
      <c r="W57" s="1033"/>
      <c r="X57" s="1030"/>
    </row>
    <row r="58" spans="3:24" ht="12.75" customHeight="1">
      <c r="C58" s="39">
        <v>48</v>
      </c>
      <c r="D58" s="542" t="s">
        <v>94</v>
      </c>
      <c r="E58" s="1035">
        <f t="shared" si="5"/>
        <v>45</v>
      </c>
      <c r="F58" s="1038">
        <f t="shared" si="5"/>
        <v>45</v>
      </c>
      <c r="G58" s="1033"/>
      <c r="H58" s="1031"/>
      <c r="I58" s="1032">
        <f t="shared" si="6"/>
        <v>45</v>
      </c>
      <c r="J58" s="1033">
        <v>45</v>
      </c>
      <c r="K58" s="1033"/>
      <c r="L58" s="1030"/>
      <c r="M58" s="1035"/>
      <c r="N58" s="1033"/>
      <c r="O58" s="1033"/>
      <c r="P58" s="1031"/>
      <c r="Q58" s="1032"/>
      <c r="R58" s="1033"/>
      <c r="S58" s="1033"/>
      <c r="T58" s="1030"/>
      <c r="U58" s="1032"/>
      <c r="V58" s="1033"/>
      <c r="W58" s="1033"/>
      <c r="X58" s="1030"/>
    </row>
    <row r="59" spans="3:24" ht="25.5">
      <c r="C59" s="39">
        <v>49</v>
      </c>
      <c r="D59" s="542" t="s">
        <v>95</v>
      </c>
      <c r="E59" s="1035">
        <f t="shared" si="5"/>
        <v>10</v>
      </c>
      <c r="F59" s="1038">
        <f t="shared" si="5"/>
        <v>10</v>
      </c>
      <c r="G59" s="1033"/>
      <c r="H59" s="1031"/>
      <c r="I59" s="1032">
        <f t="shared" si="6"/>
        <v>10</v>
      </c>
      <c r="J59" s="1033">
        <v>10</v>
      </c>
      <c r="K59" s="1033"/>
      <c r="L59" s="1030"/>
      <c r="M59" s="1035"/>
      <c r="N59" s="1033"/>
      <c r="O59" s="1033"/>
      <c r="P59" s="1031"/>
      <c r="Q59" s="1032"/>
      <c r="R59" s="1033"/>
      <c r="S59" s="1033"/>
      <c r="T59" s="1030"/>
      <c r="U59" s="1032"/>
      <c r="V59" s="1033"/>
      <c r="W59" s="1033"/>
      <c r="X59" s="1030"/>
    </row>
    <row r="60" spans="3:24" ht="12.75">
      <c r="C60" s="39">
        <v>50</v>
      </c>
      <c r="D60" s="542" t="s">
        <v>96</v>
      </c>
      <c r="E60" s="1035">
        <f t="shared" si="5"/>
        <v>70</v>
      </c>
      <c r="F60" s="1038">
        <f t="shared" si="5"/>
        <v>70</v>
      </c>
      <c r="G60" s="1033"/>
      <c r="H60" s="1031"/>
      <c r="I60" s="1032">
        <f t="shared" si="6"/>
        <v>70</v>
      </c>
      <c r="J60" s="1033">
        <v>70</v>
      </c>
      <c r="K60" s="1033"/>
      <c r="L60" s="1030"/>
      <c r="M60" s="1035"/>
      <c r="N60" s="1033"/>
      <c r="O60" s="1033"/>
      <c r="P60" s="1031"/>
      <c r="Q60" s="1032"/>
      <c r="R60" s="1033"/>
      <c r="S60" s="1033"/>
      <c r="T60" s="1030"/>
      <c r="U60" s="1032"/>
      <c r="V60" s="1033"/>
      <c r="W60" s="1033"/>
      <c r="X60" s="1030"/>
    </row>
    <row r="61" spans="3:24" ht="12.75" customHeight="1">
      <c r="C61" s="39">
        <v>51</v>
      </c>
      <c r="D61" s="42" t="s">
        <v>97</v>
      </c>
      <c r="E61" s="1035">
        <f t="shared" si="5"/>
        <v>831.4</v>
      </c>
      <c r="F61" s="1038">
        <f t="shared" si="5"/>
        <v>831.4</v>
      </c>
      <c r="G61" s="1033"/>
      <c r="H61" s="1031"/>
      <c r="I61" s="1032">
        <f t="shared" si="6"/>
        <v>831.4</v>
      </c>
      <c r="J61" s="1033">
        <f>SUM(J62:J69)</f>
        <v>831.4</v>
      </c>
      <c r="K61" s="1033"/>
      <c r="L61" s="1030"/>
      <c r="M61" s="1035"/>
      <c r="N61" s="1033"/>
      <c r="O61" s="1033"/>
      <c r="P61" s="1031"/>
      <c r="Q61" s="1032"/>
      <c r="R61" s="1033"/>
      <c r="S61" s="1033"/>
      <c r="T61" s="1030"/>
      <c r="U61" s="1032"/>
      <c r="V61" s="1033"/>
      <c r="W61" s="1033"/>
      <c r="X61" s="1030"/>
    </row>
    <row r="62" spans="3:24" ht="12.75">
      <c r="C62" s="39">
        <v>52</v>
      </c>
      <c r="D62" s="542" t="s">
        <v>98</v>
      </c>
      <c r="E62" s="1035">
        <f t="shared" si="5"/>
        <v>1.4</v>
      </c>
      <c r="F62" s="1038">
        <f t="shared" si="5"/>
        <v>1.4</v>
      </c>
      <c r="G62" s="1033"/>
      <c r="H62" s="1031"/>
      <c r="I62" s="1032">
        <f t="shared" si="6"/>
        <v>1.4</v>
      </c>
      <c r="J62" s="1033">
        <v>1.4</v>
      </c>
      <c r="K62" s="1033"/>
      <c r="L62" s="1030"/>
      <c r="M62" s="1035"/>
      <c r="N62" s="1033"/>
      <c r="O62" s="1033"/>
      <c r="P62" s="1031"/>
      <c r="Q62" s="1032"/>
      <c r="R62" s="1033"/>
      <c r="S62" s="1033"/>
      <c r="T62" s="1030"/>
      <c r="U62" s="1032"/>
      <c r="V62" s="1033"/>
      <c r="W62" s="1033"/>
      <c r="X62" s="1030"/>
    </row>
    <row r="63" spans="3:24" ht="12.75">
      <c r="C63" s="39">
        <v>53</v>
      </c>
      <c r="D63" s="542" t="s">
        <v>99</v>
      </c>
      <c r="E63" s="1035">
        <f t="shared" si="5"/>
        <v>2</v>
      </c>
      <c r="F63" s="1038">
        <f t="shared" si="5"/>
        <v>2</v>
      </c>
      <c r="G63" s="1033"/>
      <c r="H63" s="1031"/>
      <c r="I63" s="1028">
        <f t="shared" si="6"/>
        <v>2</v>
      </c>
      <c r="J63" s="1026">
        <v>2</v>
      </c>
      <c r="K63" s="1033"/>
      <c r="L63" s="1030"/>
      <c r="M63" s="1035"/>
      <c r="N63" s="1033"/>
      <c r="O63" s="1033"/>
      <c r="P63" s="1031"/>
      <c r="Q63" s="1032"/>
      <c r="R63" s="1033"/>
      <c r="S63" s="1033"/>
      <c r="T63" s="1030"/>
      <c r="U63" s="1032"/>
      <c r="V63" s="1033"/>
      <c r="W63" s="1033"/>
      <c r="X63" s="1030"/>
    </row>
    <row r="64" spans="3:24" ht="25.5">
      <c r="C64" s="39">
        <v>54</v>
      </c>
      <c r="D64" s="542" t="s">
        <v>287</v>
      </c>
      <c r="E64" s="1035">
        <f t="shared" si="5"/>
        <v>33</v>
      </c>
      <c r="F64" s="1038">
        <f t="shared" si="5"/>
        <v>33</v>
      </c>
      <c r="G64" s="1033"/>
      <c r="H64" s="1031"/>
      <c r="I64" s="1032">
        <f t="shared" si="6"/>
        <v>33</v>
      </c>
      <c r="J64" s="1033">
        <v>33</v>
      </c>
      <c r="K64" s="1033"/>
      <c r="L64" s="1030"/>
      <c r="M64" s="1035"/>
      <c r="N64" s="1033"/>
      <c r="O64" s="1033"/>
      <c r="P64" s="1031"/>
      <c r="Q64" s="1032"/>
      <c r="R64" s="1033"/>
      <c r="S64" s="1033"/>
      <c r="T64" s="1030"/>
      <c r="U64" s="1032"/>
      <c r="V64" s="1033"/>
      <c r="W64" s="1033"/>
      <c r="X64" s="1030"/>
    </row>
    <row r="65" spans="3:24" ht="27" customHeight="1">
      <c r="C65" s="39">
        <v>55</v>
      </c>
      <c r="D65" s="544" t="s">
        <v>440</v>
      </c>
      <c r="E65" s="1035">
        <f t="shared" si="5"/>
        <v>30</v>
      </c>
      <c r="F65" s="1038">
        <f t="shared" si="5"/>
        <v>30</v>
      </c>
      <c r="G65" s="1033"/>
      <c r="H65" s="1031"/>
      <c r="I65" s="1032">
        <f t="shared" si="6"/>
        <v>30</v>
      </c>
      <c r="J65" s="1033">
        <v>30</v>
      </c>
      <c r="K65" s="1033"/>
      <c r="L65" s="1030"/>
      <c r="M65" s="1035"/>
      <c r="N65" s="1033"/>
      <c r="O65" s="1033"/>
      <c r="P65" s="1031"/>
      <c r="Q65" s="1032"/>
      <c r="R65" s="1033"/>
      <c r="S65" s="1033"/>
      <c r="T65" s="1030"/>
      <c r="U65" s="1032"/>
      <c r="V65" s="1033"/>
      <c r="W65" s="1033"/>
      <c r="X65" s="1030"/>
    </row>
    <row r="66" spans="3:24" ht="12.75" customHeight="1">
      <c r="C66" s="39">
        <v>56</v>
      </c>
      <c r="D66" s="544" t="s">
        <v>283</v>
      </c>
      <c r="E66" s="1035">
        <f t="shared" si="5"/>
        <v>15</v>
      </c>
      <c r="F66" s="1038">
        <f t="shared" si="5"/>
        <v>15</v>
      </c>
      <c r="G66" s="1033"/>
      <c r="H66" s="1031"/>
      <c r="I66" s="1032">
        <f t="shared" si="6"/>
        <v>15</v>
      </c>
      <c r="J66" s="1033">
        <v>15</v>
      </c>
      <c r="K66" s="1033"/>
      <c r="L66" s="1030"/>
      <c r="M66" s="1035"/>
      <c r="N66" s="1033"/>
      <c r="O66" s="1033"/>
      <c r="P66" s="1031"/>
      <c r="Q66" s="1032"/>
      <c r="R66" s="1033"/>
      <c r="S66" s="1033"/>
      <c r="T66" s="1030"/>
      <c r="U66" s="1032"/>
      <c r="V66" s="1033"/>
      <c r="W66" s="1033"/>
      <c r="X66" s="1030"/>
    </row>
    <row r="67" spans="3:24" ht="12.75">
      <c r="C67" s="39">
        <v>57</v>
      </c>
      <c r="D67" s="542" t="s">
        <v>243</v>
      </c>
      <c r="E67" s="1035">
        <f t="shared" si="5"/>
        <v>10</v>
      </c>
      <c r="F67" s="1038">
        <f t="shared" si="5"/>
        <v>10</v>
      </c>
      <c r="G67" s="1033"/>
      <c r="H67" s="1031"/>
      <c r="I67" s="1032">
        <f t="shared" si="6"/>
        <v>10</v>
      </c>
      <c r="J67" s="1033">
        <v>10</v>
      </c>
      <c r="K67" s="1033"/>
      <c r="L67" s="1030"/>
      <c r="M67" s="1035"/>
      <c r="N67" s="1033"/>
      <c r="O67" s="1033"/>
      <c r="P67" s="1031"/>
      <c r="Q67" s="1032"/>
      <c r="R67" s="1033"/>
      <c r="S67" s="1033"/>
      <c r="T67" s="1030"/>
      <c r="U67" s="1032"/>
      <c r="V67" s="1033"/>
      <c r="W67" s="1033"/>
      <c r="X67" s="1030"/>
    </row>
    <row r="68" spans="3:24" ht="12.75">
      <c r="C68" s="39">
        <v>58</v>
      </c>
      <c r="D68" s="545" t="s">
        <v>244</v>
      </c>
      <c r="E68" s="1035">
        <f t="shared" si="5"/>
        <v>590</v>
      </c>
      <c r="F68" s="1038">
        <f t="shared" si="5"/>
        <v>590</v>
      </c>
      <c r="G68" s="1033"/>
      <c r="H68" s="1031"/>
      <c r="I68" s="1032">
        <f t="shared" si="6"/>
        <v>590</v>
      </c>
      <c r="J68" s="1033">
        <v>590</v>
      </c>
      <c r="K68" s="1033"/>
      <c r="L68" s="1030"/>
      <c r="M68" s="1035"/>
      <c r="N68" s="1033"/>
      <c r="O68" s="1033"/>
      <c r="P68" s="1031"/>
      <c r="Q68" s="1032"/>
      <c r="R68" s="1033"/>
      <c r="S68" s="1033"/>
      <c r="T68" s="1030"/>
      <c r="U68" s="1032"/>
      <c r="V68" s="1033"/>
      <c r="W68" s="1033"/>
      <c r="X68" s="1030"/>
    </row>
    <row r="69" spans="3:24" ht="12.75">
      <c r="C69" s="39">
        <v>59</v>
      </c>
      <c r="D69" s="545" t="s">
        <v>100</v>
      </c>
      <c r="E69" s="1035">
        <f t="shared" si="5"/>
        <v>150</v>
      </c>
      <c r="F69" s="1038">
        <f t="shared" si="5"/>
        <v>150</v>
      </c>
      <c r="G69" s="1033"/>
      <c r="H69" s="1031"/>
      <c r="I69" s="1032">
        <f t="shared" si="6"/>
        <v>150</v>
      </c>
      <c r="J69" s="1017">
        <v>150</v>
      </c>
      <c r="K69" s="1033"/>
      <c r="L69" s="1030"/>
      <c r="M69" s="1035"/>
      <c r="N69" s="1033"/>
      <c r="O69" s="1033"/>
      <c r="P69" s="1031"/>
      <c r="Q69" s="1032"/>
      <c r="R69" s="1033"/>
      <c r="S69" s="1033"/>
      <c r="T69" s="1030"/>
      <c r="U69" s="1032"/>
      <c r="V69" s="1033"/>
      <c r="W69" s="1033"/>
      <c r="X69" s="1030"/>
    </row>
    <row r="70" spans="3:24" ht="12.75">
      <c r="C70" s="39">
        <v>60</v>
      </c>
      <c r="D70" s="549" t="s">
        <v>414</v>
      </c>
      <c r="E70" s="1035">
        <f t="shared" si="5"/>
        <v>47.361</v>
      </c>
      <c r="F70" s="1038">
        <f t="shared" si="5"/>
        <v>47.361</v>
      </c>
      <c r="G70" s="1033"/>
      <c r="H70" s="1031"/>
      <c r="I70" s="1032">
        <f t="shared" si="6"/>
        <v>47.361</v>
      </c>
      <c r="J70" s="1017">
        <f>J71+J72</f>
        <v>47.361</v>
      </c>
      <c r="K70" s="1033"/>
      <c r="L70" s="1030"/>
      <c r="M70" s="1035"/>
      <c r="N70" s="1033"/>
      <c r="O70" s="1033"/>
      <c r="P70" s="1031"/>
      <c r="Q70" s="1032"/>
      <c r="R70" s="1033"/>
      <c r="S70" s="1033"/>
      <c r="T70" s="1030"/>
      <c r="U70" s="1032"/>
      <c r="V70" s="1033"/>
      <c r="W70" s="1033"/>
      <c r="X70" s="1030"/>
    </row>
    <row r="71" spans="3:24" ht="12.75">
      <c r="C71" s="39">
        <v>61</v>
      </c>
      <c r="D71" s="545" t="s">
        <v>442</v>
      </c>
      <c r="E71" s="1035">
        <f t="shared" si="5"/>
        <v>28.55155</v>
      </c>
      <c r="F71" s="1035">
        <f t="shared" si="5"/>
        <v>28.55155</v>
      </c>
      <c r="G71" s="1033"/>
      <c r="H71" s="1031"/>
      <c r="I71" s="1032">
        <f t="shared" si="6"/>
        <v>28.55155</v>
      </c>
      <c r="J71" s="1017">
        <v>28.55155</v>
      </c>
      <c r="K71" s="1033"/>
      <c r="L71" s="1030"/>
      <c r="M71" s="1035"/>
      <c r="N71" s="1033"/>
      <c r="O71" s="1033"/>
      <c r="P71" s="1031"/>
      <c r="Q71" s="1032"/>
      <c r="R71" s="1033"/>
      <c r="S71" s="1033"/>
      <c r="T71" s="1030"/>
      <c r="U71" s="1032"/>
      <c r="V71" s="1033"/>
      <c r="W71" s="1033"/>
      <c r="X71" s="1030"/>
    </row>
    <row r="72" spans="3:24" ht="12.75">
      <c r="C72" s="39">
        <v>62</v>
      </c>
      <c r="D72" s="789" t="s">
        <v>441</v>
      </c>
      <c r="E72" s="1035">
        <f t="shared" si="5"/>
        <v>18.80945</v>
      </c>
      <c r="F72" s="1035">
        <f t="shared" si="5"/>
        <v>18.80945</v>
      </c>
      <c r="G72" s="1033"/>
      <c r="H72" s="1031"/>
      <c r="I72" s="1028">
        <f>J72</f>
        <v>18.80945</v>
      </c>
      <c r="J72" s="1026">
        <v>18.80945</v>
      </c>
      <c r="K72" s="1033"/>
      <c r="L72" s="1030"/>
      <c r="M72" s="1035"/>
      <c r="N72" s="1033"/>
      <c r="O72" s="1033"/>
      <c r="P72" s="1031"/>
      <c r="Q72" s="1032"/>
      <c r="R72" s="1033"/>
      <c r="S72" s="1033"/>
      <c r="T72" s="1030"/>
      <c r="U72" s="1032"/>
      <c r="V72" s="1033"/>
      <c r="W72" s="1033"/>
      <c r="X72" s="1030"/>
    </row>
    <row r="73" spans="3:24" ht="12.75">
      <c r="C73" s="39">
        <v>63</v>
      </c>
      <c r="D73" s="30" t="s">
        <v>101</v>
      </c>
      <c r="E73" s="1035">
        <f t="shared" si="5"/>
        <v>1094</v>
      </c>
      <c r="F73" s="1038">
        <f t="shared" si="5"/>
        <v>357</v>
      </c>
      <c r="G73" s="1038"/>
      <c r="H73" s="1051">
        <f>L73+P73+T73+X73</f>
        <v>737</v>
      </c>
      <c r="I73" s="1032">
        <f>J73+L73</f>
        <v>70</v>
      </c>
      <c r="J73" s="1033">
        <f>J74+J76</f>
        <v>70</v>
      </c>
      <c r="K73" s="1033"/>
      <c r="L73" s="1030"/>
      <c r="M73" s="1035">
        <f>M74+M75+M76</f>
        <v>1024</v>
      </c>
      <c r="N73" s="1033">
        <f>N74+N75+N76</f>
        <v>287</v>
      </c>
      <c r="O73" s="1033"/>
      <c r="P73" s="1031">
        <f>P74+P75+P76</f>
        <v>737</v>
      </c>
      <c r="Q73" s="1032"/>
      <c r="R73" s="1033"/>
      <c r="S73" s="1033"/>
      <c r="T73" s="1030"/>
      <c r="U73" s="1032"/>
      <c r="V73" s="1033"/>
      <c r="W73" s="1033"/>
      <c r="X73" s="1030"/>
    </row>
    <row r="74" spans="3:24" ht="12.75">
      <c r="C74" s="39">
        <v>64</v>
      </c>
      <c r="D74" s="543" t="s">
        <v>246</v>
      </c>
      <c r="E74" s="1035">
        <f t="shared" si="5"/>
        <v>287</v>
      </c>
      <c r="F74" s="1038">
        <f t="shared" si="5"/>
        <v>287</v>
      </c>
      <c r="G74" s="1033"/>
      <c r="H74" s="1051"/>
      <c r="I74" s="1032"/>
      <c r="J74" s="1033"/>
      <c r="K74" s="1033"/>
      <c r="L74" s="1030"/>
      <c r="M74" s="1035">
        <f>N74+P74</f>
        <v>287</v>
      </c>
      <c r="N74" s="1033">
        <v>287</v>
      </c>
      <c r="O74" s="1033"/>
      <c r="P74" s="1031"/>
      <c r="Q74" s="1032"/>
      <c r="R74" s="1033"/>
      <c r="S74" s="1033"/>
      <c r="T74" s="1030"/>
      <c r="U74" s="1032"/>
      <c r="V74" s="1033"/>
      <c r="W74" s="1033"/>
      <c r="X74" s="1030"/>
    </row>
    <row r="75" spans="3:24" ht="12.75">
      <c r="C75" s="39">
        <v>65</v>
      </c>
      <c r="D75" s="543" t="s">
        <v>536</v>
      </c>
      <c r="E75" s="1035">
        <f t="shared" si="5"/>
        <v>737</v>
      </c>
      <c r="F75" s="1038"/>
      <c r="G75" s="1033"/>
      <c r="H75" s="1051">
        <f>L75+P75+T75+X75</f>
        <v>737</v>
      </c>
      <c r="I75" s="1032"/>
      <c r="J75" s="1033"/>
      <c r="K75" s="1033"/>
      <c r="L75" s="1030"/>
      <c r="M75" s="1035">
        <f>N75+P75</f>
        <v>737</v>
      </c>
      <c r="N75" s="1033"/>
      <c r="O75" s="1033"/>
      <c r="P75" s="1031">
        <v>737</v>
      </c>
      <c r="Q75" s="1032"/>
      <c r="R75" s="1033"/>
      <c r="S75" s="1033"/>
      <c r="T75" s="1030"/>
      <c r="U75" s="1032"/>
      <c r="V75" s="1033"/>
      <c r="W75" s="1033"/>
      <c r="X75" s="1030"/>
    </row>
    <row r="76" spans="3:25" ht="12.75">
      <c r="C76" s="202">
        <v>66</v>
      </c>
      <c r="D76" s="545" t="s">
        <v>245</v>
      </c>
      <c r="E76" s="1035">
        <f t="shared" si="5"/>
        <v>70</v>
      </c>
      <c r="F76" s="1038">
        <f t="shared" si="5"/>
        <v>70</v>
      </c>
      <c r="G76" s="1033"/>
      <c r="H76" s="1031"/>
      <c r="I76" s="1028">
        <f>J76+L76</f>
        <v>70</v>
      </c>
      <c r="J76" s="1026">
        <v>70</v>
      </c>
      <c r="K76" s="1026"/>
      <c r="L76" s="1034"/>
      <c r="M76" s="1024"/>
      <c r="N76" s="1026"/>
      <c r="O76" s="1026"/>
      <c r="P76" s="1027"/>
      <c r="Q76" s="1028"/>
      <c r="R76" s="1026"/>
      <c r="S76" s="1026"/>
      <c r="T76" s="1034"/>
      <c r="U76" s="1028"/>
      <c r="V76" s="1026"/>
      <c r="W76" s="1026"/>
      <c r="X76" s="1034"/>
      <c r="Y76" s="9"/>
    </row>
    <row r="77" spans="3:25" ht="12.75">
      <c r="C77" s="39">
        <v>67</v>
      </c>
      <c r="D77" s="30" t="s">
        <v>444</v>
      </c>
      <c r="E77" s="1035">
        <f t="shared" si="5"/>
        <v>419.52200000000005</v>
      </c>
      <c r="F77" s="1038">
        <f t="shared" si="5"/>
        <v>419.52200000000005</v>
      </c>
      <c r="G77" s="1033">
        <f>K77+O77+S77+W77</f>
        <v>58.871</v>
      </c>
      <c r="H77" s="1031"/>
      <c r="I77" s="1028">
        <f>J77+L77</f>
        <v>267.52200000000005</v>
      </c>
      <c r="J77" s="1026">
        <f>SUM(J78:J94)</f>
        <v>267.52200000000005</v>
      </c>
      <c r="K77" s="1026"/>
      <c r="L77" s="1034"/>
      <c r="M77" s="1024">
        <f>N77+P77</f>
        <v>143</v>
      </c>
      <c r="N77" s="1026">
        <f>SUM(N78:N90)</f>
        <v>143</v>
      </c>
      <c r="O77" s="1026">
        <f>SUM(O78:O94)</f>
        <v>50</v>
      </c>
      <c r="P77" s="1027"/>
      <c r="Q77" s="1028">
        <f>+R77+T77</f>
        <v>9</v>
      </c>
      <c r="R77" s="1026">
        <f>+R81</f>
        <v>9</v>
      </c>
      <c r="S77" s="1026">
        <f>+S81</f>
        <v>8.871</v>
      </c>
      <c r="T77" s="1034"/>
      <c r="U77" s="1028"/>
      <c r="V77" s="1026"/>
      <c r="W77" s="1026"/>
      <c r="X77" s="1034"/>
      <c r="Y77" s="9"/>
    </row>
    <row r="78" spans="3:25" ht="12.75">
      <c r="C78" s="39">
        <v>68</v>
      </c>
      <c r="D78" s="26" t="s">
        <v>102</v>
      </c>
      <c r="E78" s="1035">
        <f aca="true" t="shared" si="7" ref="E78:F108">I78+M78+Q78+U78</f>
        <v>20</v>
      </c>
      <c r="F78" s="1038">
        <f t="shared" si="7"/>
        <v>20</v>
      </c>
      <c r="G78" s="1033"/>
      <c r="H78" s="1031"/>
      <c r="I78" s="1028">
        <f>J78+L78</f>
        <v>20</v>
      </c>
      <c r="J78" s="1026">
        <v>20</v>
      </c>
      <c r="K78" s="1026"/>
      <c r="L78" s="1034"/>
      <c r="M78" s="1024"/>
      <c r="N78" s="1026"/>
      <c r="O78" s="1026"/>
      <c r="P78" s="1027"/>
      <c r="Q78" s="1028"/>
      <c r="R78" s="1026"/>
      <c r="S78" s="1026"/>
      <c r="T78" s="1034"/>
      <c r="U78" s="1028"/>
      <c r="V78" s="1026"/>
      <c r="W78" s="1026"/>
      <c r="X78" s="1034"/>
      <c r="Y78" s="9"/>
    </row>
    <row r="79" spans="3:25" ht="12.75">
      <c r="C79" s="39">
        <v>69</v>
      </c>
      <c r="D79" s="26" t="s">
        <v>103</v>
      </c>
      <c r="E79" s="1035">
        <f t="shared" si="7"/>
        <v>1</v>
      </c>
      <c r="F79" s="1038">
        <f t="shared" si="7"/>
        <v>1</v>
      </c>
      <c r="G79" s="1033"/>
      <c r="H79" s="1031"/>
      <c r="I79" s="1028">
        <f>J79+L79</f>
        <v>1</v>
      </c>
      <c r="J79" s="1026">
        <v>1</v>
      </c>
      <c r="K79" s="1026"/>
      <c r="L79" s="1034"/>
      <c r="M79" s="1024"/>
      <c r="N79" s="1026"/>
      <c r="O79" s="1026"/>
      <c r="P79" s="1027"/>
      <c r="Q79" s="1028"/>
      <c r="R79" s="1026"/>
      <c r="S79" s="1026"/>
      <c r="T79" s="1034"/>
      <c r="U79" s="1028"/>
      <c r="V79" s="1026"/>
      <c r="W79" s="1026"/>
      <c r="X79" s="1034"/>
      <c r="Y79" s="9"/>
    </row>
    <row r="80" spans="3:25" ht="12.75">
      <c r="C80" s="39">
        <v>70</v>
      </c>
      <c r="D80" s="26" t="s">
        <v>104</v>
      </c>
      <c r="E80" s="1035">
        <f t="shared" si="7"/>
        <v>113.797</v>
      </c>
      <c r="F80" s="1038">
        <f t="shared" si="7"/>
        <v>113.797</v>
      </c>
      <c r="G80" s="1033"/>
      <c r="H80" s="1031"/>
      <c r="I80" s="1028">
        <f>J80+L80</f>
        <v>113.797</v>
      </c>
      <c r="J80" s="1017">
        <v>113.797</v>
      </c>
      <c r="K80" s="1026"/>
      <c r="L80" s="1034"/>
      <c r="M80" s="1024"/>
      <c r="N80" s="1026"/>
      <c r="O80" s="1026"/>
      <c r="P80" s="1027"/>
      <c r="Q80" s="1028"/>
      <c r="R80" s="1026"/>
      <c r="S80" s="1026"/>
      <c r="T80" s="1034"/>
      <c r="U80" s="1028"/>
      <c r="V80" s="1026"/>
      <c r="W80" s="1026"/>
      <c r="X80" s="1034"/>
      <c r="Y80" s="9"/>
    </row>
    <row r="81" spans="3:25" ht="25.5">
      <c r="C81" s="39">
        <v>71</v>
      </c>
      <c r="D81" s="612" t="s">
        <v>421</v>
      </c>
      <c r="E81" s="1035">
        <f t="shared" si="7"/>
        <v>9</v>
      </c>
      <c r="F81" s="1038">
        <f t="shared" si="7"/>
        <v>9</v>
      </c>
      <c r="G81" s="1033">
        <f>K81+O81+S81+W81</f>
        <v>8.871</v>
      </c>
      <c r="H81" s="1031"/>
      <c r="I81" s="1028"/>
      <c r="J81" s="1026"/>
      <c r="K81" s="1026"/>
      <c r="L81" s="1034"/>
      <c r="M81" s="1024"/>
      <c r="N81" s="1026"/>
      <c r="O81" s="1026"/>
      <c r="P81" s="1027"/>
      <c r="Q81" s="1028">
        <f>+R81</f>
        <v>9</v>
      </c>
      <c r="R81" s="1026">
        <v>9</v>
      </c>
      <c r="S81" s="1026">
        <v>8.871</v>
      </c>
      <c r="T81" s="1034"/>
      <c r="U81" s="1028"/>
      <c r="V81" s="1026"/>
      <c r="W81" s="1026"/>
      <c r="X81" s="1034"/>
      <c r="Y81" s="9"/>
    </row>
    <row r="82" spans="3:25" ht="12.75">
      <c r="C82" s="39">
        <v>72</v>
      </c>
      <c r="D82" s="539" t="s">
        <v>105</v>
      </c>
      <c r="E82" s="1035">
        <f>I82+M82+Q82+U82</f>
        <v>143</v>
      </c>
      <c r="F82" s="1038">
        <f>J82+N82+R82+V82</f>
        <v>143</v>
      </c>
      <c r="G82" s="1033">
        <f>K82+O82+S82+W82</f>
        <v>50</v>
      </c>
      <c r="H82" s="1031"/>
      <c r="I82" s="1028"/>
      <c r="J82" s="1026"/>
      <c r="K82" s="1026"/>
      <c r="L82" s="1034"/>
      <c r="M82" s="1024">
        <f>N82</f>
        <v>143</v>
      </c>
      <c r="N82" s="1026">
        <v>143</v>
      </c>
      <c r="O82" s="1026">
        <v>50</v>
      </c>
      <c r="P82" s="1027"/>
      <c r="Q82" s="1028"/>
      <c r="R82" s="1026"/>
      <c r="S82" s="1026"/>
      <c r="T82" s="1034"/>
      <c r="U82" s="1028"/>
      <c r="V82" s="1026"/>
      <c r="W82" s="1026"/>
      <c r="X82" s="1034"/>
      <c r="Y82" s="9"/>
    </row>
    <row r="83" spans="3:25" ht="12.75">
      <c r="C83" s="39">
        <v>73</v>
      </c>
      <c r="D83" s="26" t="s">
        <v>106</v>
      </c>
      <c r="E83" s="1035">
        <f>I83+M83+Q83+U83</f>
        <v>2</v>
      </c>
      <c r="F83" s="1038">
        <f>J83+N83+R83+V83</f>
        <v>2</v>
      </c>
      <c r="G83" s="1033"/>
      <c r="H83" s="1031"/>
      <c r="I83" s="1028">
        <f>J83+L83</f>
        <v>2</v>
      </c>
      <c r="J83" s="1026">
        <v>2</v>
      </c>
      <c r="K83" s="1026"/>
      <c r="L83" s="1034"/>
      <c r="M83" s="1024"/>
      <c r="N83" s="1026"/>
      <c r="O83" s="1026"/>
      <c r="P83" s="1027"/>
      <c r="Q83" s="1028"/>
      <c r="R83" s="1026"/>
      <c r="S83" s="1026"/>
      <c r="T83" s="1034"/>
      <c r="U83" s="1028"/>
      <c r="V83" s="1026"/>
      <c r="W83" s="1026"/>
      <c r="X83" s="1034"/>
      <c r="Y83" s="9"/>
    </row>
    <row r="84" spans="3:25" ht="12.75">
      <c r="C84" s="39">
        <v>74</v>
      </c>
      <c r="D84" s="26" t="s">
        <v>107</v>
      </c>
      <c r="E84" s="1035">
        <f t="shared" si="7"/>
        <v>5</v>
      </c>
      <c r="F84" s="1038">
        <f t="shared" si="7"/>
        <v>5</v>
      </c>
      <c r="G84" s="1033"/>
      <c r="H84" s="1031"/>
      <c r="I84" s="1028">
        <f aca="true" t="shared" si="8" ref="I84:I110">J84+L84</f>
        <v>5</v>
      </c>
      <c r="J84" s="1026">
        <v>5</v>
      </c>
      <c r="K84" s="1026"/>
      <c r="L84" s="1034"/>
      <c r="M84" s="1024"/>
      <c r="N84" s="1026"/>
      <c r="O84" s="1026"/>
      <c r="P84" s="1027"/>
      <c r="Q84" s="1028"/>
      <c r="R84" s="1026"/>
      <c r="S84" s="1026"/>
      <c r="T84" s="1034"/>
      <c r="U84" s="1028"/>
      <c r="V84" s="1026"/>
      <c r="W84" s="1026"/>
      <c r="X84" s="1034"/>
      <c r="Y84" s="9"/>
    </row>
    <row r="85" spans="3:25" ht="12.75" customHeight="1">
      <c r="C85" s="39">
        <v>75</v>
      </c>
      <c r="D85" s="542" t="s">
        <v>108</v>
      </c>
      <c r="E85" s="1035">
        <f t="shared" si="7"/>
        <v>10</v>
      </c>
      <c r="F85" s="1038">
        <f t="shared" si="7"/>
        <v>10</v>
      </c>
      <c r="G85" s="1033"/>
      <c r="H85" s="1031"/>
      <c r="I85" s="1028">
        <f t="shared" si="8"/>
        <v>10</v>
      </c>
      <c r="J85" s="1026">
        <v>10</v>
      </c>
      <c r="K85" s="1026"/>
      <c r="L85" s="1034"/>
      <c r="M85" s="1024"/>
      <c r="N85" s="1026"/>
      <c r="O85" s="1026"/>
      <c r="P85" s="1027"/>
      <c r="Q85" s="1028"/>
      <c r="R85" s="1026"/>
      <c r="S85" s="1026"/>
      <c r="T85" s="1034"/>
      <c r="U85" s="1028"/>
      <c r="V85" s="1026"/>
      <c r="W85" s="1026"/>
      <c r="X85" s="1034"/>
      <c r="Y85" s="9"/>
    </row>
    <row r="86" spans="3:25" ht="25.5">
      <c r="C86" s="39">
        <v>76</v>
      </c>
      <c r="D86" s="542" t="s">
        <v>284</v>
      </c>
      <c r="E86" s="1035">
        <f t="shared" si="7"/>
        <v>20</v>
      </c>
      <c r="F86" s="1038">
        <f t="shared" si="7"/>
        <v>20</v>
      </c>
      <c r="G86" s="1033"/>
      <c r="H86" s="1031"/>
      <c r="I86" s="1028">
        <f t="shared" si="8"/>
        <v>20</v>
      </c>
      <c r="J86" s="1026">
        <v>20</v>
      </c>
      <c r="K86" s="1026"/>
      <c r="L86" s="1034"/>
      <c r="M86" s="1024"/>
      <c r="N86" s="1026"/>
      <c r="O86" s="1026"/>
      <c r="P86" s="1027"/>
      <c r="Q86" s="1028"/>
      <c r="R86" s="1026"/>
      <c r="S86" s="1026"/>
      <c r="T86" s="1034"/>
      <c r="U86" s="1028"/>
      <c r="V86" s="1026"/>
      <c r="W86" s="1026"/>
      <c r="X86" s="1034"/>
      <c r="Y86" s="9"/>
    </row>
    <row r="87" spans="3:25" ht="12.75">
      <c r="C87" s="39">
        <v>77</v>
      </c>
      <c r="D87" s="542" t="s">
        <v>285</v>
      </c>
      <c r="E87" s="1035">
        <f t="shared" si="7"/>
        <v>20</v>
      </c>
      <c r="F87" s="1038">
        <f t="shared" si="7"/>
        <v>20</v>
      </c>
      <c r="G87" s="1033"/>
      <c r="H87" s="1031"/>
      <c r="I87" s="1028">
        <f t="shared" si="8"/>
        <v>20</v>
      </c>
      <c r="J87" s="1026">
        <v>20</v>
      </c>
      <c r="K87" s="1026"/>
      <c r="L87" s="1034"/>
      <c r="M87" s="1024"/>
      <c r="N87" s="1026"/>
      <c r="O87" s="1026"/>
      <c r="P87" s="1027"/>
      <c r="Q87" s="1028"/>
      <c r="R87" s="1026"/>
      <c r="S87" s="1026"/>
      <c r="T87" s="1034"/>
      <c r="U87" s="1028"/>
      <c r="V87" s="1026"/>
      <c r="W87" s="1026"/>
      <c r="X87" s="1034"/>
      <c r="Y87" s="9"/>
    </row>
    <row r="88" spans="3:25" ht="12.75">
      <c r="C88" s="39">
        <v>78</v>
      </c>
      <c r="D88" s="542" t="s">
        <v>286</v>
      </c>
      <c r="E88" s="1035">
        <f t="shared" si="7"/>
        <v>20</v>
      </c>
      <c r="F88" s="1038">
        <f t="shared" si="7"/>
        <v>20</v>
      </c>
      <c r="G88" s="1033"/>
      <c r="H88" s="1031"/>
      <c r="I88" s="1028">
        <f t="shared" si="8"/>
        <v>20</v>
      </c>
      <c r="J88" s="1026">
        <v>20</v>
      </c>
      <c r="K88" s="1026"/>
      <c r="L88" s="1034"/>
      <c r="M88" s="1024"/>
      <c r="N88" s="1026"/>
      <c r="O88" s="1026"/>
      <c r="P88" s="1027"/>
      <c r="Q88" s="1028"/>
      <c r="R88" s="1026"/>
      <c r="S88" s="1026"/>
      <c r="T88" s="1034"/>
      <c r="U88" s="1028"/>
      <c r="V88" s="1026"/>
      <c r="W88" s="1026"/>
      <c r="X88" s="1034"/>
      <c r="Y88" s="9"/>
    </row>
    <row r="89" spans="3:25" ht="24.75" customHeight="1">
      <c r="C89" s="39">
        <v>79</v>
      </c>
      <c r="D89" s="542" t="s">
        <v>443</v>
      </c>
      <c r="E89" s="1035">
        <f t="shared" si="7"/>
        <v>25</v>
      </c>
      <c r="F89" s="1038">
        <f t="shared" si="7"/>
        <v>25</v>
      </c>
      <c r="G89" s="1033"/>
      <c r="H89" s="1031"/>
      <c r="I89" s="1028">
        <f t="shared" si="8"/>
        <v>25</v>
      </c>
      <c r="J89" s="1026">
        <v>25</v>
      </c>
      <c r="K89" s="1026"/>
      <c r="L89" s="1034"/>
      <c r="M89" s="1024"/>
      <c r="N89" s="1026"/>
      <c r="O89" s="1026"/>
      <c r="P89" s="1027"/>
      <c r="Q89" s="1028"/>
      <c r="R89" s="1026"/>
      <c r="S89" s="1026"/>
      <c r="T89" s="1034"/>
      <c r="U89" s="1028"/>
      <c r="V89" s="1026"/>
      <c r="W89" s="1026"/>
      <c r="X89" s="1034"/>
      <c r="Y89" s="9"/>
    </row>
    <row r="90" spans="3:25" ht="12.75">
      <c r="C90" s="39">
        <v>80</v>
      </c>
      <c r="D90" s="26" t="s">
        <v>109</v>
      </c>
      <c r="E90" s="1035">
        <f t="shared" si="7"/>
        <v>3.3</v>
      </c>
      <c r="F90" s="1038">
        <f t="shared" si="7"/>
        <v>3.3</v>
      </c>
      <c r="G90" s="1033"/>
      <c r="H90" s="1031"/>
      <c r="I90" s="1028">
        <f t="shared" si="8"/>
        <v>3.3</v>
      </c>
      <c r="J90" s="1026">
        <v>3.3</v>
      </c>
      <c r="K90" s="1026"/>
      <c r="L90" s="1034"/>
      <c r="M90" s="1024"/>
      <c r="N90" s="1026"/>
      <c r="O90" s="1026"/>
      <c r="P90" s="1027"/>
      <c r="Q90" s="1028"/>
      <c r="R90" s="1026"/>
      <c r="S90" s="1026"/>
      <c r="T90" s="1034"/>
      <c r="U90" s="1028"/>
      <c r="V90" s="1026"/>
      <c r="W90" s="1026"/>
      <c r="X90" s="1034"/>
      <c r="Y90" s="9"/>
    </row>
    <row r="91" spans="3:25" ht="25.5" customHeight="1">
      <c r="C91" s="39">
        <v>81</v>
      </c>
      <c r="D91" s="544" t="s">
        <v>447</v>
      </c>
      <c r="E91" s="1035">
        <f t="shared" si="7"/>
        <v>4.425</v>
      </c>
      <c r="F91" s="1038">
        <f t="shared" si="7"/>
        <v>4.425</v>
      </c>
      <c r="G91" s="1038"/>
      <c r="H91" s="1031"/>
      <c r="I91" s="1028">
        <f t="shared" si="8"/>
        <v>4.425</v>
      </c>
      <c r="J91" s="1026">
        <v>4.425</v>
      </c>
      <c r="K91" s="1026"/>
      <c r="L91" s="1034"/>
      <c r="M91" s="1024"/>
      <c r="N91" s="1026"/>
      <c r="O91" s="1026"/>
      <c r="P91" s="1027"/>
      <c r="Q91" s="1028"/>
      <c r="R91" s="1026"/>
      <c r="S91" s="1026"/>
      <c r="T91" s="1034"/>
      <c r="U91" s="1028"/>
      <c r="V91" s="1026"/>
      <c r="W91" s="1026"/>
      <c r="X91" s="1034"/>
      <c r="Y91" s="9"/>
    </row>
    <row r="92" spans="3:25" ht="12.75" customHeight="1">
      <c r="C92" s="39">
        <v>82</v>
      </c>
      <c r="D92" s="544" t="s">
        <v>446</v>
      </c>
      <c r="E92" s="1035">
        <f t="shared" si="7"/>
        <v>4</v>
      </c>
      <c r="F92" s="1038">
        <f t="shared" si="7"/>
        <v>4</v>
      </c>
      <c r="G92" s="1038"/>
      <c r="H92" s="1031"/>
      <c r="I92" s="1028">
        <f t="shared" si="8"/>
        <v>4</v>
      </c>
      <c r="J92" s="1026">
        <v>4</v>
      </c>
      <c r="K92" s="1026"/>
      <c r="L92" s="1034"/>
      <c r="M92" s="1024"/>
      <c r="N92" s="1026"/>
      <c r="O92" s="1026"/>
      <c r="P92" s="1027"/>
      <c r="Q92" s="1028"/>
      <c r="R92" s="1026"/>
      <c r="S92" s="1026"/>
      <c r="T92" s="1034"/>
      <c r="U92" s="1028"/>
      <c r="V92" s="1026"/>
      <c r="W92" s="1026"/>
      <c r="X92" s="1034"/>
      <c r="Y92" s="9"/>
    </row>
    <row r="93" spans="3:25" ht="12.75" customHeight="1">
      <c r="C93" s="39">
        <v>83</v>
      </c>
      <c r="D93" s="545" t="s">
        <v>250</v>
      </c>
      <c r="E93" s="1035">
        <f t="shared" si="7"/>
        <v>17</v>
      </c>
      <c r="F93" s="1038">
        <f t="shared" si="7"/>
        <v>17</v>
      </c>
      <c r="G93" s="1038"/>
      <c r="H93" s="1031"/>
      <c r="I93" s="1028">
        <f t="shared" si="8"/>
        <v>17</v>
      </c>
      <c r="J93" s="1026">
        <v>17</v>
      </c>
      <c r="K93" s="1026"/>
      <c r="L93" s="1034"/>
      <c r="M93" s="1024"/>
      <c r="N93" s="1026"/>
      <c r="O93" s="1026"/>
      <c r="P93" s="1027"/>
      <c r="Q93" s="1028"/>
      <c r="R93" s="1026"/>
      <c r="S93" s="1026"/>
      <c r="T93" s="1034"/>
      <c r="U93" s="1028"/>
      <c r="V93" s="1026"/>
      <c r="W93" s="1026"/>
      <c r="X93" s="1034"/>
      <c r="Y93" s="9"/>
    </row>
    <row r="94" spans="3:25" ht="12.75" customHeight="1">
      <c r="C94" s="39">
        <v>84</v>
      </c>
      <c r="D94" s="545" t="s">
        <v>247</v>
      </c>
      <c r="E94" s="1035">
        <f t="shared" si="7"/>
        <v>2</v>
      </c>
      <c r="F94" s="1038">
        <f t="shared" si="7"/>
        <v>2</v>
      </c>
      <c r="G94" s="1038"/>
      <c r="H94" s="1031"/>
      <c r="I94" s="1028">
        <f t="shared" si="8"/>
        <v>2</v>
      </c>
      <c r="J94" s="1026">
        <v>2</v>
      </c>
      <c r="K94" s="1026"/>
      <c r="L94" s="1034"/>
      <c r="M94" s="1024"/>
      <c r="N94" s="1026"/>
      <c r="O94" s="1026"/>
      <c r="P94" s="1027"/>
      <c r="Q94" s="1028"/>
      <c r="R94" s="1026"/>
      <c r="S94" s="1026"/>
      <c r="T94" s="1034"/>
      <c r="U94" s="1028"/>
      <c r="V94" s="1026"/>
      <c r="W94" s="1026"/>
      <c r="X94" s="1034"/>
      <c r="Y94" s="9"/>
    </row>
    <row r="95" spans="3:25" ht="12.75" customHeight="1">
      <c r="C95" s="39">
        <v>85</v>
      </c>
      <c r="D95" s="613" t="s">
        <v>445</v>
      </c>
      <c r="E95" s="1035">
        <f t="shared" si="7"/>
        <v>124.25</v>
      </c>
      <c r="F95" s="1035">
        <f t="shared" si="7"/>
        <v>124.25</v>
      </c>
      <c r="G95" s="1038"/>
      <c r="H95" s="1031"/>
      <c r="I95" s="1028">
        <f>SUM(I96:I102)</f>
        <v>124.25</v>
      </c>
      <c r="J95" s="1026">
        <f>SUM(J96:J102)</f>
        <v>124.25</v>
      </c>
      <c r="K95" s="1026"/>
      <c r="L95" s="1034"/>
      <c r="M95" s="1024"/>
      <c r="N95" s="1026"/>
      <c r="O95" s="1026"/>
      <c r="P95" s="1027"/>
      <c r="Q95" s="1028"/>
      <c r="R95" s="1026"/>
      <c r="S95" s="1026"/>
      <c r="T95" s="1034"/>
      <c r="U95" s="1028"/>
      <c r="V95" s="1026"/>
      <c r="W95" s="1026"/>
      <c r="X95" s="1034"/>
      <c r="Y95" s="9"/>
    </row>
    <row r="96" spans="3:25" ht="12.75">
      <c r="C96" s="39">
        <v>86</v>
      </c>
      <c r="D96" s="542" t="s">
        <v>85</v>
      </c>
      <c r="E96" s="1035">
        <f t="shared" si="7"/>
        <v>11</v>
      </c>
      <c r="F96" s="1038">
        <f t="shared" si="7"/>
        <v>11</v>
      </c>
      <c r="G96" s="1038"/>
      <c r="H96" s="1031"/>
      <c r="I96" s="1028">
        <f t="shared" si="8"/>
        <v>11</v>
      </c>
      <c r="J96" s="1026">
        <v>11</v>
      </c>
      <c r="K96" s="1026"/>
      <c r="L96" s="1034"/>
      <c r="M96" s="1024"/>
      <c r="N96" s="1026"/>
      <c r="O96" s="1026"/>
      <c r="P96" s="1027"/>
      <c r="Q96" s="1028"/>
      <c r="R96" s="1026"/>
      <c r="S96" s="1026"/>
      <c r="T96" s="1034"/>
      <c r="U96" s="1028"/>
      <c r="V96" s="1026"/>
      <c r="W96" s="1026"/>
      <c r="X96" s="1034"/>
      <c r="Y96" s="9"/>
    </row>
    <row r="97" spans="3:25" ht="12.75">
      <c r="C97" s="39">
        <v>87</v>
      </c>
      <c r="D97" s="542" t="s">
        <v>448</v>
      </c>
      <c r="E97" s="1035">
        <f t="shared" si="7"/>
        <v>56</v>
      </c>
      <c r="F97" s="1038">
        <f t="shared" si="7"/>
        <v>56</v>
      </c>
      <c r="G97" s="1038"/>
      <c r="H97" s="1031"/>
      <c r="I97" s="1028">
        <f t="shared" si="8"/>
        <v>56</v>
      </c>
      <c r="J97" s="1026">
        <v>56</v>
      </c>
      <c r="K97" s="1026"/>
      <c r="L97" s="1034"/>
      <c r="M97" s="1024"/>
      <c r="N97" s="1026"/>
      <c r="O97" s="1026"/>
      <c r="P97" s="1027"/>
      <c r="Q97" s="1028"/>
      <c r="R97" s="1026"/>
      <c r="S97" s="1026"/>
      <c r="T97" s="1034"/>
      <c r="U97" s="1028"/>
      <c r="V97" s="1026"/>
      <c r="W97" s="1026"/>
      <c r="X97" s="1034"/>
      <c r="Y97" s="9"/>
    </row>
    <row r="98" spans="3:25" ht="12.75">
      <c r="C98" s="39">
        <v>88</v>
      </c>
      <c r="D98" s="543" t="s">
        <v>86</v>
      </c>
      <c r="E98" s="1035">
        <f t="shared" si="7"/>
        <v>4</v>
      </c>
      <c r="F98" s="1038">
        <f t="shared" si="7"/>
        <v>4</v>
      </c>
      <c r="G98" s="1038"/>
      <c r="H98" s="1031"/>
      <c r="I98" s="1028">
        <f t="shared" si="8"/>
        <v>4</v>
      </c>
      <c r="J98" s="1026">
        <v>4</v>
      </c>
      <c r="K98" s="1026"/>
      <c r="L98" s="1034"/>
      <c r="M98" s="1024"/>
      <c r="N98" s="1026"/>
      <c r="O98" s="1026"/>
      <c r="P98" s="1027"/>
      <c r="Q98" s="1028"/>
      <c r="R98" s="1026"/>
      <c r="S98" s="1026"/>
      <c r="T98" s="1034"/>
      <c r="U98" s="1028"/>
      <c r="V98" s="1026"/>
      <c r="W98" s="1026"/>
      <c r="X98" s="1034"/>
      <c r="Y98" s="9"/>
    </row>
    <row r="99" spans="3:25" ht="12.75">
      <c r="C99" s="202">
        <v>89</v>
      </c>
      <c r="D99" s="545" t="s">
        <v>449</v>
      </c>
      <c r="E99" s="1009">
        <f t="shared" si="7"/>
        <v>30</v>
      </c>
      <c r="F99" s="1048">
        <f t="shared" si="7"/>
        <v>30</v>
      </c>
      <c r="G99" s="1048"/>
      <c r="H99" s="1021"/>
      <c r="I99" s="1011">
        <f t="shared" si="8"/>
        <v>30</v>
      </c>
      <c r="J99" s="1017">
        <v>30</v>
      </c>
      <c r="K99" s="1017"/>
      <c r="L99" s="1023"/>
      <c r="M99" s="1009"/>
      <c r="N99" s="1017"/>
      <c r="O99" s="1017"/>
      <c r="P99" s="1021"/>
      <c r="Q99" s="1011"/>
      <c r="R99" s="1026"/>
      <c r="S99" s="1026"/>
      <c r="T99" s="1034"/>
      <c r="U99" s="1028"/>
      <c r="V99" s="1026"/>
      <c r="W99" s="1026"/>
      <c r="X99" s="1034"/>
      <c r="Y99" s="9"/>
    </row>
    <row r="100" spans="3:25" ht="25.5">
      <c r="C100" s="202">
        <v>90</v>
      </c>
      <c r="D100" s="545" t="s">
        <v>452</v>
      </c>
      <c r="E100" s="1009">
        <f t="shared" si="7"/>
        <v>6</v>
      </c>
      <c r="F100" s="1048">
        <f t="shared" si="7"/>
        <v>6</v>
      </c>
      <c r="G100" s="1048"/>
      <c r="H100" s="1021"/>
      <c r="I100" s="1011">
        <f t="shared" si="8"/>
        <v>6</v>
      </c>
      <c r="J100" s="1017">
        <v>6</v>
      </c>
      <c r="K100" s="1017"/>
      <c r="L100" s="1023"/>
      <c r="M100" s="1009"/>
      <c r="N100" s="1017"/>
      <c r="O100" s="1017"/>
      <c r="P100" s="1021"/>
      <c r="Q100" s="1011"/>
      <c r="R100" s="1026"/>
      <c r="S100" s="1026"/>
      <c r="T100" s="1034"/>
      <c r="U100" s="1028"/>
      <c r="V100" s="1026"/>
      <c r="W100" s="1026"/>
      <c r="X100" s="1034"/>
      <c r="Y100" s="9"/>
    </row>
    <row r="101" spans="3:25" ht="12.75">
      <c r="C101" s="202">
        <v>91</v>
      </c>
      <c r="D101" s="545" t="s">
        <v>450</v>
      </c>
      <c r="E101" s="1009">
        <f t="shared" si="7"/>
        <v>10</v>
      </c>
      <c r="F101" s="1048">
        <f t="shared" si="7"/>
        <v>10</v>
      </c>
      <c r="G101" s="1048"/>
      <c r="H101" s="1021"/>
      <c r="I101" s="1011">
        <f t="shared" si="8"/>
        <v>10</v>
      </c>
      <c r="J101" s="1017">
        <v>10</v>
      </c>
      <c r="K101" s="1017"/>
      <c r="L101" s="1023"/>
      <c r="M101" s="1009"/>
      <c r="N101" s="1017"/>
      <c r="O101" s="1017"/>
      <c r="P101" s="1021"/>
      <c r="Q101" s="1011"/>
      <c r="R101" s="1026"/>
      <c r="S101" s="1026"/>
      <c r="T101" s="1034"/>
      <c r="U101" s="1028"/>
      <c r="V101" s="1026"/>
      <c r="W101" s="1026"/>
      <c r="X101" s="1034"/>
      <c r="Y101" s="9"/>
    </row>
    <row r="102" spans="3:25" ht="25.5">
      <c r="C102" s="202">
        <v>92</v>
      </c>
      <c r="D102" s="545" t="s">
        <v>451</v>
      </c>
      <c r="E102" s="1009">
        <f t="shared" si="7"/>
        <v>7.25</v>
      </c>
      <c r="F102" s="1048">
        <f t="shared" si="7"/>
        <v>7.25</v>
      </c>
      <c r="G102" s="1048"/>
      <c r="H102" s="1021"/>
      <c r="I102" s="1011">
        <f t="shared" si="8"/>
        <v>7.25</v>
      </c>
      <c r="J102" s="1017">
        <v>7.25</v>
      </c>
      <c r="K102" s="1017"/>
      <c r="L102" s="1023"/>
      <c r="M102" s="1009"/>
      <c r="N102" s="1017"/>
      <c r="O102" s="1017"/>
      <c r="P102" s="1021"/>
      <c r="Q102" s="1011"/>
      <c r="R102" s="1026"/>
      <c r="S102" s="1026"/>
      <c r="T102" s="1034"/>
      <c r="U102" s="1028"/>
      <c r="V102" s="1026"/>
      <c r="W102" s="1026"/>
      <c r="X102" s="1034"/>
      <c r="Y102" s="9"/>
    </row>
    <row r="103" spans="3:25" ht="12.75">
      <c r="C103" s="202">
        <v>93</v>
      </c>
      <c r="D103" s="538" t="s">
        <v>3</v>
      </c>
      <c r="E103" s="1009">
        <f t="shared" si="7"/>
        <v>1038.113</v>
      </c>
      <c r="F103" s="1048">
        <f t="shared" si="7"/>
        <v>1038.113</v>
      </c>
      <c r="G103" s="1017">
        <f>K103+O103+S103+W103</f>
        <v>973.493</v>
      </c>
      <c r="H103" s="1021"/>
      <c r="I103" s="1028">
        <v>57.313</v>
      </c>
      <c r="J103" s="1026">
        <v>57.313</v>
      </c>
      <c r="K103" s="1026">
        <v>56.493</v>
      </c>
      <c r="L103" s="1023"/>
      <c r="M103" s="1009">
        <f>N103+P103</f>
        <v>980.8</v>
      </c>
      <c r="N103" s="1017">
        <v>980.8</v>
      </c>
      <c r="O103" s="1017">
        <v>917</v>
      </c>
      <c r="P103" s="1021"/>
      <c r="Q103" s="1011"/>
      <c r="R103" s="1026"/>
      <c r="S103" s="1026"/>
      <c r="T103" s="1034"/>
      <c r="U103" s="1028"/>
      <c r="V103" s="1026"/>
      <c r="W103" s="1026"/>
      <c r="X103" s="1034"/>
      <c r="Y103" s="9"/>
    </row>
    <row r="104" spans="3:24" s="9" customFormat="1" ht="12.75">
      <c r="C104" s="202">
        <v>94</v>
      </c>
      <c r="D104" s="538" t="s">
        <v>7</v>
      </c>
      <c r="E104" s="1009">
        <f t="shared" si="7"/>
        <v>445.38</v>
      </c>
      <c r="F104" s="1048">
        <f t="shared" si="7"/>
        <v>445.38</v>
      </c>
      <c r="G104" s="1017">
        <f>K104+O104+S104+W104</f>
        <v>370.782</v>
      </c>
      <c r="H104" s="1021"/>
      <c r="I104" s="1011">
        <f t="shared" si="8"/>
        <v>399.58</v>
      </c>
      <c r="J104" s="1017">
        <v>399.58</v>
      </c>
      <c r="K104" s="1017">
        <v>363.048</v>
      </c>
      <c r="L104" s="1023"/>
      <c r="M104" s="1009"/>
      <c r="N104" s="1017"/>
      <c r="O104" s="1017"/>
      <c r="P104" s="1021"/>
      <c r="Q104" s="1011"/>
      <c r="R104" s="1026"/>
      <c r="S104" s="1026"/>
      <c r="T104" s="1034"/>
      <c r="U104" s="1028">
        <f aca="true" t="shared" si="9" ref="U104:U124">V104+X104</f>
        <v>45.8</v>
      </c>
      <c r="V104" s="1026">
        <v>45.8</v>
      </c>
      <c r="W104" s="1026">
        <v>7.734</v>
      </c>
      <c r="X104" s="1034"/>
    </row>
    <row r="105" spans="3:25" ht="12.75">
      <c r="C105" s="202">
        <v>95</v>
      </c>
      <c r="D105" s="538" t="s">
        <v>8</v>
      </c>
      <c r="E105" s="1009">
        <f t="shared" si="7"/>
        <v>593.877</v>
      </c>
      <c r="F105" s="1048">
        <f t="shared" si="7"/>
        <v>587.777</v>
      </c>
      <c r="G105" s="1017">
        <f>K105+O105+S105+W105</f>
        <v>468.392</v>
      </c>
      <c r="H105" s="1021">
        <f>L105++P105+T105+X105</f>
        <v>6.1</v>
      </c>
      <c r="I105" s="1011">
        <f t="shared" si="8"/>
        <v>545.317</v>
      </c>
      <c r="J105" s="1017">
        <v>545.317</v>
      </c>
      <c r="K105" s="1017">
        <v>468.392</v>
      </c>
      <c r="L105" s="1023"/>
      <c r="M105" s="1009"/>
      <c r="N105" s="1017"/>
      <c r="O105" s="1017"/>
      <c r="P105" s="1021"/>
      <c r="Q105" s="1011"/>
      <c r="R105" s="1026"/>
      <c r="S105" s="1026"/>
      <c r="T105" s="1034"/>
      <c r="U105" s="1028">
        <f t="shared" si="9"/>
        <v>48.56</v>
      </c>
      <c r="V105" s="1026">
        <v>42.46</v>
      </c>
      <c r="W105" s="1026"/>
      <c r="X105" s="1034">
        <v>6.1</v>
      </c>
      <c r="Y105" s="9"/>
    </row>
    <row r="106" spans="3:25" ht="12.75">
      <c r="C106" s="202">
        <v>96</v>
      </c>
      <c r="D106" s="550" t="s">
        <v>49</v>
      </c>
      <c r="E106" s="1009">
        <f t="shared" si="7"/>
        <v>861.063</v>
      </c>
      <c r="F106" s="1048">
        <f t="shared" si="7"/>
        <v>861.063</v>
      </c>
      <c r="G106" s="1017">
        <f>K106+O106+S106+W106</f>
        <v>750.658</v>
      </c>
      <c r="H106" s="1021"/>
      <c r="I106" s="1011">
        <f t="shared" si="8"/>
        <v>824.522</v>
      </c>
      <c r="J106" s="1017">
        <v>824.522</v>
      </c>
      <c r="K106" s="1017">
        <v>750.658</v>
      </c>
      <c r="L106" s="1023"/>
      <c r="M106" s="1024">
        <f>N106+P106</f>
        <v>32.741</v>
      </c>
      <c r="N106" s="1017">
        <v>32.741</v>
      </c>
      <c r="O106" s="1017"/>
      <c r="P106" s="1021"/>
      <c r="Q106" s="1011"/>
      <c r="R106" s="1026"/>
      <c r="S106" s="1026"/>
      <c r="T106" s="1034"/>
      <c r="U106" s="1028">
        <f t="shared" si="9"/>
        <v>3.8</v>
      </c>
      <c r="V106" s="1026">
        <v>3.8</v>
      </c>
      <c r="W106" s="1026"/>
      <c r="X106" s="1034"/>
      <c r="Y106" s="9"/>
    </row>
    <row r="107" spans="3:25" ht="12.75">
      <c r="C107" s="202">
        <v>97</v>
      </c>
      <c r="D107" s="585" t="s">
        <v>112</v>
      </c>
      <c r="E107" s="1024">
        <f t="shared" si="7"/>
        <v>489.88</v>
      </c>
      <c r="F107" s="1052">
        <f t="shared" si="7"/>
        <v>489.88</v>
      </c>
      <c r="G107" s="1026">
        <f>K107+O107+S107+W107</f>
        <v>358.278</v>
      </c>
      <c r="H107" s="1027"/>
      <c r="I107" s="1028">
        <f>J107+L107</f>
        <v>454.88</v>
      </c>
      <c r="J107" s="1026">
        <v>454.88</v>
      </c>
      <c r="K107" s="1026">
        <v>340.338</v>
      </c>
      <c r="L107" s="1034"/>
      <c r="M107" s="1024"/>
      <c r="N107" s="1026"/>
      <c r="O107" s="1026"/>
      <c r="P107" s="1027"/>
      <c r="Q107" s="1028">
        <f>+R107</f>
        <v>14</v>
      </c>
      <c r="R107" s="1026">
        <v>14</v>
      </c>
      <c r="S107" s="1026">
        <v>13.8</v>
      </c>
      <c r="T107" s="1034"/>
      <c r="U107" s="1028">
        <f t="shared" si="9"/>
        <v>21</v>
      </c>
      <c r="V107" s="1026">
        <v>21</v>
      </c>
      <c r="W107" s="1026">
        <v>4.14</v>
      </c>
      <c r="X107" s="1034"/>
      <c r="Y107" s="9"/>
    </row>
    <row r="108" spans="3:25" ht="12.75">
      <c r="C108" s="202">
        <v>98</v>
      </c>
      <c r="D108" s="615" t="s">
        <v>113</v>
      </c>
      <c r="E108" s="1024">
        <f t="shared" si="7"/>
        <v>53</v>
      </c>
      <c r="F108" s="1052">
        <f t="shared" si="7"/>
        <v>53</v>
      </c>
      <c r="G108" s="1026"/>
      <c r="H108" s="1027"/>
      <c r="I108" s="1028">
        <f t="shared" si="8"/>
        <v>53</v>
      </c>
      <c r="J108" s="1026">
        <v>53</v>
      </c>
      <c r="K108" s="1026"/>
      <c r="L108" s="1034"/>
      <c r="M108" s="1024"/>
      <c r="N108" s="1026"/>
      <c r="O108" s="1026"/>
      <c r="P108" s="1027"/>
      <c r="Q108" s="1028"/>
      <c r="R108" s="1026"/>
      <c r="S108" s="1026"/>
      <c r="T108" s="1034"/>
      <c r="U108" s="1028"/>
      <c r="V108" s="1026"/>
      <c r="W108" s="1026"/>
      <c r="X108" s="1034"/>
      <c r="Y108" s="9"/>
    </row>
    <row r="109" spans="3:25" ht="12.75">
      <c r="C109" s="202">
        <v>99</v>
      </c>
      <c r="D109" s="551" t="s">
        <v>37</v>
      </c>
      <c r="E109" s="1009">
        <f>I109+M109+Q109+U109</f>
        <v>1387.079</v>
      </c>
      <c r="F109" s="1048">
        <f>J109+N109+R109+V109</f>
        <v>1387.079</v>
      </c>
      <c r="G109" s="1017">
        <f>K109+O109+S109+W109</f>
        <v>1188.1680000000001</v>
      </c>
      <c r="H109" s="1021"/>
      <c r="I109" s="1028">
        <f t="shared" si="8"/>
        <v>822.079</v>
      </c>
      <c r="J109" s="1026">
        <f>869.079-47</f>
        <v>822.079</v>
      </c>
      <c r="K109" s="1026">
        <f>768-46.328</f>
        <v>721.672</v>
      </c>
      <c r="L109" s="1034"/>
      <c r="M109" s="1024">
        <f>N109+P109</f>
        <v>475</v>
      </c>
      <c r="N109" s="1026">
        <f>341+87+47</f>
        <v>475</v>
      </c>
      <c r="O109" s="1026">
        <f>330.197+19.5+46.328</f>
        <v>396.025</v>
      </c>
      <c r="P109" s="1027"/>
      <c r="Q109" s="1028"/>
      <c r="R109" s="1026"/>
      <c r="S109" s="1026"/>
      <c r="T109" s="1034"/>
      <c r="U109" s="1028">
        <f t="shared" si="9"/>
        <v>90</v>
      </c>
      <c r="V109" s="1026">
        <v>90</v>
      </c>
      <c r="W109" s="1026">
        <v>70.471</v>
      </c>
      <c r="X109" s="1034"/>
      <c r="Y109" s="9"/>
    </row>
    <row r="110" spans="3:25" ht="12.75">
      <c r="C110" s="39">
        <v>100</v>
      </c>
      <c r="D110" s="42" t="s">
        <v>10</v>
      </c>
      <c r="E110" s="1009">
        <f aca="true" t="shared" si="10" ref="E110:H125">I110+M110+Q110+U110</f>
        <v>615.129</v>
      </c>
      <c r="F110" s="1048">
        <f t="shared" si="10"/>
        <v>612.629</v>
      </c>
      <c r="G110" s="1017">
        <f>K110+O110+S110+W110</f>
        <v>388.641</v>
      </c>
      <c r="H110" s="1021">
        <f>L110+P110+T110+X110</f>
        <v>2.5</v>
      </c>
      <c r="I110" s="1028">
        <f t="shared" si="8"/>
        <v>23.929</v>
      </c>
      <c r="J110" s="1026">
        <v>21.429</v>
      </c>
      <c r="K110" s="1026">
        <v>16.441</v>
      </c>
      <c r="L110" s="1034">
        <v>2.5</v>
      </c>
      <c r="M110" s="1024">
        <f>N110+P110</f>
        <v>267.6</v>
      </c>
      <c r="N110" s="1026">
        <v>267.6</v>
      </c>
      <c r="O110" s="1026">
        <f>168.3</f>
        <v>168.3</v>
      </c>
      <c r="P110" s="1027"/>
      <c r="Q110" s="1028"/>
      <c r="R110" s="1026"/>
      <c r="S110" s="1026"/>
      <c r="T110" s="1034"/>
      <c r="U110" s="1028">
        <f t="shared" si="9"/>
        <v>323.6</v>
      </c>
      <c r="V110" s="1026">
        <v>323.6</v>
      </c>
      <c r="W110" s="1017">
        <v>203.9</v>
      </c>
      <c r="X110" s="1034"/>
      <c r="Y110" s="9"/>
    </row>
    <row r="111" spans="3:25" ht="12.75">
      <c r="C111" s="39">
        <v>101</v>
      </c>
      <c r="D111" s="331" t="s">
        <v>116</v>
      </c>
      <c r="E111" s="1009">
        <f t="shared" si="10"/>
        <v>284.6</v>
      </c>
      <c r="F111" s="1048">
        <f t="shared" si="10"/>
        <v>284.6</v>
      </c>
      <c r="G111" s="1017">
        <f>K111+O111+S111+W111</f>
        <v>231.4</v>
      </c>
      <c r="H111" s="1021"/>
      <c r="I111" s="1028"/>
      <c r="J111" s="1026"/>
      <c r="K111" s="1026"/>
      <c r="L111" s="1034"/>
      <c r="M111" s="1024">
        <f>N111+P111</f>
        <v>129.2</v>
      </c>
      <c r="N111" s="1026">
        <v>129.2</v>
      </c>
      <c r="O111" s="1026">
        <v>104.5</v>
      </c>
      <c r="P111" s="1027"/>
      <c r="Q111" s="1028"/>
      <c r="R111" s="1026"/>
      <c r="S111" s="1026"/>
      <c r="T111" s="1034"/>
      <c r="U111" s="1028">
        <f t="shared" si="9"/>
        <v>155.4</v>
      </c>
      <c r="V111" s="1026">
        <v>155.4</v>
      </c>
      <c r="W111" s="1026">
        <v>126.9</v>
      </c>
      <c r="X111" s="1034"/>
      <c r="Y111" s="9"/>
    </row>
    <row r="112" spans="3:25" ht="25.5">
      <c r="C112" s="39">
        <v>102</v>
      </c>
      <c r="D112" s="42" t="s">
        <v>44</v>
      </c>
      <c r="E112" s="1009">
        <f t="shared" si="10"/>
        <v>96.27499999999999</v>
      </c>
      <c r="F112" s="1048">
        <f t="shared" si="10"/>
        <v>96.27499999999999</v>
      </c>
      <c r="G112" s="1017">
        <f>K112+O112+S112+W112</f>
        <v>70.253</v>
      </c>
      <c r="H112" s="1021"/>
      <c r="I112" s="1028">
        <f aca="true" t="shared" si="11" ref="I112:I124">J112+L112</f>
        <v>80.675</v>
      </c>
      <c r="J112" s="1026">
        <v>80.675</v>
      </c>
      <c r="K112" s="1026">
        <v>70.253</v>
      </c>
      <c r="L112" s="1034"/>
      <c r="M112" s="1024"/>
      <c r="N112" s="1026"/>
      <c r="O112" s="1026"/>
      <c r="P112" s="1027"/>
      <c r="Q112" s="1028"/>
      <c r="R112" s="1026"/>
      <c r="S112" s="1026"/>
      <c r="T112" s="1034"/>
      <c r="U112" s="1028">
        <f t="shared" si="9"/>
        <v>15.6</v>
      </c>
      <c r="V112" s="1026">
        <v>15.6</v>
      </c>
      <c r="W112" s="1026"/>
      <c r="X112" s="1034"/>
      <c r="Y112" s="9"/>
    </row>
    <row r="113" spans="3:25" ht="12.75">
      <c r="C113" s="39">
        <v>103</v>
      </c>
      <c r="D113" s="42" t="s">
        <v>255</v>
      </c>
      <c r="E113" s="1009">
        <f t="shared" si="10"/>
        <v>360.935</v>
      </c>
      <c r="F113" s="1048">
        <f t="shared" si="10"/>
        <v>360.935</v>
      </c>
      <c r="G113" s="1017">
        <f>K113+O113+S113+W113</f>
        <v>217.289</v>
      </c>
      <c r="H113" s="1021"/>
      <c r="I113" s="1011">
        <f t="shared" si="11"/>
        <v>260.935</v>
      </c>
      <c r="J113" s="1017">
        <v>260.935</v>
      </c>
      <c r="K113" s="1017">
        <v>217.289</v>
      </c>
      <c r="L113" s="1034"/>
      <c r="M113" s="1024"/>
      <c r="N113" s="1026"/>
      <c r="O113" s="1026"/>
      <c r="P113" s="1027"/>
      <c r="Q113" s="1028"/>
      <c r="R113" s="1026"/>
      <c r="S113" s="1026"/>
      <c r="T113" s="1034"/>
      <c r="U113" s="1028">
        <f t="shared" si="9"/>
        <v>100</v>
      </c>
      <c r="V113" s="1026">
        <v>100</v>
      </c>
      <c r="W113" s="1026"/>
      <c r="X113" s="1034"/>
      <c r="Y113" s="9"/>
    </row>
    <row r="114" spans="3:25" ht="12.75">
      <c r="C114" s="39">
        <v>104</v>
      </c>
      <c r="D114" s="42" t="s">
        <v>437</v>
      </c>
      <c r="E114" s="1009">
        <f t="shared" si="10"/>
        <v>821.0999999999999</v>
      </c>
      <c r="F114" s="1048">
        <f t="shared" si="10"/>
        <v>818.5999999999999</v>
      </c>
      <c r="G114" s="1017">
        <f>K114+O114+S114+W114</f>
        <v>620.8850000000001</v>
      </c>
      <c r="H114" s="1021">
        <f>L114+P114+T114+X114</f>
        <v>2.5</v>
      </c>
      <c r="I114" s="1011">
        <f t="shared" si="11"/>
        <v>568</v>
      </c>
      <c r="J114" s="1017">
        <f>575-7</f>
        <v>568</v>
      </c>
      <c r="K114" s="1017">
        <f>566.782-6.9</f>
        <v>559.8820000000001</v>
      </c>
      <c r="L114" s="1034"/>
      <c r="M114" s="1024">
        <f aca="true" t="shared" si="12" ref="M114:M124">N114+P114</f>
        <v>217.3</v>
      </c>
      <c r="N114" s="1026">
        <v>214.8</v>
      </c>
      <c r="O114" s="1017">
        <f>43.303+6.9+10.8</f>
        <v>61.003</v>
      </c>
      <c r="P114" s="1027">
        <v>2.5</v>
      </c>
      <c r="Q114" s="1028"/>
      <c r="R114" s="1026"/>
      <c r="S114" s="1026"/>
      <c r="T114" s="1034"/>
      <c r="U114" s="1011">
        <f t="shared" si="9"/>
        <v>35.8</v>
      </c>
      <c r="V114" s="1017">
        <v>35.8</v>
      </c>
      <c r="W114" s="1017"/>
      <c r="X114" s="1034"/>
      <c r="Y114" s="9"/>
    </row>
    <row r="115" spans="3:25" ht="12.75">
      <c r="C115" s="39">
        <v>105</v>
      </c>
      <c r="D115" s="30" t="s">
        <v>11</v>
      </c>
      <c r="E115" s="1009">
        <f t="shared" si="10"/>
        <v>270.71599999999995</v>
      </c>
      <c r="F115" s="1048">
        <f t="shared" si="10"/>
        <v>270.71599999999995</v>
      </c>
      <c r="G115" s="1017">
        <f t="shared" si="10"/>
        <v>172.095</v>
      </c>
      <c r="H115" s="1021"/>
      <c r="I115" s="1028">
        <f>+J115+L115</f>
        <v>230.64</v>
      </c>
      <c r="J115" s="1026">
        <v>230.64</v>
      </c>
      <c r="K115" s="1026">
        <v>160.286</v>
      </c>
      <c r="L115" s="1034"/>
      <c r="M115" s="1024">
        <f t="shared" si="12"/>
        <v>38.876</v>
      </c>
      <c r="N115" s="1026">
        <v>38.876</v>
      </c>
      <c r="O115" s="1026">
        <v>11.809</v>
      </c>
      <c r="P115" s="1027"/>
      <c r="Q115" s="1028"/>
      <c r="R115" s="1026"/>
      <c r="S115" s="1026"/>
      <c r="T115" s="1034"/>
      <c r="U115" s="1028">
        <f t="shared" si="9"/>
        <v>1.2</v>
      </c>
      <c r="V115" s="1026">
        <v>1.2</v>
      </c>
      <c r="W115" s="1026"/>
      <c r="X115" s="1034"/>
      <c r="Y115" s="9"/>
    </row>
    <row r="116" spans="3:25" ht="12.75">
      <c r="C116" s="39">
        <v>106</v>
      </c>
      <c r="D116" s="30" t="s">
        <v>12</v>
      </c>
      <c r="E116" s="1009">
        <f t="shared" si="10"/>
        <v>242.963</v>
      </c>
      <c r="F116" s="1048">
        <f t="shared" si="10"/>
        <v>242.963</v>
      </c>
      <c r="G116" s="1017">
        <f t="shared" si="10"/>
        <v>189.748</v>
      </c>
      <c r="H116" s="1021"/>
      <c r="I116" s="1028">
        <f t="shared" si="11"/>
        <v>211.168</v>
      </c>
      <c r="J116" s="1026">
        <v>211.168</v>
      </c>
      <c r="K116" s="1026">
        <v>176.962</v>
      </c>
      <c r="L116" s="1034"/>
      <c r="M116" s="1024">
        <f t="shared" si="12"/>
        <v>30.195</v>
      </c>
      <c r="N116" s="1026">
        <v>30.195</v>
      </c>
      <c r="O116" s="1026">
        <v>12.786</v>
      </c>
      <c r="P116" s="1027"/>
      <c r="Q116" s="1028"/>
      <c r="R116" s="1026"/>
      <c r="S116" s="1026"/>
      <c r="T116" s="1034"/>
      <c r="U116" s="1028">
        <f t="shared" si="9"/>
        <v>1.6</v>
      </c>
      <c r="V116" s="1026">
        <v>1.6</v>
      </c>
      <c r="W116" s="1026"/>
      <c r="X116" s="1034"/>
      <c r="Y116" s="9"/>
    </row>
    <row r="117" spans="3:25" ht="12.75">
      <c r="C117" s="39">
        <v>107</v>
      </c>
      <c r="D117" s="30" t="s">
        <v>13</v>
      </c>
      <c r="E117" s="1009">
        <f t="shared" si="10"/>
        <v>294.014</v>
      </c>
      <c r="F117" s="1048">
        <f t="shared" si="10"/>
        <v>294.014</v>
      </c>
      <c r="G117" s="1017">
        <f t="shared" si="10"/>
        <v>219.105</v>
      </c>
      <c r="H117" s="1021"/>
      <c r="I117" s="1028">
        <f t="shared" si="11"/>
        <v>262.939</v>
      </c>
      <c r="J117" s="1026">
        <v>262.939</v>
      </c>
      <c r="K117" s="1026">
        <v>206.319</v>
      </c>
      <c r="L117" s="1034"/>
      <c r="M117" s="1024">
        <f t="shared" si="12"/>
        <v>27.075</v>
      </c>
      <c r="N117" s="1026">
        <v>27.075</v>
      </c>
      <c r="O117" s="1026">
        <v>12.786</v>
      </c>
      <c r="P117" s="1027"/>
      <c r="Q117" s="1028"/>
      <c r="R117" s="1026"/>
      <c r="S117" s="1026"/>
      <c r="T117" s="1034"/>
      <c r="U117" s="1028">
        <f t="shared" si="9"/>
        <v>4</v>
      </c>
      <c r="V117" s="1026">
        <v>4</v>
      </c>
      <c r="W117" s="1026"/>
      <c r="X117" s="1034"/>
      <c r="Y117" s="9"/>
    </row>
    <row r="118" spans="3:25" ht="12.75">
      <c r="C118" s="39">
        <v>108</v>
      </c>
      <c r="D118" s="30" t="s">
        <v>14</v>
      </c>
      <c r="E118" s="1009">
        <f t="shared" si="10"/>
        <v>130.237</v>
      </c>
      <c r="F118" s="1048">
        <f t="shared" si="10"/>
        <v>130.237</v>
      </c>
      <c r="G118" s="1017">
        <f t="shared" si="10"/>
        <v>112.153</v>
      </c>
      <c r="H118" s="1021"/>
      <c r="I118" s="1028">
        <f t="shared" si="11"/>
        <v>125.481</v>
      </c>
      <c r="J118" s="1026">
        <v>125.481</v>
      </c>
      <c r="K118" s="1026">
        <v>112.153</v>
      </c>
      <c r="L118" s="1034"/>
      <c r="M118" s="1024">
        <f t="shared" si="12"/>
        <v>4.556</v>
      </c>
      <c r="N118" s="1026">
        <v>4.556</v>
      </c>
      <c r="O118" s="1026"/>
      <c r="P118" s="1027"/>
      <c r="Q118" s="1028"/>
      <c r="R118" s="1026"/>
      <c r="S118" s="1026"/>
      <c r="T118" s="1034"/>
      <c r="U118" s="1028">
        <f t="shared" si="9"/>
        <v>0.2</v>
      </c>
      <c r="V118" s="1026">
        <v>0.2</v>
      </c>
      <c r="W118" s="1026"/>
      <c r="X118" s="1034"/>
      <c r="Y118" s="9"/>
    </row>
    <row r="119" spans="3:25" ht="12" customHeight="1">
      <c r="C119" s="39">
        <v>109</v>
      </c>
      <c r="D119" s="30" t="s">
        <v>15</v>
      </c>
      <c r="E119" s="1009">
        <f t="shared" si="10"/>
        <v>196.16700000000003</v>
      </c>
      <c r="F119" s="1048">
        <f t="shared" si="10"/>
        <v>196.16700000000003</v>
      </c>
      <c r="G119" s="1017">
        <f t="shared" si="10"/>
        <v>160.475</v>
      </c>
      <c r="H119" s="1021"/>
      <c r="I119" s="1028">
        <f t="shared" si="11"/>
        <v>184.567</v>
      </c>
      <c r="J119" s="1026">
        <v>184.567</v>
      </c>
      <c r="K119" s="1026">
        <v>160.475</v>
      </c>
      <c r="L119" s="1034"/>
      <c r="M119" s="1024">
        <f t="shared" si="12"/>
        <v>8.3</v>
      </c>
      <c r="N119" s="1026">
        <v>8.3</v>
      </c>
      <c r="O119" s="1026"/>
      <c r="P119" s="1027"/>
      <c r="Q119" s="1028"/>
      <c r="R119" s="1026"/>
      <c r="S119" s="1026"/>
      <c r="T119" s="1034"/>
      <c r="U119" s="1028">
        <f t="shared" si="9"/>
        <v>3.3</v>
      </c>
      <c r="V119" s="1026">
        <v>3.3</v>
      </c>
      <c r="W119" s="1026"/>
      <c r="X119" s="1034"/>
      <c r="Y119" s="9"/>
    </row>
    <row r="120" spans="3:25" ht="12.75">
      <c r="C120" s="202">
        <v>110</v>
      </c>
      <c r="D120" s="552" t="s">
        <v>16</v>
      </c>
      <c r="E120" s="1009">
        <f t="shared" si="10"/>
        <v>322.37899999999996</v>
      </c>
      <c r="F120" s="1048">
        <f t="shared" si="10"/>
        <v>322.37899999999996</v>
      </c>
      <c r="G120" s="1017">
        <f t="shared" si="10"/>
        <v>243.807</v>
      </c>
      <c r="H120" s="1021"/>
      <c r="I120" s="1028">
        <f t="shared" si="11"/>
        <v>299.239</v>
      </c>
      <c r="J120" s="1026">
        <v>299.239</v>
      </c>
      <c r="K120" s="1026">
        <v>243.807</v>
      </c>
      <c r="L120" s="1034"/>
      <c r="M120" s="1024">
        <f t="shared" si="12"/>
        <v>22.34</v>
      </c>
      <c r="N120" s="1026">
        <v>22.34</v>
      </c>
      <c r="O120" s="1026"/>
      <c r="P120" s="1027"/>
      <c r="Q120" s="1028"/>
      <c r="R120" s="1026"/>
      <c r="S120" s="1026"/>
      <c r="T120" s="1034"/>
      <c r="U120" s="1028">
        <f t="shared" si="9"/>
        <v>0.8</v>
      </c>
      <c r="V120" s="1026">
        <v>0.8</v>
      </c>
      <c r="W120" s="1026"/>
      <c r="X120" s="1034"/>
      <c r="Y120" s="9"/>
    </row>
    <row r="121" spans="3:25" ht="12.75">
      <c r="C121" s="202">
        <v>111</v>
      </c>
      <c r="D121" s="538" t="s">
        <v>117</v>
      </c>
      <c r="E121" s="1009">
        <f t="shared" si="10"/>
        <v>254.149</v>
      </c>
      <c r="F121" s="1048">
        <f t="shared" si="10"/>
        <v>254.149</v>
      </c>
      <c r="G121" s="1017">
        <f t="shared" si="10"/>
        <v>189.049</v>
      </c>
      <c r="H121" s="1021"/>
      <c r="I121" s="1028">
        <f t="shared" si="11"/>
        <v>219.41</v>
      </c>
      <c r="J121" s="1026">
        <v>219.41</v>
      </c>
      <c r="K121" s="1026">
        <v>176.263</v>
      </c>
      <c r="L121" s="1034"/>
      <c r="M121" s="1024">
        <f t="shared" si="12"/>
        <v>33.939</v>
      </c>
      <c r="N121" s="1026">
        <v>33.939</v>
      </c>
      <c r="O121" s="1026">
        <v>12.786</v>
      </c>
      <c r="P121" s="1027"/>
      <c r="Q121" s="1028"/>
      <c r="R121" s="1026"/>
      <c r="S121" s="1026"/>
      <c r="T121" s="1034"/>
      <c r="U121" s="1028">
        <f t="shared" si="9"/>
        <v>0.8</v>
      </c>
      <c r="V121" s="1026">
        <v>0.8</v>
      </c>
      <c r="W121" s="1026"/>
      <c r="X121" s="1034"/>
      <c r="Y121" s="9"/>
    </row>
    <row r="122" spans="3:25" ht="12.75">
      <c r="C122" s="202">
        <v>112</v>
      </c>
      <c r="D122" s="538" t="s">
        <v>18</v>
      </c>
      <c r="E122" s="1009">
        <f t="shared" si="10"/>
        <v>137.658</v>
      </c>
      <c r="F122" s="1048">
        <f t="shared" si="10"/>
        <v>137.658</v>
      </c>
      <c r="G122" s="1017">
        <f t="shared" si="10"/>
        <v>113.058</v>
      </c>
      <c r="H122" s="1021"/>
      <c r="I122" s="1028">
        <f t="shared" si="11"/>
        <v>129.694</v>
      </c>
      <c r="J122" s="1026">
        <v>129.694</v>
      </c>
      <c r="K122" s="1026">
        <v>113.058</v>
      </c>
      <c r="L122" s="1034"/>
      <c r="M122" s="1024">
        <f t="shared" si="12"/>
        <v>7.364</v>
      </c>
      <c r="N122" s="1026">
        <v>7.364</v>
      </c>
      <c r="O122" s="1026"/>
      <c r="P122" s="1027"/>
      <c r="Q122" s="1028"/>
      <c r="R122" s="1026"/>
      <c r="S122" s="1026"/>
      <c r="T122" s="1034"/>
      <c r="U122" s="1028">
        <f t="shared" si="9"/>
        <v>0.6</v>
      </c>
      <c r="V122" s="1026">
        <v>0.6</v>
      </c>
      <c r="W122" s="1026"/>
      <c r="X122" s="1034"/>
      <c r="Y122" s="9"/>
    </row>
    <row r="123" spans="3:25" ht="12.75">
      <c r="C123" s="39">
        <v>113</v>
      </c>
      <c r="D123" s="30" t="s">
        <v>38</v>
      </c>
      <c r="E123" s="1009">
        <f t="shared" si="10"/>
        <v>263.921</v>
      </c>
      <c r="F123" s="1048">
        <f t="shared" si="10"/>
        <v>263.921</v>
      </c>
      <c r="G123" s="1017">
        <f t="shared" si="10"/>
        <v>178.723</v>
      </c>
      <c r="H123" s="1021"/>
      <c r="I123" s="1028">
        <f t="shared" si="11"/>
        <v>216.874</v>
      </c>
      <c r="J123" s="1026">
        <v>216.874</v>
      </c>
      <c r="K123" s="1026">
        <v>165.937</v>
      </c>
      <c r="L123" s="1034"/>
      <c r="M123" s="1024">
        <f t="shared" si="12"/>
        <v>44.547</v>
      </c>
      <c r="N123" s="1026">
        <v>44.547</v>
      </c>
      <c r="O123" s="1026">
        <v>12.786</v>
      </c>
      <c r="P123" s="1027"/>
      <c r="Q123" s="1028"/>
      <c r="R123" s="1026"/>
      <c r="S123" s="1026"/>
      <c r="T123" s="1034"/>
      <c r="U123" s="1028">
        <f t="shared" si="9"/>
        <v>2.5</v>
      </c>
      <c r="V123" s="1026">
        <v>2.5</v>
      </c>
      <c r="W123" s="1026"/>
      <c r="X123" s="1034"/>
      <c r="Y123" s="9"/>
    </row>
    <row r="124" spans="3:25" ht="12.75">
      <c r="C124" s="788">
        <v>114</v>
      </c>
      <c r="D124" s="30" t="s">
        <v>20</v>
      </c>
      <c r="E124" s="1009">
        <f t="shared" si="10"/>
        <v>515.491</v>
      </c>
      <c r="F124" s="1048">
        <f t="shared" si="10"/>
        <v>515.491</v>
      </c>
      <c r="G124" s="1017">
        <f t="shared" si="10"/>
        <v>118.293</v>
      </c>
      <c r="H124" s="1021"/>
      <c r="I124" s="1028">
        <f t="shared" si="11"/>
        <v>448.663</v>
      </c>
      <c r="J124" s="1026">
        <v>448.663</v>
      </c>
      <c r="K124" s="1026">
        <v>118.293</v>
      </c>
      <c r="L124" s="1034"/>
      <c r="M124" s="1024">
        <f t="shared" si="12"/>
        <v>64.86</v>
      </c>
      <c r="N124" s="1026">
        <v>64.86</v>
      </c>
      <c r="O124" s="1026"/>
      <c r="P124" s="1027"/>
      <c r="Q124" s="1028"/>
      <c r="R124" s="1026"/>
      <c r="S124" s="1026"/>
      <c r="T124" s="1034"/>
      <c r="U124" s="1028">
        <f t="shared" si="9"/>
        <v>1.968</v>
      </c>
      <c r="V124" s="1026">
        <v>1.968</v>
      </c>
      <c r="W124" s="1026"/>
      <c r="X124" s="1034"/>
      <c r="Y124" s="9"/>
    </row>
    <row r="125" spans="3:25" ht="15" customHeight="1" hidden="1" thickBot="1">
      <c r="C125" s="786">
        <v>115</v>
      </c>
      <c r="D125" s="787" t="s">
        <v>719</v>
      </c>
      <c r="E125" s="1053">
        <f t="shared" si="10"/>
        <v>18303.225000000002</v>
      </c>
      <c r="F125" s="1054">
        <f>J125+N125+R125+V125</f>
        <v>17426.265999999996</v>
      </c>
      <c r="G125" s="1055">
        <f t="shared" si="10"/>
        <v>9479.940999999999</v>
      </c>
      <c r="H125" s="1056">
        <f t="shared" si="10"/>
        <v>909.7</v>
      </c>
      <c r="I125" s="1057">
        <f>J125+L125</f>
        <v>12737.798999999999</v>
      </c>
      <c r="J125" s="1058">
        <f>J11+J14+J20+J21+J39+J48+J57+J61+J70+J73+J77+J103+J104+J105+J106+J107+J109+J110+SUM(J112:J124)+J95</f>
        <v>12733.698999999999</v>
      </c>
      <c r="K125" s="1058">
        <f>K11+K14+K20+K21+K39+K48+K57+K61+K70+K73+K77+K103+K104+K105+K106+K107+K109+K110+SUM(K112:K124)</f>
        <v>7132.976999999999</v>
      </c>
      <c r="L125" s="1059">
        <f>L11+L14+L20+L21+L39+L48+L57+L61+L70+L73+L77+L103+L104+L105+L106+L107+L109+L110+SUM(L112:L124)</f>
        <v>4.1</v>
      </c>
      <c r="M125" s="1060">
        <f>M14+M21+M48+M73+M103+M107+M109+M110+SUM(M114:M124)</f>
        <v>4803.298000000001</v>
      </c>
      <c r="N125" s="1061">
        <f>N14+N21+N48+N73+N103+N107+N109+N110+SUM(N114:N124)+N106</f>
        <v>3936.5389999999998</v>
      </c>
      <c r="O125" s="1058">
        <f>O14+O21+O48+O73+O103+O107+O109+O110+SUM(O115:O124)+O114</f>
        <v>2038.0479999999998</v>
      </c>
      <c r="P125" s="1062">
        <f>P14+P21+P48+P73+P103+P107+P109+P110+SUM(P115:P124)+P114</f>
        <v>899.5</v>
      </c>
      <c r="Q125" s="1061">
        <f>Q11+Q14+Q20+Q21+Q39+Q48+Q57+Q61+Q73+Q77+Q103+Q104+Q105+Q106+Q107+Q109+SUM(Q112:Q124)</f>
        <v>23</v>
      </c>
      <c r="R125" s="1060">
        <f>R11+R14+R20+R21+R39+R48+R57+R61+R73+R77+R103+R104+R105+R106+R107+R109+SUM(R112:R124)</f>
        <v>23</v>
      </c>
      <c r="S125" s="1060">
        <f>S11+S14+S20+S21+S39+S48+S57+S61+S73+S77+S103+S104+S105+S106+S107+S109+SUM(S112:S124)</f>
        <v>22.671</v>
      </c>
      <c r="T125" s="1063"/>
      <c r="U125" s="1061">
        <f>U11+U14+U20+U21+U39+U48+U57+U61+U73+U77+U103+U104+U105+U106+U107+U109+U110+SUM(U112:U124)</f>
        <v>739.1279999999999</v>
      </c>
      <c r="V125" s="1061">
        <f>V11+V14+V20+V21+V39+V48+V57+V61+V73+V77+V103+V104+V105+V106+V107+V109+V110+SUM(V112:V124)</f>
        <v>733.028</v>
      </c>
      <c r="W125" s="1061">
        <f>W11+W14+W20+W21+W39+W48+W57+W61+W73+W77+W103+W104+W105+W106+W107+W109+W110+SUM(W112:W124)</f>
        <v>286.245</v>
      </c>
      <c r="X125" s="1064">
        <f>X11+X14+X20+X21+X39+X48+X57+X61+X73+X77+X103+X104+X105+X106+X107+X109+X110+SUM(X112:X124)</f>
        <v>6.1</v>
      </c>
      <c r="Y125" s="9"/>
    </row>
    <row r="126" spans="3:25" ht="12.75">
      <c r="C126" s="188">
        <v>115</v>
      </c>
      <c r="D126" s="101" t="s">
        <v>21</v>
      </c>
      <c r="E126" s="1065">
        <f aca="true" t="shared" si="13" ref="E126:G130">+I126+M126+Q126+U126</f>
        <v>537.821</v>
      </c>
      <c r="F126" s="1066">
        <f t="shared" si="13"/>
        <v>537.821</v>
      </c>
      <c r="G126" s="1067">
        <f t="shared" si="13"/>
        <v>467.957</v>
      </c>
      <c r="H126" s="1068"/>
      <c r="I126" s="1069">
        <f>+J126</f>
        <v>298.69</v>
      </c>
      <c r="J126" s="1070">
        <v>298.69</v>
      </c>
      <c r="K126" s="1070">
        <v>269.357</v>
      </c>
      <c r="L126" s="1071"/>
      <c r="M126" s="1072"/>
      <c r="N126" s="1070"/>
      <c r="O126" s="1070"/>
      <c r="P126" s="1073"/>
      <c r="Q126" s="1069">
        <f aca="true" t="shared" si="14" ref="Q126:Q155">+R126</f>
        <v>205.631</v>
      </c>
      <c r="R126" s="1070">
        <v>205.631</v>
      </c>
      <c r="S126" s="1070">
        <v>198.6</v>
      </c>
      <c r="T126" s="1071"/>
      <c r="U126" s="1069">
        <f aca="true" t="shared" si="15" ref="U126:U148">+V126</f>
        <v>33.5</v>
      </c>
      <c r="V126" s="1070">
        <v>33.5</v>
      </c>
      <c r="W126" s="1070"/>
      <c r="X126" s="1071"/>
      <c r="Y126" s="9"/>
    </row>
    <row r="127" spans="3:25" ht="12.75">
      <c r="C127" s="39">
        <v>116</v>
      </c>
      <c r="D127" s="30" t="s">
        <v>22</v>
      </c>
      <c r="E127" s="1035">
        <f t="shared" si="13"/>
        <v>843.856</v>
      </c>
      <c r="F127" s="1038">
        <f t="shared" si="13"/>
        <v>843.856</v>
      </c>
      <c r="G127" s="1033">
        <f t="shared" si="13"/>
        <v>719.733</v>
      </c>
      <c r="H127" s="1031"/>
      <c r="I127" s="1028">
        <f>+J127</f>
        <v>507.61</v>
      </c>
      <c r="J127" s="1026">
        <v>507.61</v>
      </c>
      <c r="K127" s="1026">
        <v>442.221</v>
      </c>
      <c r="L127" s="1034"/>
      <c r="M127" s="1074"/>
      <c r="N127" s="1026"/>
      <c r="O127" s="1026"/>
      <c r="P127" s="1027"/>
      <c r="Q127" s="1028">
        <f t="shared" si="14"/>
        <v>288.246</v>
      </c>
      <c r="R127" s="1026">
        <v>288.246</v>
      </c>
      <c r="S127" s="1026">
        <v>277.512</v>
      </c>
      <c r="T127" s="1034"/>
      <c r="U127" s="1028">
        <f t="shared" si="15"/>
        <v>48</v>
      </c>
      <c r="V127" s="1026">
        <v>48</v>
      </c>
      <c r="W127" s="1026"/>
      <c r="X127" s="1034"/>
      <c r="Y127" s="9"/>
    </row>
    <row r="128" spans="3:25" ht="12.75">
      <c r="C128" s="39">
        <v>117</v>
      </c>
      <c r="D128" s="30" t="s">
        <v>23</v>
      </c>
      <c r="E128" s="1035">
        <f t="shared" si="13"/>
        <v>398.45300000000003</v>
      </c>
      <c r="F128" s="1038">
        <f t="shared" si="13"/>
        <v>398.45300000000003</v>
      </c>
      <c r="G128" s="1033">
        <f t="shared" si="13"/>
        <v>317.12</v>
      </c>
      <c r="H128" s="1031"/>
      <c r="I128" s="1028">
        <f>+J128+L128</f>
        <v>223.985</v>
      </c>
      <c r="J128" s="1026">
        <v>223.985</v>
      </c>
      <c r="K128" s="1026">
        <v>163.931</v>
      </c>
      <c r="L128" s="1034"/>
      <c r="M128" s="1074"/>
      <c r="N128" s="1026"/>
      <c r="O128" s="1026"/>
      <c r="P128" s="1027"/>
      <c r="Q128" s="1028">
        <f t="shared" si="14"/>
        <v>158.668</v>
      </c>
      <c r="R128" s="1026">
        <v>158.668</v>
      </c>
      <c r="S128" s="1026">
        <v>153.189</v>
      </c>
      <c r="T128" s="1034"/>
      <c r="U128" s="1028">
        <f t="shared" si="15"/>
        <v>15.8</v>
      </c>
      <c r="V128" s="1026">
        <v>15.8</v>
      </c>
      <c r="W128" s="1026"/>
      <c r="X128" s="1034"/>
      <c r="Y128" s="9"/>
    </row>
    <row r="129" spans="3:25" ht="12.75">
      <c r="C129" s="39">
        <v>118</v>
      </c>
      <c r="D129" s="30" t="s">
        <v>24</v>
      </c>
      <c r="E129" s="1035">
        <f t="shared" si="13"/>
        <v>684.575</v>
      </c>
      <c r="F129" s="1038">
        <f t="shared" si="13"/>
        <v>682.075</v>
      </c>
      <c r="G129" s="1033">
        <f t="shared" si="13"/>
        <v>547.627</v>
      </c>
      <c r="H129" s="1031">
        <f aca="true" t="shared" si="16" ref="E129:H140">+L129+P129+T129+X129</f>
        <v>2.5</v>
      </c>
      <c r="I129" s="1028">
        <f>+J129</f>
        <v>314.534</v>
      </c>
      <c r="J129" s="1026">
        <v>314.534</v>
      </c>
      <c r="K129" s="1026">
        <v>257.912</v>
      </c>
      <c r="L129" s="1034"/>
      <c r="M129" s="1074">
        <f>N129+P129</f>
        <v>0.35</v>
      </c>
      <c r="N129" s="1026">
        <v>0.35</v>
      </c>
      <c r="O129" s="1026">
        <v>0.345</v>
      </c>
      <c r="P129" s="1027"/>
      <c r="Q129" s="1028">
        <f>+R129+T129</f>
        <v>303.691</v>
      </c>
      <c r="R129" s="1026">
        <v>301.191</v>
      </c>
      <c r="S129" s="1026">
        <v>289.37</v>
      </c>
      <c r="T129" s="1034">
        <v>2.5</v>
      </c>
      <c r="U129" s="1028">
        <f t="shared" si="15"/>
        <v>66</v>
      </c>
      <c r="V129" s="1026">
        <v>66</v>
      </c>
      <c r="W129" s="1026"/>
      <c r="X129" s="1034"/>
      <c r="Y129" s="9"/>
    </row>
    <row r="130" spans="3:25" ht="12.75">
      <c r="C130" s="39">
        <v>119</v>
      </c>
      <c r="D130" s="422" t="s">
        <v>422</v>
      </c>
      <c r="E130" s="1035">
        <f t="shared" si="13"/>
        <v>307.252</v>
      </c>
      <c r="F130" s="1038">
        <f t="shared" si="13"/>
        <v>307.252</v>
      </c>
      <c r="G130" s="1033">
        <f t="shared" si="13"/>
        <v>254.661</v>
      </c>
      <c r="H130" s="1031"/>
      <c r="I130" s="1028">
        <f>+J130</f>
        <v>168.084</v>
      </c>
      <c r="J130" s="1026">
        <v>168.084</v>
      </c>
      <c r="K130" s="1026">
        <v>130.17</v>
      </c>
      <c r="L130" s="1034"/>
      <c r="M130" s="1074">
        <f>N130+P130</f>
        <v>0.12</v>
      </c>
      <c r="N130" s="1026">
        <v>0.12</v>
      </c>
      <c r="O130" s="1026">
        <v>0.118</v>
      </c>
      <c r="P130" s="1027"/>
      <c r="Q130" s="1028">
        <f t="shared" si="14"/>
        <v>129.248</v>
      </c>
      <c r="R130" s="1026">
        <v>129.248</v>
      </c>
      <c r="S130" s="1026">
        <v>124.373</v>
      </c>
      <c r="T130" s="1034"/>
      <c r="U130" s="1028">
        <f t="shared" si="15"/>
        <v>9.8</v>
      </c>
      <c r="V130" s="1026">
        <v>9.8</v>
      </c>
      <c r="W130" s="1026"/>
      <c r="X130" s="1034"/>
      <c r="Y130" s="9"/>
    </row>
    <row r="131" spans="3:25" ht="12.75">
      <c r="C131" s="39">
        <v>120</v>
      </c>
      <c r="D131" s="30" t="s">
        <v>25</v>
      </c>
      <c r="E131" s="1035">
        <f t="shared" si="16"/>
        <v>879.984</v>
      </c>
      <c r="F131" s="1038">
        <f t="shared" si="16"/>
        <v>879.984</v>
      </c>
      <c r="G131" s="1033">
        <f t="shared" si="16"/>
        <v>745.073</v>
      </c>
      <c r="H131" s="1031"/>
      <c r="I131" s="1028">
        <f>+J131+L131</f>
        <v>493.229</v>
      </c>
      <c r="J131" s="1026">
        <v>493.229</v>
      </c>
      <c r="K131" s="1026">
        <v>434.942</v>
      </c>
      <c r="L131" s="1034"/>
      <c r="M131" s="1074"/>
      <c r="N131" s="1026"/>
      <c r="O131" s="1026"/>
      <c r="P131" s="1027"/>
      <c r="Q131" s="1028">
        <f t="shared" si="14"/>
        <v>321.805</v>
      </c>
      <c r="R131" s="1026">
        <v>321.805</v>
      </c>
      <c r="S131" s="1026">
        <v>310.131</v>
      </c>
      <c r="T131" s="1034"/>
      <c r="U131" s="1028">
        <f>+V131+X131</f>
        <v>64.95</v>
      </c>
      <c r="V131" s="1026">
        <v>64.95</v>
      </c>
      <c r="W131" s="1026"/>
      <c r="X131" s="1034"/>
      <c r="Y131" s="9"/>
    </row>
    <row r="132" spans="3:25" ht="12.75">
      <c r="C132" s="39">
        <v>121</v>
      </c>
      <c r="D132" s="30" t="s">
        <v>26</v>
      </c>
      <c r="E132" s="1035">
        <f t="shared" si="16"/>
        <v>900.976</v>
      </c>
      <c r="F132" s="1038">
        <f t="shared" si="16"/>
        <v>900.976</v>
      </c>
      <c r="G132" s="1033">
        <f t="shared" si="16"/>
        <v>802.6779999999999</v>
      </c>
      <c r="H132" s="1031"/>
      <c r="I132" s="1028">
        <f>+J132</f>
        <v>238.943</v>
      </c>
      <c r="J132" s="1026">
        <v>238.943</v>
      </c>
      <c r="K132" s="1026">
        <v>187.188</v>
      </c>
      <c r="L132" s="1034"/>
      <c r="M132" s="1074">
        <f>N132+P132</f>
        <v>1.48</v>
      </c>
      <c r="N132" s="1026">
        <v>1.48</v>
      </c>
      <c r="O132" s="1026">
        <v>1.459</v>
      </c>
      <c r="P132" s="1027"/>
      <c r="Q132" s="1028">
        <f t="shared" si="14"/>
        <v>647.753</v>
      </c>
      <c r="R132" s="1026">
        <v>647.753</v>
      </c>
      <c r="S132" s="1026">
        <v>614.031</v>
      </c>
      <c r="T132" s="1034"/>
      <c r="U132" s="1028">
        <f>V132+X132</f>
        <v>12.8</v>
      </c>
      <c r="V132" s="1026">
        <v>12.8</v>
      </c>
      <c r="W132" s="1026"/>
      <c r="X132" s="1034"/>
      <c r="Y132" s="9"/>
    </row>
    <row r="133" spans="3:25" ht="12.75">
      <c r="C133" s="39">
        <v>122</v>
      </c>
      <c r="D133" s="422" t="s">
        <v>423</v>
      </c>
      <c r="E133" s="1035">
        <f t="shared" si="16"/>
        <v>105.741</v>
      </c>
      <c r="F133" s="1038">
        <f t="shared" si="16"/>
        <v>105.741</v>
      </c>
      <c r="G133" s="1033">
        <f t="shared" si="16"/>
        <v>96.19999999999999</v>
      </c>
      <c r="H133" s="1031"/>
      <c r="I133" s="1028">
        <f>+J133</f>
        <v>49.482</v>
      </c>
      <c r="J133" s="1026">
        <v>49.482</v>
      </c>
      <c r="K133" s="1026">
        <v>46.592</v>
      </c>
      <c r="L133" s="1034"/>
      <c r="M133" s="1074"/>
      <c r="N133" s="1026"/>
      <c r="O133" s="1026"/>
      <c r="P133" s="1027"/>
      <c r="Q133" s="1028">
        <f t="shared" si="14"/>
        <v>51.259</v>
      </c>
      <c r="R133" s="1026">
        <v>51.259</v>
      </c>
      <c r="S133" s="1026">
        <v>49.608</v>
      </c>
      <c r="T133" s="1034"/>
      <c r="U133" s="1028">
        <f t="shared" si="15"/>
        <v>5</v>
      </c>
      <c r="V133" s="1026">
        <v>5</v>
      </c>
      <c r="W133" s="1026"/>
      <c r="X133" s="1034"/>
      <c r="Y133" s="9"/>
    </row>
    <row r="134" spans="3:25" ht="12.75">
      <c r="C134" s="39">
        <v>123</v>
      </c>
      <c r="D134" s="30" t="s">
        <v>51</v>
      </c>
      <c r="E134" s="1035">
        <f t="shared" si="16"/>
        <v>290.761</v>
      </c>
      <c r="F134" s="1038">
        <f t="shared" si="16"/>
        <v>290.761</v>
      </c>
      <c r="G134" s="1033">
        <f t="shared" si="16"/>
        <v>276.777</v>
      </c>
      <c r="H134" s="1031"/>
      <c r="I134" s="1028">
        <f>+J134+L134</f>
        <v>66.197</v>
      </c>
      <c r="J134" s="1026">
        <v>66.197</v>
      </c>
      <c r="K134" s="1026">
        <v>61.99</v>
      </c>
      <c r="L134" s="1034"/>
      <c r="M134" s="1074">
        <f>N134+P134</f>
        <v>0.4</v>
      </c>
      <c r="N134" s="1026">
        <v>0.4</v>
      </c>
      <c r="O134" s="1026">
        <v>0.394</v>
      </c>
      <c r="P134" s="1027"/>
      <c r="Q134" s="1028">
        <f t="shared" si="14"/>
        <v>223.864</v>
      </c>
      <c r="R134" s="1026">
        <v>223.864</v>
      </c>
      <c r="S134" s="1026">
        <v>214.097</v>
      </c>
      <c r="T134" s="1034"/>
      <c r="U134" s="1028">
        <f t="shared" si="15"/>
        <v>0.3</v>
      </c>
      <c r="V134" s="1026">
        <v>0.3</v>
      </c>
      <c r="W134" s="1026">
        <v>0.296</v>
      </c>
      <c r="X134" s="1034"/>
      <c r="Y134" s="9"/>
    </row>
    <row r="135" spans="3:25" ht="12.75">
      <c r="C135" s="39">
        <v>124</v>
      </c>
      <c r="D135" s="422" t="s">
        <v>280</v>
      </c>
      <c r="E135" s="1035">
        <f t="shared" si="16"/>
        <v>18.585</v>
      </c>
      <c r="F135" s="1038">
        <f t="shared" si="16"/>
        <v>18.585</v>
      </c>
      <c r="G135" s="1033">
        <f t="shared" si="16"/>
        <v>17.429000000000002</v>
      </c>
      <c r="H135" s="1031"/>
      <c r="I135" s="1028"/>
      <c r="J135" s="1026"/>
      <c r="K135" s="1026"/>
      <c r="L135" s="1034"/>
      <c r="M135" s="1074">
        <f>N135+P135</f>
        <v>0.8</v>
      </c>
      <c r="N135" s="1026">
        <v>0.8</v>
      </c>
      <c r="O135" s="1026">
        <v>0.789</v>
      </c>
      <c r="P135" s="1027"/>
      <c r="Q135" s="1028">
        <f t="shared" si="14"/>
        <v>17.785</v>
      </c>
      <c r="R135" s="1026">
        <v>17.785</v>
      </c>
      <c r="S135" s="1026">
        <v>16.64</v>
      </c>
      <c r="T135" s="1034"/>
      <c r="U135" s="1028"/>
      <c r="V135" s="1026"/>
      <c r="W135" s="1026"/>
      <c r="X135" s="1075"/>
      <c r="Y135" s="9"/>
    </row>
    <row r="136" spans="3:25" ht="12.75">
      <c r="C136" s="39">
        <v>125</v>
      </c>
      <c r="D136" s="30" t="s">
        <v>28</v>
      </c>
      <c r="E136" s="1035">
        <f t="shared" si="16"/>
        <v>1954.565</v>
      </c>
      <c r="F136" s="1038">
        <f t="shared" si="16"/>
        <v>1949.565</v>
      </c>
      <c r="G136" s="1033">
        <f t="shared" si="16"/>
        <v>1622.478</v>
      </c>
      <c r="H136" s="1031">
        <f t="shared" si="16"/>
        <v>5</v>
      </c>
      <c r="I136" s="1028">
        <f>+J136</f>
        <v>758.297</v>
      </c>
      <c r="J136" s="1026">
        <v>758.297</v>
      </c>
      <c r="K136" s="1026">
        <v>552.15</v>
      </c>
      <c r="L136" s="1034"/>
      <c r="M136" s="1074">
        <f>N136+P136</f>
        <v>2.15</v>
      </c>
      <c r="N136" s="1026">
        <v>2.15</v>
      </c>
      <c r="O136" s="1026">
        <v>2.119</v>
      </c>
      <c r="P136" s="1027"/>
      <c r="Q136" s="1028">
        <f>R136+T136</f>
        <v>1120.118</v>
      </c>
      <c r="R136" s="1026">
        <v>1120.118</v>
      </c>
      <c r="S136" s="1026">
        <v>1068.209</v>
      </c>
      <c r="T136" s="1034"/>
      <c r="U136" s="1028">
        <f>+V136+X136</f>
        <v>74</v>
      </c>
      <c r="V136" s="1026">
        <v>69</v>
      </c>
      <c r="W136" s="1026"/>
      <c r="X136" s="1034">
        <v>5</v>
      </c>
      <c r="Y136" s="9"/>
    </row>
    <row r="137" spans="3:25" ht="12.75">
      <c r="C137" s="39">
        <v>126</v>
      </c>
      <c r="D137" s="30" t="s">
        <v>125</v>
      </c>
      <c r="E137" s="1035">
        <f t="shared" si="16"/>
        <v>1463.624</v>
      </c>
      <c r="F137" s="1038">
        <f t="shared" si="16"/>
        <v>1455.0240000000001</v>
      </c>
      <c r="G137" s="1033">
        <f t="shared" si="16"/>
        <v>1287.196</v>
      </c>
      <c r="H137" s="1031">
        <f t="shared" si="16"/>
        <v>8.6</v>
      </c>
      <c r="I137" s="1028">
        <f>+J137+L137</f>
        <v>427.251</v>
      </c>
      <c r="J137" s="1026">
        <v>427.251</v>
      </c>
      <c r="K137" s="1026">
        <v>327.071</v>
      </c>
      <c r="L137" s="1034"/>
      <c r="M137" s="1074">
        <f>N137+P137</f>
        <v>2.6</v>
      </c>
      <c r="N137" s="1026">
        <v>2.6</v>
      </c>
      <c r="O137" s="1026">
        <v>2.563</v>
      </c>
      <c r="P137" s="1027"/>
      <c r="Q137" s="1028">
        <f>R137+T137</f>
        <v>1015.4730000000001</v>
      </c>
      <c r="R137" s="1026">
        <v>1006.873</v>
      </c>
      <c r="S137" s="1026">
        <v>957.562</v>
      </c>
      <c r="T137" s="1034">
        <v>8.6</v>
      </c>
      <c r="U137" s="1028">
        <f t="shared" si="15"/>
        <v>18.3</v>
      </c>
      <c r="V137" s="1026">
        <v>18.3</v>
      </c>
      <c r="W137" s="1026"/>
      <c r="X137" s="1034"/>
      <c r="Y137" s="9"/>
    </row>
    <row r="138" spans="3:25" ht="12.75">
      <c r="C138" s="39">
        <v>127</v>
      </c>
      <c r="D138" s="30" t="s">
        <v>29</v>
      </c>
      <c r="E138" s="1035">
        <f t="shared" si="16"/>
        <v>871.596</v>
      </c>
      <c r="F138" s="1038">
        <f t="shared" si="16"/>
        <v>871.596</v>
      </c>
      <c r="G138" s="1033">
        <f t="shared" si="16"/>
        <v>727.101</v>
      </c>
      <c r="H138" s="1031"/>
      <c r="I138" s="1028">
        <f>+J138+L138</f>
        <v>347.404</v>
      </c>
      <c r="J138" s="1026">
        <v>347.404</v>
      </c>
      <c r="K138" s="1026">
        <v>243.006</v>
      </c>
      <c r="L138" s="1034"/>
      <c r="M138" s="1074">
        <f>N138+P138</f>
        <v>0.952</v>
      </c>
      <c r="N138" s="1026">
        <v>0.952</v>
      </c>
      <c r="O138" s="1026">
        <v>0.938</v>
      </c>
      <c r="P138" s="1027"/>
      <c r="Q138" s="1028">
        <f t="shared" si="14"/>
        <v>506.24</v>
      </c>
      <c r="R138" s="1026">
        <v>506.24</v>
      </c>
      <c r="S138" s="1026">
        <v>483.157</v>
      </c>
      <c r="T138" s="1034"/>
      <c r="U138" s="1028">
        <f>+V138+X138</f>
        <v>17</v>
      </c>
      <c r="V138" s="1026">
        <v>17</v>
      </c>
      <c r="W138" s="1026"/>
      <c r="X138" s="1034"/>
      <c r="Y138" s="9"/>
    </row>
    <row r="139" spans="3:25" ht="12.75">
      <c r="C139" s="39">
        <v>128</v>
      </c>
      <c r="D139" s="30" t="s">
        <v>126</v>
      </c>
      <c r="E139" s="1035">
        <f>I139+M139+Q139+U139</f>
        <v>49.017</v>
      </c>
      <c r="F139" s="1038">
        <f>J139+N139+R139+V139</f>
        <v>49.017</v>
      </c>
      <c r="G139" s="1033">
        <f>K139+O139+S139+W139</f>
        <v>42.877</v>
      </c>
      <c r="H139" s="1031"/>
      <c r="I139" s="1028">
        <f>J139+L139</f>
        <v>43.017</v>
      </c>
      <c r="J139" s="1026">
        <v>43.017</v>
      </c>
      <c r="K139" s="1026">
        <v>41.694</v>
      </c>
      <c r="L139" s="1034"/>
      <c r="M139" s="1074"/>
      <c r="N139" s="1026"/>
      <c r="O139" s="1026"/>
      <c r="P139" s="1027"/>
      <c r="Q139" s="1028"/>
      <c r="R139" s="1026"/>
      <c r="S139" s="1026"/>
      <c r="T139" s="1034"/>
      <c r="U139" s="1028">
        <f t="shared" si="15"/>
        <v>6</v>
      </c>
      <c r="V139" s="1026">
        <v>6</v>
      </c>
      <c r="W139" s="1026">
        <v>1.183</v>
      </c>
      <c r="X139" s="1034"/>
      <c r="Y139" s="9"/>
    </row>
    <row r="140" spans="3:25" ht="12.75">
      <c r="C140" s="39">
        <v>129</v>
      </c>
      <c r="D140" s="30" t="s">
        <v>30</v>
      </c>
      <c r="E140" s="1035">
        <f aca="true" t="shared" si="17" ref="E140:G143">+I140+M140+Q140+U140</f>
        <v>809.914</v>
      </c>
      <c r="F140" s="1038">
        <f t="shared" si="17"/>
        <v>808.914</v>
      </c>
      <c r="G140" s="1033">
        <f t="shared" si="17"/>
        <v>670.7909999999999</v>
      </c>
      <c r="H140" s="1031">
        <f t="shared" si="16"/>
        <v>1</v>
      </c>
      <c r="I140" s="1028">
        <f>+J140+L140</f>
        <v>318.822</v>
      </c>
      <c r="J140" s="1026">
        <v>318.822</v>
      </c>
      <c r="K140" s="1026">
        <v>216.253</v>
      </c>
      <c r="L140" s="1034"/>
      <c r="M140" s="1074">
        <f>N140+P140</f>
        <v>0.87</v>
      </c>
      <c r="N140" s="1026">
        <v>0.87</v>
      </c>
      <c r="O140" s="1026">
        <v>0.858</v>
      </c>
      <c r="P140" s="1027"/>
      <c r="Q140" s="1028">
        <f>+R140+T140</f>
        <v>474.922</v>
      </c>
      <c r="R140" s="1076">
        <v>473.922</v>
      </c>
      <c r="S140" s="1026">
        <v>453.68</v>
      </c>
      <c r="T140" s="1034">
        <v>1</v>
      </c>
      <c r="U140" s="1028">
        <f t="shared" si="15"/>
        <v>15.3</v>
      </c>
      <c r="V140" s="1026">
        <v>15.3</v>
      </c>
      <c r="W140" s="1026"/>
      <c r="X140" s="1034"/>
      <c r="Y140" s="9"/>
    </row>
    <row r="141" spans="3:25" ht="12.75">
      <c r="C141" s="39">
        <v>130</v>
      </c>
      <c r="D141" s="422" t="s">
        <v>424</v>
      </c>
      <c r="E141" s="1035">
        <f>+I141+M141+Q141+U141</f>
        <v>503.001</v>
      </c>
      <c r="F141" s="1038">
        <f>+J141+N141+R141+V141</f>
        <v>503.001</v>
      </c>
      <c r="G141" s="1033">
        <f>+K141+O141+S141+W141</f>
        <v>450.845</v>
      </c>
      <c r="H141" s="1031"/>
      <c r="I141" s="1028">
        <f>+J141</f>
        <v>222.56</v>
      </c>
      <c r="J141" s="1026">
        <v>222.56</v>
      </c>
      <c r="K141" s="1026">
        <v>186.447</v>
      </c>
      <c r="L141" s="1034"/>
      <c r="M141" s="1074">
        <f>N141+P141</f>
        <v>0.32</v>
      </c>
      <c r="N141" s="1026">
        <v>0.32</v>
      </c>
      <c r="O141" s="1026">
        <v>0.315</v>
      </c>
      <c r="P141" s="1027"/>
      <c r="Q141" s="1028">
        <f>+R141+T141</f>
        <v>273.121</v>
      </c>
      <c r="R141" s="1076">
        <v>273.121</v>
      </c>
      <c r="S141" s="1026">
        <v>264.083</v>
      </c>
      <c r="T141" s="1034"/>
      <c r="U141" s="1028">
        <f t="shared" si="15"/>
        <v>7</v>
      </c>
      <c r="V141" s="1026">
        <v>7</v>
      </c>
      <c r="W141" s="1026"/>
      <c r="X141" s="1034"/>
      <c r="Y141" s="9"/>
    </row>
    <row r="142" spans="3:25" ht="12.75">
      <c r="C142" s="39">
        <v>131</v>
      </c>
      <c r="D142" s="553" t="s">
        <v>128</v>
      </c>
      <c r="E142" s="1035">
        <f t="shared" si="17"/>
        <v>214.051</v>
      </c>
      <c r="F142" s="1038">
        <f t="shared" si="17"/>
        <v>214.051</v>
      </c>
      <c r="G142" s="1033">
        <f t="shared" si="17"/>
        <v>171.593</v>
      </c>
      <c r="H142" s="1031"/>
      <c r="I142" s="1028">
        <f>+J142</f>
        <v>108.478</v>
      </c>
      <c r="J142" s="1026">
        <v>108.478</v>
      </c>
      <c r="K142" s="1026">
        <v>78.115</v>
      </c>
      <c r="L142" s="1034"/>
      <c r="M142" s="1074"/>
      <c r="N142" s="1026"/>
      <c r="O142" s="1026"/>
      <c r="P142" s="1027"/>
      <c r="Q142" s="1028">
        <f t="shared" si="14"/>
        <v>96.773</v>
      </c>
      <c r="R142" s="1026">
        <v>96.773</v>
      </c>
      <c r="S142" s="1026">
        <v>93.478</v>
      </c>
      <c r="T142" s="1034"/>
      <c r="U142" s="1028">
        <f t="shared" si="15"/>
        <v>8.8</v>
      </c>
      <c r="V142" s="1026">
        <v>8.8</v>
      </c>
      <c r="W142" s="1026"/>
      <c r="X142" s="1034"/>
      <c r="Y142" s="9"/>
    </row>
    <row r="143" spans="3:25" ht="12.75">
      <c r="C143" s="39">
        <v>132</v>
      </c>
      <c r="D143" s="30" t="s">
        <v>129</v>
      </c>
      <c r="E143" s="1035">
        <f t="shared" si="17"/>
        <v>45.826</v>
      </c>
      <c r="F143" s="1038">
        <f t="shared" si="17"/>
        <v>45.826</v>
      </c>
      <c r="G143" s="1033">
        <f t="shared" si="17"/>
        <v>42.765</v>
      </c>
      <c r="H143" s="1031"/>
      <c r="I143" s="1028">
        <f>+J143</f>
        <v>43.326</v>
      </c>
      <c r="J143" s="1026">
        <v>43.326</v>
      </c>
      <c r="K143" s="1026">
        <v>42.272</v>
      </c>
      <c r="L143" s="1034"/>
      <c r="M143" s="1074"/>
      <c r="N143" s="1026"/>
      <c r="O143" s="1026"/>
      <c r="P143" s="1027"/>
      <c r="Q143" s="1028"/>
      <c r="R143" s="1026"/>
      <c r="S143" s="1026"/>
      <c r="T143" s="1034"/>
      <c r="U143" s="1028">
        <f t="shared" si="15"/>
        <v>2.5</v>
      </c>
      <c r="V143" s="1026">
        <v>2.5</v>
      </c>
      <c r="W143" s="1026">
        <v>0.493</v>
      </c>
      <c r="X143" s="1034"/>
      <c r="Y143" s="9"/>
    </row>
    <row r="144" spans="3:25" ht="12.75">
      <c r="C144" s="39">
        <v>133</v>
      </c>
      <c r="D144" s="30" t="s">
        <v>31</v>
      </c>
      <c r="E144" s="1035">
        <f aca="true" t="shared" si="18" ref="E144:G146">I144+M144+Q144+U144</f>
        <v>775.802</v>
      </c>
      <c r="F144" s="1038">
        <f t="shared" si="18"/>
        <v>775.802</v>
      </c>
      <c r="G144" s="1033">
        <f t="shared" si="18"/>
        <v>656.625</v>
      </c>
      <c r="H144" s="1031"/>
      <c r="I144" s="1028">
        <f>J144+L144</f>
        <v>292.88</v>
      </c>
      <c r="J144" s="1026">
        <v>292.88</v>
      </c>
      <c r="K144" s="1026">
        <v>214.534</v>
      </c>
      <c r="L144" s="1034"/>
      <c r="M144" s="1074">
        <f>N144+P144</f>
        <v>0.73</v>
      </c>
      <c r="N144" s="1026">
        <v>0.73</v>
      </c>
      <c r="O144" s="1026">
        <v>0.72</v>
      </c>
      <c r="P144" s="1027"/>
      <c r="Q144" s="1028">
        <f t="shared" si="14"/>
        <v>460.192</v>
      </c>
      <c r="R144" s="1026">
        <v>460.192</v>
      </c>
      <c r="S144" s="1026">
        <v>441.371</v>
      </c>
      <c r="T144" s="1034"/>
      <c r="U144" s="1028">
        <f t="shared" si="15"/>
        <v>22</v>
      </c>
      <c r="V144" s="1026">
        <v>22</v>
      </c>
      <c r="W144" s="1026"/>
      <c r="X144" s="1034"/>
      <c r="Y144" s="9"/>
    </row>
    <row r="145" spans="3:25" ht="12.75">
      <c r="C145" s="39">
        <v>134</v>
      </c>
      <c r="D145" s="422" t="s">
        <v>425</v>
      </c>
      <c r="E145" s="1035">
        <f>+I145+M145+Q145+U145</f>
        <v>259.319</v>
      </c>
      <c r="F145" s="1038">
        <f>+J145+N145+R145+V145</f>
        <v>259.319</v>
      </c>
      <c r="G145" s="1033">
        <f>+K145+O145+S145+W145</f>
        <v>223.64100000000002</v>
      </c>
      <c r="H145" s="1031"/>
      <c r="I145" s="1028">
        <f aca="true" t="shared" si="19" ref="I145:I155">+J145</f>
        <v>153.714</v>
      </c>
      <c r="J145" s="1026">
        <v>153.714</v>
      </c>
      <c r="K145" s="1026">
        <v>130.866</v>
      </c>
      <c r="L145" s="1034"/>
      <c r="M145" s="1074"/>
      <c r="N145" s="1026"/>
      <c r="O145" s="1026"/>
      <c r="P145" s="1027"/>
      <c r="Q145" s="1028">
        <f t="shared" si="14"/>
        <v>95.905</v>
      </c>
      <c r="R145" s="1026">
        <v>95.905</v>
      </c>
      <c r="S145" s="1026">
        <v>92.775</v>
      </c>
      <c r="T145" s="1034"/>
      <c r="U145" s="1028">
        <f t="shared" si="15"/>
        <v>9.7</v>
      </c>
      <c r="V145" s="1026">
        <v>9.7</v>
      </c>
      <c r="W145" s="1026"/>
      <c r="X145" s="1034"/>
      <c r="Y145" s="9"/>
    </row>
    <row r="146" spans="3:25" ht="12.75">
      <c r="C146" s="39">
        <v>135</v>
      </c>
      <c r="D146" s="30" t="s">
        <v>130</v>
      </c>
      <c r="E146" s="1035">
        <f t="shared" si="18"/>
        <v>43.565</v>
      </c>
      <c r="F146" s="1038">
        <f t="shared" si="18"/>
        <v>43.565</v>
      </c>
      <c r="G146" s="1033">
        <f t="shared" si="18"/>
        <v>41.528</v>
      </c>
      <c r="H146" s="1031"/>
      <c r="I146" s="1028">
        <f>J146+L146</f>
        <v>42.065</v>
      </c>
      <c r="J146" s="1026">
        <v>42.065</v>
      </c>
      <c r="K146" s="1026">
        <v>41.232</v>
      </c>
      <c r="L146" s="1034"/>
      <c r="M146" s="1074"/>
      <c r="N146" s="1026"/>
      <c r="O146" s="1026"/>
      <c r="P146" s="1027"/>
      <c r="Q146" s="1028"/>
      <c r="R146" s="1026"/>
      <c r="S146" s="1026"/>
      <c r="T146" s="1034"/>
      <c r="U146" s="1028">
        <f t="shared" si="15"/>
        <v>1.5</v>
      </c>
      <c r="V146" s="1026">
        <v>1.5</v>
      </c>
      <c r="W146" s="1026">
        <v>0.296</v>
      </c>
      <c r="X146" s="1034"/>
      <c r="Y146" s="9"/>
    </row>
    <row r="147" spans="3:25" ht="12.75">
      <c r="C147" s="39">
        <v>136</v>
      </c>
      <c r="D147" s="30" t="s">
        <v>131</v>
      </c>
      <c r="E147" s="1035">
        <f aca="true" t="shared" si="20" ref="E147:H157">+I147+M147+Q147+U147</f>
        <v>923.372</v>
      </c>
      <c r="F147" s="1038">
        <f t="shared" si="20"/>
        <v>923.372</v>
      </c>
      <c r="G147" s="1033">
        <f t="shared" si="20"/>
        <v>732.962</v>
      </c>
      <c r="H147" s="1031"/>
      <c r="I147" s="1028">
        <f t="shared" si="19"/>
        <v>404.002</v>
      </c>
      <c r="J147" s="1026">
        <v>404.002</v>
      </c>
      <c r="K147" s="1026">
        <v>255.265</v>
      </c>
      <c r="L147" s="1034"/>
      <c r="M147" s="1074">
        <f>N147+P147</f>
        <v>1.06</v>
      </c>
      <c r="N147" s="1026">
        <v>1.06</v>
      </c>
      <c r="O147" s="1026">
        <v>1.045</v>
      </c>
      <c r="P147" s="1027"/>
      <c r="Q147" s="1028">
        <f t="shared" si="14"/>
        <v>501.45</v>
      </c>
      <c r="R147" s="1026">
        <v>501.45</v>
      </c>
      <c r="S147" s="1026">
        <v>476.652</v>
      </c>
      <c r="T147" s="1034"/>
      <c r="U147" s="1028">
        <f t="shared" si="15"/>
        <v>16.86</v>
      </c>
      <c r="V147" s="1026">
        <v>16.86</v>
      </c>
      <c r="W147" s="1026"/>
      <c r="X147" s="1034"/>
      <c r="Y147" s="9"/>
    </row>
    <row r="148" spans="3:24" s="225" customFormat="1" ht="12.75">
      <c r="C148" s="202">
        <v>137</v>
      </c>
      <c r="D148" s="538" t="s">
        <v>45</v>
      </c>
      <c r="E148" s="1009">
        <f t="shared" si="20"/>
        <v>411.679</v>
      </c>
      <c r="F148" s="1048">
        <f t="shared" si="20"/>
        <v>411.679</v>
      </c>
      <c r="G148" s="1017">
        <f t="shared" si="20"/>
        <v>349.81</v>
      </c>
      <c r="H148" s="1021"/>
      <c r="I148" s="1011">
        <f>J148+L148</f>
        <v>62.283</v>
      </c>
      <c r="J148" s="1017">
        <v>62.283</v>
      </c>
      <c r="K148" s="1017">
        <v>14.686</v>
      </c>
      <c r="L148" s="1023"/>
      <c r="M148" s="1074">
        <f>N148+P148</f>
        <v>122.2</v>
      </c>
      <c r="N148" s="1026">
        <v>122.2</v>
      </c>
      <c r="O148" s="1026">
        <v>119.511</v>
      </c>
      <c r="P148" s="1021"/>
      <c r="Q148" s="1011">
        <f t="shared" si="14"/>
        <v>221.196</v>
      </c>
      <c r="R148" s="1017">
        <v>221.196</v>
      </c>
      <c r="S148" s="1017">
        <v>215.613</v>
      </c>
      <c r="T148" s="1023"/>
      <c r="U148" s="1011">
        <f t="shared" si="15"/>
        <v>6</v>
      </c>
      <c r="V148" s="1017">
        <v>6</v>
      </c>
      <c r="W148" s="1017"/>
      <c r="X148" s="1023"/>
    </row>
    <row r="149" spans="3:25" ht="12.75">
      <c r="C149" s="39">
        <v>138</v>
      </c>
      <c r="D149" s="30" t="s">
        <v>132</v>
      </c>
      <c r="E149" s="1035">
        <f t="shared" si="20"/>
        <v>522.731</v>
      </c>
      <c r="F149" s="1038">
        <f t="shared" si="20"/>
        <v>522.731</v>
      </c>
      <c r="G149" s="1033">
        <f t="shared" si="20"/>
        <v>481.07199999999995</v>
      </c>
      <c r="H149" s="1031"/>
      <c r="I149" s="1028">
        <f t="shared" si="19"/>
        <v>470.831</v>
      </c>
      <c r="J149" s="1026">
        <v>470.831</v>
      </c>
      <c r="K149" s="1026">
        <v>453.768</v>
      </c>
      <c r="L149" s="1034"/>
      <c r="M149" s="1074"/>
      <c r="N149" s="1026"/>
      <c r="O149" s="1026"/>
      <c r="P149" s="1027"/>
      <c r="Q149" s="1028">
        <f t="shared" si="14"/>
        <v>21.9</v>
      </c>
      <c r="R149" s="1026">
        <v>21.9</v>
      </c>
      <c r="S149" s="1026">
        <v>21.587</v>
      </c>
      <c r="T149" s="1034"/>
      <c r="U149" s="1028">
        <f>+V149+X149</f>
        <v>30</v>
      </c>
      <c r="V149" s="1026">
        <v>30</v>
      </c>
      <c r="W149" s="1026">
        <v>5.717</v>
      </c>
      <c r="X149" s="1034"/>
      <c r="Y149" s="9"/>
    </row>
    <row r="150" spans="3:25" ht="12.75">
      <c r="C150" s="39">
        <v>139</v>
      </c>
      <c r="D150" s="30" t="s">
        <v>427</v>
      </c>
      <c r="E150" s="1035">
        <f t="shared" si="20"/>
        <v>169.057</v>
      </c>
      <c r="F150" s="1038">
        <f t="shared" si="20"/>
        <v>169.057</v>
      </c>
      <c r="G150" s="1033">
        <f t="shared" si="20"/>
        <v>155.237</v>
      </c>
      <c r="H150" s="1031"/>
      <c r="I150" s="1028">
        <f t="shared" si="19"/>
        <v>143.357</v>
      </c>
      <c r="J150" s="1026">
        <v>143.357</v>
      </c>
      <c r="K150" s="1026">
        <v>140.156</v>
      </c>
      <c r="L150" s="1034"/>
      <c r="M150" s="1074"/>
      <c r="N150" s="1026"/>
      <c r="O150" s="1026"/>
      <c r="P150" s="1027"/>
      <c r="Q150" s="1028">
        <f t="shared" si="14"/>
        <v>12.7</v>
      </c>
      <c r="R150" s="1026">
        <v>12.7</v>
      </c>
      <c r="S150" s="1026">
        <v>12.518</v>
      </c>
      <c r="T150" s="1034"/>
      <c r="U150" s="1028">
        <f>V150+X150</f>
        <v>13</v>
      </c>
      <c r="V150" s="1026">
        <v>13</v>
      </c>
      <c r="W150" s="1026">
        <v>2.563</v>
      </c>
      <c r="X150" s="1034"/>
      <c r="Y150" s="9"/>
    </row>
    <row r="151" spans="3:25" ht="12.75">
      <c r="C151" s="39">
        <v>140</v>
      </c>
      <c r="D151" s="422" t="s">
        <v>426</v>
      </c>
      <c r="E151" s="1035">
        <f t="shared" si="20"/>
        <v>245.25400000000002</v>
      </c>
      <c r="F151" s="1038">
        <f t="shared" si="20"/>
        <v>245.25400000000002</v>
      </c>
      <c r="G151" s="1033">
        <f t="shared" si="20"/>
        <v>223.30399999999997</v>
      </c>
      <c r="H151" s="1031"/>
      <c r="I151" s="1028">
        <f t="shared" si="19"/>
        <v>230.145</v>
      </c>
      <c r="J151" s="1026">
        <v>230.145</v>
      </c>
      <c r="K151" s="1026">
        <v>215.527</v>
      </c>
      <c r="L151" s="1034"/>
      <c r="M151" s="1074"/>
      <c r="N151" s="1026"/>
      <c r="O151" s="1026"/>
      <c r="P151" s="1027"/>
      <c r="Q151" s="1028">
        <f t="shared" si="14"/>
        <v>6.809</v>
      </c>
      <c r="R151" s="1026">
        <v>6.809</v>
      </c>
      <c r="S151" s="1026">
        <v>6.712</v>
      </c>
      <c r="T151" s="1034"/>
      <c r="U151" s="1028">
        <f>+V151</f>
        <v>8.3</v>
      </c>
      <c r="V151" s="1026">
        <v>8.3</v>
      </c>
      <c r="W151" s="1026">
        <v>1.065</v>
      </c>
      <c r="X151" s="1034"/>
      <c r="Y151" s="9"/>
    </row>
    <row r="152" spans="3:25" ht="12.75">
      <c r="C152" s="39">
        <v>141</v>
      </c>
      <c r="D152" s="538" t="s">
        <v>33</v>
      </c>
      <c r="E152" s="1035">
        <f t="shared" si="20"/>
        <v>136.311</v>
      </c>
      <c r="F152" s="1038">
        <f t="shared" si="20"/>
        <v>136.311</v>
      </c>
      <c r="G152" s="1033">
        <f t="shared" si="20"/>
        <v>103.524</v>
      </c>
      <c r="H152" s="1031"/>
      <c r="I152" s="1028">
        <f t="shared" si="19"/>
        <v>113.311</v>
      </c>
      <c r="J152" s="1026">
        <v>113.311</v>
      </c>
      <c r="K152" s="1026">
        <v>103.524</v>
      </c>
      <c r="L152" s="1034"/>
      <c r="M152" s="1074"/>
      <c r="N152" s="1026"/>
      <c r="O152" s="1026"/>
      <c r="P152" s="1027"/>
      <c r="Q152" s="1028"/>
      <c r="R152" s="1026"/>
      <c r="S152" s="1026"/>
      <c r="T152" s="1034"/>
      <c r="U152" s="1028">
        <f>V152+X152</f>
        <v>23</v>
      </c>
      <c r="V152" s="1026">
        <v>23</v>
      </c>
      <c r="W152" s="1026"/>
      <c r="X152" s="1034"/>
      <c r="Y152" s="9"/>
    </row>
    <row r="153" spans="3:25" ht="12.75">
      <c r="C153" s="39">
        <v>142</v>
      </c>
      <c r="D153" s="538" t="s">
        <v>34</v>
      </c>
      <c r="E153" s="1035">
        <f t="shared" si="20"/>
        <v>120.02199999999999</v>
      </c>
      <c r="F153" s="1038">
        <f t="shared" si="20"/>
        <v>120.02199999999999</v>
      </c>
      <c r="G153" s="1033">
        <f t="shared" si="20"/>
        <v>114.995</v>
      </c>
      <c r="H153" s="1031"/>
      <c r="I153" s="1028">
        <f t="shared" si="19"/>
        <v>47.986</v>
      </c>
      <c r="J153" s="1026">
        <v>47.986</v>
      </c>
      <c r="K153" s="1026">
        <v>44.481</v>
      </c>
      <c r="L153" s="1034"/>
      <c r="M153" s="1074"/>
      <c r="N153" s="1026"/>
      <c r="O153" s="1026"/>
      <c r="P153" s="1027"/>
      <c r="Q153" s="1028">
        <f t="shared" si="14"/>
        <v>71.536</v>
      </c>
      <c r="R153" s="1026">
        <v>71.536</v>
      </c>
      <c r="S153" s="1026">
        <v>70.514</v>
      </c>
      <c r="T153" s="1034"/>
      <c r="U153" s="1028">
        <f>V153+X153</f>
        <v>0.5</v>
      </c>
      <c r="V153" s="1026">
        <v>0.5</v>
      </c>
      <c r="W153" s="1026"/>
      <c r="X153" s="1034"/>
      <c r="Y153" s="9"/>
    </row>
    <row r="154" spans="3:25" ht="12.75">
      <c r="C154" s="39">
        <v>143</v>
      </c>
      <c r="D154" s="50" t="s">
        <v>133</v>
      </c>
      <c r="E154" s="1035">
        <f t="shared" si="20"/>
        <v>398.27099999999996</v>
      </c>
      <c r="F154" s="1038">
        <f>+J154+N154+R154+V154</f>
        <v>398.27099999999996</v>
      </c>
      <c r="G154" s="1033">
        <f t="shared" si="20"/>
        <v>340.539</v>
      </c>
      <c r="H154" s="1031"/>
      <c r="I154" s="1077">
        <f t="shared" si="19"/>
        <v>281.837</v>
      </c>
      <c r="J154" s="1078">
        <v>281.837</v>
      </c>
      <c r="K154" s="1078">
        <v>245.233</v>
      </c>
      <c r="L154" s="1079"/>
      <c r="M154" s="1074"/>
      <c r="N154" s="1026"/>
      <c r="O154" s="1026"/>
      <c r="P154" s="1027"/>
      <c r="Q154" s="1028">
        <f t="shared" si="14"/>
        <v>98.434</v>
      </c>
      <c r="R154" s="1026">
        <v>98.434</v>
      </c>
      <c r="S154" s="1026">
        <v>94.695</v>
      </c>
      <c r="T154" s="1034"/>
      <c r="U154" s="1028">
        <f>V154+X154</f>
        <v>18</v>
      </c>
      <c r="V154" s="1026">
        <v>18</v>
      </c>
      <c r="W154" s="1026">
        <v>0.611</v>
      </c>
      <c r="X154" s="1034"/>
      <c r="Y154" s="9"/>
    </row>
    <row r="155" spans="3:25" ht="15" customHeight="1" thickBot="1">
      <c r="C155" s="39">
        <v>144</v>
      </c>
      <c r="D155" s="63" t="s">
        <v>251</v>
      </c>
      <c r="E155" s="1080">
        <f t="shared" si="20"/>
        <v>303.162</v>
      </c>
      <c r="F155" s="1081">
        <f t="shared" si="20"/>
        <v>303.162</v>
      </c>
      <c r="G155" s="1082">
        <f t="shared" si="20"/>
        <v>269.143</v>
      </c>
      <c r="H155" s="1083"/>
      <c r="I155" s="1084">
        <f t="shared" si="19"/>
        <v>206.881</v>
      </c>
      <c r="J155" s="1085">
        <v>206.881</v>
      </c>
      <c r="K155" s="1085">
        <v>182.914</v>
      </c>
      <c r="L155" s="1086"/>
      <c r="M155" s="1087"/>
      <c r="N155" s="1085"/>
      <c r="O155" s="1085"/>
      <c r="P155" s="1088"/>
      <c r="Q155" s="1084">
        <f t="shared" si="14"/>
        <v>89.081</v>
      </c>
      <c r="R155" s="1085">
        <v>89.081</v>
      </c>
      <c r="S155" s="1085">
        <v>86.229</v>
      </c>
      <c r="T155" s="1086"/>
      <c r="U155" s="1084">
        <f>V155+X155</f>
        <v>7.2</v>
      </c>
      <c r="V155" s="1089">
        <v>7.2</v>
      </c>
      <c r="W155" s="1085"/>
      <c r="X155" s="1086"/>
      <c r="Y155" s="9"/>
    </row>
    <row r="156" spans="3:25" ht="13.5" customHeight="1" hidden="1" thickBot="1">
      <c r="C156" s="68">
        <v>146</v>
      </c>
      <c r="D156" s="203" t="s">
        <v>720</v>
      </c>
      <c r="E156" s="1090">
        <f t="shared" si="20"/>
        <v>15354.143000000002</v>
      </c>
      <c r="F156" s="1091">
        <f t="shared" si="20"/>
        <v>15337.043000000001</v>
      </c>
      <c r="G156" s="1092">
        <f t="shared" si="20"/>
        <v>13025.952</v>
      </c>
      <c r="H156" s="1093">
        <f t="shared" si="20"/>
        <v>17.1</v>
      </c>
      <c r="I156" s="1094">
        <f>J156+L156</f>
        <v>7079.201000000002</v>
      </c>
      <c r="J156" s="1095">
        <f>SUM(J126:J155)</f>
        <v>7079.201000000002</v>
      </c>
      <c r="K156" s="1095">
        <f>SUM(K126:K155)</f>
        <v>5723.496999999999</v>
      </c>
      <c r="L156" s="1096"/>
      <c r="M156" s="1097">
        <f>N156+P156</f>
        <v>277.03200000000004</v>
      </c>
      <c r="N156" s="1095">
        <f>SUM(N126:N155)+N77</f>
        <v>277.03200000000004</v>
      </c>
      <c r="O156" s="1095">
        <f>SUM(O126:O155)+O77</f>
        <v>181.174</v>
      </c>
      <c r="P156" s="1098"/>
      <c r="Q156" s="1094">
        <f>R156+T156</f>
        <v>7436.799999999999</v>
      </c>
      <c r="R156" s="1095">
        <f>SUM(R126:R155)+R77+R107</f>
        <v>7424.699999999999</v>
      </c>
      <c r="S156" s="1095">
        <f>SUM(S126:S155)+S77+S107</f>
        <v>7109.057000000001</v>
      </c>
      <c r="T156" s="1096">
        <f>SUM(T126:T155)+T77+T107</f>
        <v>12.1</v>
      </c>
      <c r="U156" s="1094">
        <f>U77+SUM(U126:U155)</f>
        <v>561.1100000000001</v>
      </c>
      <c r="V156" s="1095">
        <f>SUM(V126:V155)+V77</f>
        <v>556.1100000000001</v>
      </c>
      <c r="W156" s="1095">
        <f>SUM(W126:W155)+W77</f>
        <v>12.224</v>
      </c>
      <c r="X156" s="1099">
        <f>SUM(X126:X155)</f>
        <v>5</v>
      </c>
      <c r="Y156" s="9"/>
    </row>
    <row r="157" spans="3:25" ht="13.5" thickBot="1">
      <c r="C157" s="69">
        <v>145</v>
      </c>
      <c r="D157" s="70" t="s">
        <v>52</v>
      </c>
      <c r="E157" s="1100">
        <f t="shared" si="20"/>
        <v>33667.109</v>
      </c>
      <c r="F157" s="1101">
        <f>+J157+N157+R157+V157</f>
        <v>32740.309</v>
      </c>
      <c r="G157" s="1102">
        <f t="shared" si="20"/>
        <v>22483.221999999998</v>
      </c>
      <c r="H157" s="1103">
        <f t="shared" si="20"/>
        <v>926.8000000000001</v>
      </c>
      <c r="I157" s="1104">
        <f>J157+L157</f>
        <v>19817</v>
      </c>
      <c r="J157" s="1102">
        <f>J125+J156</f>
        <v>19812.9</v>
      </c>
      <c r="K157" s="1102">
        <f>K125+K156</f>
        <v>12856.473999999998</v>
      </c>
      <c r="L157" s="1105">
        <f>L125+L156</f>
        <v>4.1</v>
      </c>
      <c r="M157" s="1104">
        <f>N157+P157</f>
        <v>5113.071</v>
      </c>
      <c r="N157" s="1102">
        <f>N125+N156</f>
        <v>4213.571</v>
      </c>
      <c r="O157" s="1102">
        <f>O125+O156</f>
        <v>2219.2219999999998</v>
      </c>
      <c r="P157" s="1102">
        <f>P125+P156</f>
        <v>899.5</v>
      </c>
      <c r="Q157" s="1106">
        <f>Q156</f>
        <v>7436.799999999999</v>
      </c>
      <c r="R157" s="1103">
        <f>R156</f>
        <v>7424.699999999999</v>
      </c>
      <c r="S157" s="1103">
        <f>S156</f>
        <v>7109.057000000001</v>
      </c>
      <c r="T157" s="1105">
        <f>T156</f>
        <v>12.1</v>
      </c>
      <c r="U157" s="1106">
        <f>U156+U125</f>
        <v>1300.238</v>
      </c>
      <c r="V157" s="1103">
        <f>V125+V156</f>
        <v>1289.1380000000001</v>
      </c>
      <c r="W157" s="1103">
        <f>W125+W156</f>
        <v>298.469</v>
      </c>
      <c r="X157" s="1105">
        <f>X125+X156</f>
        <v>11.1</v>
      </c>
      <c r="Y157" s="9"/>
    </row>
    <row r="158" spans="3:25" ht="12.75">
      <c r="C158" s="790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3:25" ht="12.75">
      <c r="C159" s="790"/>
      <c r="I159" s="9"/>
      <c r="J159" s="764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3:25" ht="12.75">
      <c r="C160" s="790"/>
      <c r="D160" s="6" t="s">
        <v>134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3:25" ht="25.5">
      <c r="C161" s="790"/>
      <c r="D161" s="511" t="s">
        <v>411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3:25" ht="12.75">
      <c r="C162" s="790"/>
      <c r="D162" s="417" t="s">
        <v>429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>
      <c r="D163" s="6" t="s">
        <v>135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7480314960629921" right="0" top="0.7874015748031497" bottom="0.4724409448818898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7" t="s">
        <v>35</v>
      </c>
    </row>
    <row r="3" spans="3:22" ht="12.75">
      <c r="C3" s="891" t="s">
        <v>237</v>
      </c>
      <c r="D3" s="891"/>
      <c r="E3" s="891"/>
      <c r="F3" s="891"/>
      <c r="G3" s="891"/>
      <c r="H3" s="891"/>
      <c r="I3" s="891"/>
      <c r="J3" s="891"/>
      <c r="P3" s="17"/>
      <c r="R3" s="13" t="s">
        <v>238</v>
      </c>
      <c r="S3" s="4"/>
      <c r="T3" s="4"/>
      <c r="U3" s="5"/>
      <c r="V3" s="5"/>
    </row>
    <row r="4" spans="2:18" ht="12.75">
      <c r="B4" s="79"/>
      <c r="C4" s="891" t="s">
        <v>136</v>
      </c>
      <c r="D4" s="891"/>
      <c r="E4" s="891"/>
      <c r="F4" s="891"/>
      <c r="G4" s="891"/>
      <c r="H4" s="891"/>
      <c r="I4" s="891"/>
      <c r="P4" s="13"/>
      <c r="Q4" s="4"/>
      <c r="R4" s="17" t="s">
        <v>137</v>
      </c>
    </row>
    <row r="5" spans="16:20" ht="13.5" thickBot="1">
      <c r="P5" s="17"/>
      <c r="T5" s="10" t="s">
        <v>138</v>
      </c>
    </row>
    <row r="6" spans="1:22" ht="12.75">
      <c r="A6" s="911"/>
      <c r="B6" s="912" t="s">
        <v>57</v>
      </c>
      <c r="C6" s="915" t="s">
        <v>58</v>
      </c>
      <c r="D6" s="918" t="s">
        <v>59</v>
      </c>
      <c r="E6" s="918"/>
      <c r="F6" s="919"/>
      <c r="G6" s="915" t="s">
        <v>60</v>
      </c>
      <c r="H6" s="918" t="s">
        <v>59</v>
      </c>
      <c r="I6" s="918"/>
      <c r="J6" s="906"/>
      <c r="K6" s="922" t="s">
        <v>239</v>
      </c>
      <c r="L6" s="918" t="s">
        <v>59</v>
      </c>
      <c r="M6" s="918"/>
      <c r="N6" s="919"/>
      <c r="O6" s="922" t="s">
        <v>61</v>
      </c>
      <c r="P6" s="918" t="s">
        <v>59</v>
      </c>
      <c r="Q6" s="918"/>
      <c r="R6" s="919"/>
      <c r="S6" s="922" t="s">
        <v>62</v>
      </c>
      <c r="T6" s="918" t="s">
        <v>59</v>
      </c>
      <c r="U6" s="918"/>
      <c r="V6" s="919"/>
    </row>
    <row r="7" spans="1:22" ht="12.75">
      <c r="A7" s="868"/>
      <c r="B7" s="913"/>
      <c r="C7" s="916"/>
      <c r="D7" s="920" t="s">
        <v>63</v>
      </c>
      <c r="E7" s="920"/>
      <c r="F7" s="921" t="s">
        <v>64</v>
      </c>
      <c r="G7" s="916"/>
      <c r="H7" s="920" t="s">
        <v>63</v>
      </c>
      <c r="I7" s="920"/>
      <c r="J7" s="908" t="s">
        <v>64</v>
      </c>
      <c r="K7" s="923"/>
      <c r="L7" s="920" t="s">
        <v>63</v>
      </c>
      <c r="M7" s="920"/>
      <c r="N7" s="921" t="s">
        <v>64</v>
      </c>
      <c r="O7" s="923"/>
      <c r="P7" s="920" t="s">
        <v>63</v>
      </c>
      <c r="Q7" s="920"/>
      <c r="R7" s="921" t="s">
        <v>64</v>
      </c>
      <c r="S7" s="923"/>
      <c r="T7" s="920" t="s">
        <v>63</v>
      </c>
      <c r="U7" s="920"/>
      <c r="V7" s="921" t="s">
        <v>64</v>
      </c>
    </row>
    <row r="8" spans="1:22" ht="48.75" thickBot="1">
      <c r="A8" s="868"/>
      <c r="B8" s="914"/>
      <c r="C8" s="917"/>
      <c r="D8" s="80" t="s">
        <v>58</v>
      </c>
      <c r="E8" s="81" t="s">
        <v>65</v>
      </c>
      <c r="F8" s="885"/>
      <c r="G8" s="917"/>
      <c r="H8" s="80" t="s">
        <v>58</v>
      </c>
      <c r="I8" s="81" t="s">
        <v>65</v>
      </c>
      <c r="J8" s="895"/>
      <c r="K8" s="924"/>
      <c r="L8" s="80" t="s">
        <v>58</v>
      </c>
      <c r="M8" s="81" t="s">
        <v>65</v>
      </c>
      <c r="N8" s="885"/>
      <c r="O8" s="924"/>
      <c r="P8" s="80" t="s">
        <v>58</v>
      </c>
      <c r="Q8" s="81" t="s">
        <v>65</v>
      </c>
      <c r="R8" s="885"/>
      <c r="S8" s="924"/>
      <c r="T8" s="80" t="s">
        <v>58</v>
      </c>
      <c r="U8" s="81" t="s">
        <v>65</v>
      </c>
      <c r="V8" s="885"/>
    </row>
    <row r="9" spans="1:22" ht="30.75" thickBot="1">
      <c r="A9" s="82">
        <v>1</v>
      </c>
      <c r="B9" s="83" t="s">
        <v>139</v>
      </c>
      <c r="C9" s="73">
        <f aca="true" t="shared" si="0" ref="C9:F25">G9+K9+O9+S9</f>
        <v>0</v>
      </c>
      <c r="D9" s="71">
        <f t="shared" si="0"/>
        <v>0</v>
      </c>
      <c r="E9" s="71">
        <f t="shared" si="0"/>
        <v>0</v>
      </c>
      <c r="F9" s="73">
        <f t="shared" si="0"/>
        <v>0</v>
      </c>
      <c r="G9" s="84">
        <f>G13+G17+G18+G20+G25+G28+G31+SUM(G33:G43)+G23+G10</f>
        <v>0</v>
      </c>
      <c r="H9" s="85">
        <f>H13+H17+H18+H20+H25+H28+H31+SUM(H33:H43)+H23+H10</f>
        <v>0</v>
      </c>
      <c r="I9" s="85">
        <f>I13+I17+I18+I20+I25+I28+I31+SUM(I33:I43)+I23+I10</f>
        <v>0</v>
      </c>
      <c r="J9" s="86">
        <f>J13+J17+J18+J20+J25+J28+J31+SUM(J33:J43)+J23+J10</f>
        <v>0</v>
      </c>
      <c r="K9" s="85">
        <f>K13+K17+K18+K20+K25+K28+K31+SUM(K33:K43)</f>
        <v>0</v>
      </c>
      <c r="L9" s="71">
        <f>L13+L18+SUM(L33:L43)</f>
        <v>0</v>
      </c>
      <c r="M9" s="71">
        <f>M13+M17+M18+M20+M25+M28+M31+SUM(M33:M43)</f>
        <v>0</v>
      </c>
      <c r="N9" s="74"/>
      <c r="O9" s="84"/>
      <c r="P9" s="71"/>
      <c r="Q9" s="71"/>
      <c r="R9" s="76"/>
      <c r="S9" s="84">
        <f>S13+S17+S18+S20+S25+S28+S31+SUM(S33:S43)</f>
        <v>0</v>
      </c>
      <c r="T9" s="71">
        <f>T20+SUM(T34:T43)</f>
        <v>0</v>
      </c>
      <c r="U9" s="71">
        <f>U20+SUM(U34:U43)</f>
        <v>0</v>
      </c>
      <c r="V9" s="76"/>
    </row>
    <row r="10" spans="1:22" ht="12.75">
      <c r="A10" s="87">
        <v>2</v>
      </c>
      <c r="B10" s="88" t="s">
        <v>66</v>
      </c>
      <c r="C10" s="89">
        <f t="shared" si="0"/>
        <v>0</v>
      </c>
      <c r="D10" s="89">
        <f>H10+L10+P10+T10</f>
        <v>0</v>
      </c>
      <c r="E10" s="89">
        <f>I10+M10+Q10+U10</f>
        <v>0</v>
      </c>
      <c r="F10" s="90"/>
      <c r="G10" s="91">
        <f>G11+G12</f>
        <v>0</v>
      </c>
      <c r="H10" s="92">
        <f>H11+H12</f>
        <v>0</v>
      </c>
      <c r="I10" s="92">
        <f>I11+I12</f>
        <v>0</v>
      </c>
      <c r="J10" s="93"/>
      <c r="K10" s="89"/>
      <c r="L10" s="94"/>
      <c r="M10" s="94"/>
      <c r="N10" s="95"/>
      <c r="O10" s="96"/>
      <c r="P10" s="94"/>
      <c r="Q10" s="94"/>
      <c r="R10" s="97"/>
      <c r="S10" s="96"/>
      <c r="T10" s="94"/>
      <c r="U10" s="94"/>
      <c r="V10" s="97"/>
    </row>
    <row r="11" spans="1:22" ht="12.75">
      <c r="A11" s="87">
        <v>3</v>
      </c>
      <c r="B11" s="21" t="s">
        <v>67</v>
      </c>
      <c r="C11" s="22">
        <f t="shared" si="0"/>
        <v>0</v>
      </c>
      <c r="D11" s="22">
        <f>H11+L11+P11+T11</f>
        <v>0</v>
      </c>
      <c r="E11" s="22">
        <f>I11+M11+Q11+U11</f>
        <v>0</v>
      </c>
      <c r="F11" s="23"/>
      <c r="G11" s="24">
        <f>H11+J11</f>
        <v>0</v>
      </c>
      <c r="H11" s="25"/>
      <c r="I11" s="25"/>
      <c r="J11" s="97"/>
      <c r="K11" s="98"/>
      <c r="L11" s="94"/>
      <c r="M11" s="94"/>
      <c r="N11" s="98"/>
      <c r="O11" s="99"/>
      <c r="P11" s="94"/>
      <c r="Q11" s="94"/>
      <c r="R11" s="100"/>
      <c r="S11" s="99"/>
      <c r="T11" s="94"/>
      <c r="U11" s="94"/>
      <c r="V11" s="100"/>
    </row>
    <row r="12" spans="1:22" ht="12.75">
      <c r="A12" s="87">
        <v>4</v>
      </c>
      <c r="B12" s="26" t="s">
        <v>68</v>
      </c>
      <c r="C12" s="22">
        <f t="shared" si="0"/>
        <v>0</v>
      </c>
      <c r="D12" s="22">
        <f t="shared" si="0"/>
        <v>0</v>
      </c>
      <c r="E12" s="27">
        <f t="shared" si="0"/>
        <v>0</v>
      </c>
      <c r="F12" s="23"/>
      <c r="G12" s="24">
        <f>H12+J12</f>
        <v>0</v>
      </c>
      <c r="H12" s="28"/>
      <c r="I12" s="25"/>
      <c r="J12" s="97"/>
      <c r="K12" s="98"/>
      <c r="L12" s="94"/>
      <c r="M12" s="94"/>
      <c r="N12" s="98"/>
      <c r="O12" s="99"/>
      <c r="P12" s="94"/>
      <c r="Q12" s="94"/>
      <c r="R12" s="100"/>
      <c r="S12" s="99"/>
      <c r="T12" s="94"/>
      <c r="U12" s="94"/>
      <c r="V12" s="100"/>
    </row>
    <row r="13" spans="1:22" ht="12.75">
      <c r="A13" s="87">
        <v>5</v>
      </c>
      <c r="B13" s="101" t="s">
        <v>140</v>
      </c>
      <c r="C13" s="89">
        <f t="shared" si="0"/>
        <v>0</v>
      </c>
      <c r="D13" s="94">
        <f aca="true" t="shared" si="1" ref="D13:J13">SUM(D14:D16)</f>
        <v>0</v>
      </c>
      <c r="E13" s="94">
        <f t="shared" si="1"/>
        <v>0</v>
      </c>
      <c r="F13" s="95">
        <f t="shared" si="1"/>
        <v>0</v>
      </c>
      <c r="G13" s="96">
        <f t="shared" si="1"/>
        <v>0</v>
      </c>
      <c r="H13" s="94">
        <f t="shared" si="1"/>
        <v>0</v>
      </c>
      <c r="I13" s="94">
        <f t="shared" si="1"/>
        <v>0</v>
      </c>
      <c r="J13" s="97">
        <f t="shared" si="1"/>
        <v>0</v>
      </c>
      <c r="K13" s="98">
        <f>K14+K15+K16</f>
        <v>0</v>
      </c>
      <c r="L13" s="32">
        <f>L14+L15+L16</f>
        <v>0</v>
      </c>
      <c r="M13" s="32">
        <f>M14+M15+M16</f>
        <v>0</v>
      </c>
      <c r="N13" s="98"/>
      <c r="O13" s="99"/>
      <c r="P13" s="94"/>
      <c r="Q13" s="94"/>
      <c r="R13" s="100"/>
      <c r="S13" s="99"/>
      <c r="T13" s="94"/>
      <c r="U13" s="94"/>
      <c r="V13" s="100"/>
    </row>
    <row r="14" spans="1:22" ht="12.75">
      <c r="A14" s="102">
        <f>+A13+1</f>
        <v>6</v>
      </c>
      <c r="B14" s="48" t="s">
        <v>141</v>
      </c>
      <c r="C14" s="22">
        <f t="shared" si="0"/>
        <v>0</v>
      </c>
      <c r="D14" s="27">
        <f t="shared" si="0"/>
        <v>0</v>
      </c>
      <c r="E14" s="27">
        <f t="shared" si="0"/>
        <v>0</v>
      </c>
      <c r="F14" s="27">
        <f t="shared" si="0"/>
        <v>0</v>
      </c>
      <c r="G14" s="24">
        <f aca="true" t="shared" si="2" ref="G14:G24">H14+J14</f>
        <v>0</v>
      </c>
      <c r="H14" s="27"/>
      <c r="I14" s="103"/>
      <c r="J14" s="104"/>
      <c r="K14" s="22">
        <f>L14+N14</f>
        <v>0</v>
      </c>
      <c r="L14" s="105"/>
      <c r="M14" s="103"/>
      <c r="N14" s="106"/>
      <c r="O14" s="107"/>
      <c r="P14" s="105"/>
      <c r="Q14" s="105"/>
      <c r="R14" s="104"/>
      <c r="S14" s="24"/>
      <c r="T14" s="105"/>
      <c r="U14" s="105"/>
      <c r="V14" s="104"/>
    </row>
    <row r="15" spans="1:22" ht="12.75">
      <c r="A15" s="102">
        <v>7</v>
      </c>
      <c r="B15" s="48" t="s">
        <v>142</v>
      </c>
      <c r="C15" s="22">
        <f t="shared" si="0"/>
        <v>0</v>
      </c>
      <c r="D15" s="105">
        <f t="shared" si="0"/>
        <v>0</v>
      </c>
      <c r="E15" s="105"/>
      <c r="F15" s="95"/>
      <c r="G15" s="24">
        <f t="shared" si="2"/>
        <v>0</v>
      </c>
      <c r="H15" s="105"/>
      <c r="I15" s="105"/>
      <c r="J15" s="104"/>
      <c r="K15" s="31"/>
      <c r="L15" s="105"/>
      <c r="M15" s="105"/>
      <c r="N15" s="106"/>
      <c r="O15" s="107"/>
      <c r="P15" s="105"/>
      <c r="Q15" s="105"/>
      <c r="R15" s="104"/>
      <c r="S15" s="107"/>
      <c r="T15" s="105"/>
      <c r="U15" s="105"/>
      <c r="V15" s="104"/>
    </row>
    <row r="16" spans="1:22" ht="12.75">
      <c r="A16" s="102">
        <f>+A15+1</f>
        <v>8</v>
      </c>
      <c r="B16" s="48" t="s">
        <v>143</v>
      </c>
      <c r="C16" s="22">
        <f t="shared" si="0"/>
        <v>0</v>
      </c>
      <c r="D16" s="105">
        <f t="shared" si="0"/>
        <v>0</v>
      </c>
      <c r="E16" s="105"/>
      <c r="F16" s="95"/>
      <c r="G16" s="24">
        <f t="shared" si="2"/>
        <v>0</v>
      </c>
      <c r="H16" s="105"/>
      <c r="I16" s="105"/>
      <c r="J16" s="104"/>
      <c r="K16" s="31"/>
      <c r="L16" s="105"/>
      <c r="M16" s="105"/>
      <c r="N16" s="106"/>
      <c r="O16" s="107"/>
      <c r="P16" s="105"/>
      <c r="Q16" s="105"/>
      <c r="R16" s="104"/>
      <c r="S16" s="107"/>
      <c r="T16" s="105"/>
      <c r="U16" s="105"/>
      <c r="V16" s="104"/>
    </row>
    <row r="17" spans="1:22" ht="12.75">
      <c r="A17" s="102">
        <v>9</v>
      </c>
      <c r="B17" s="30" t="s">
        <v>144</v>
      </c>
      <c r="C17" s="31">
        <f t="shared" si="0"/>
        <v>0</v>
      </c>
      <c r="D17" s="32">
        <f t="shared" si="0"/>
        <v>0</v>
      </c>
      <c r="E17" s="32">
        <f>I17+M17+Q17+U17</f>
        <v>0</v>
      </c>
      <c r="F17" s="106"/>
      <c r="G17" s="34">
        <f t="shared" si="2"/>
        <v>0</v>
      </c>
      <c r="H17" s="32"/>
      <c r="I17" s="32"/>
      <c r="J17" s="104"/>
      <c r="K17" s="31"/>
      <c r="L17" s="105"/>
      <c r="M17" s="105"/>
      <c r="N17" s="106"/>
      <c r="O17" s="107"/>
      <c r="P17" s="105"/>
      <c r="Q17" s="105"/>
      <c r="R17" s="104"/>
      <c r="S17" s="107"/>
      <c r="T17" s="105"/>
      <c r="U17" s="105"/>
      <c r="V17" s="104"/>
    </row>
    <row r="18" spans="1:22" ht="12.75">
      <c r="A18" s="102">
        <v>10</v>
      </c>
      <c r="B18" s="30" t="s">
        <v>145</v>
      </c>
      <c r="C18" s="31">
        <f t="shared" si="0"/>
        <v>0</v>
      </c>
      <c r="D18" s="32">
        <f t="shared" si="0"/>
        <v>0</v>
      </c>
      <c r="E18" s="32"/>
      <c r="F18" s="106"/>
      <c r="G18" s="34"/>
      <c r="H18" s="108"/>
      <c r="I18" s="32"/>
      <c r="J18" s="109"/>
      <c r="K18" s="108">
        <f>K19</f>
        <v>0</v>
      </c>
      <c r="L18" s="32">
        <f>L19</f>
        <v>0</v>
      </c>
      <c r="M18" s="105"/>
      <c r="N18" s="106"/>
      <c r="O18" s="107"/>
      <c r="P18" s="105"/>
      <c r="Q18" s="105"/>
      <c r="R18" s="104"/>
      <c r="S18" s="107"/>
      <c r="T18" s="105"/>
      <c r="U18" s="105"/>
      <c r="V18" s="104"/>
    </row>
    <row r="19" spans="1:22" ht="12.75">
      <c r="A19" s="102">
        <v>11</v>
      </c>
      <c r="B19" s="48" t="s">
        <v>146</v>
      </c>
      <c r="C19" s="22">
        <f t="shared" si="0"/>
        <v>0</v>
      </c>
      <c r="D19" s="27">
        <f t="shared" si="0"/>
        <v>0</v>
      </c>
      <c r="E19" s="32"/>
      <c r="F19" s="106"/>
      <c r="G19" s="24"/>
      <c r="H19" s="45"/>
      <c r="I19" s="32"/>
      <c r="J19" s="109"/>
      <c r="K19" s="45">
        <f>L19+M19+N19</f>
        <v>0</v>
      </c>
      <c r="L19" s="105"/>
      <c r="M19" s="105"/>
      <c r="N19" s="106"/>
      <c r="O19" s="107"/>
      <c r="P19" s="105"/>
      <c r="Q19" s="105"/>
      <c r="R19" s="104"/>
      <c r="S19" s="107"/>
      <c r="T19" s="105"/>
      <c r="U19" s="105"/>
      <c r="V19" s="104"/>
    </row>
    <row r="20" spans="1:22" ht="12.75">
      <c r="A20" s="102">
        <v>12</v>
      </c>
      <c r="B20" s="30" t="s">
        <v>48</v>
      </c>
      <c r="C20" s="31">
        <f t="shared" si="0"/>
        <v>0</v>
      </c>
      <c r="D20" s="32">
        <f t="shared" si="0"/>
        <v>0</v>
      </c>
      <c r="E20" s="32"/>
      <c r="F20" s="33"/>
      <c r="G20" s="43">
        <f t="shared" si="2"/>
        <v>0</v>
      </c>
      <c r="H20" s="32">
        <f>H21+H22</f>
        <v>0</v>
      </c>
      <c r="I20" s="32"/>
      <c r="J20" s="44"/>
      <c r="K20" s="108"/>
      <c r="L20" s="32"/>
      <c r="M20" s="32"/>
      <c r="N20" s="108"/>
      <c r="O20" s="43"/>
      <c r="P20" s="32"/>
      <c r="Q20" s="32"/>
      <c r="R20" s="44"/>
      <c r="S20" s="43">
        <f>S21+S22</f>
        <v>0</v>
      </c>
      <c r="T20" s="32">
        <f>T21+T22</f>
        <v>0</v>
      </c>
      <c r="U20" s="32"/>
      <c r="V20" s="35"/>
    </row>
    <row r="21" spans="1:22" ht="12.75">
      <c r="A21" s="102">
        <v>13</v>
      </c>
      <c r="B21" s="48" t="s">
        <v>147</v>
      </c>
      <c r="C21" s="22">
        <f t="shared" si="0"/>
        <v>0</v>
      </c>
      <c r="D21" s="105">
        <f t="shared" si="0"/>
        <v>0</v>
      </c>
      <c r="E21" s="105"/>
      <c r="F21" s="106"/>
      <c r="G21" s="24">
        <f t="shared" si="2"/>
        <v>0</v>
      </c>
      <c r="H21" s="105"/>
      <c r="I21" s="105"/>
      <c r="J21" s="104"/>
      <c r="K21" s="31"/>
      <c r="L21" s="106"/>
      <c r="M21" s="105"/>
      <c r="N21" s="106"/>
      <c r="O21" s="107"/>
      <c r="P21" s="105"/>
      <c r="Q21" s="105"/>
      <c r="R21" s="104"/>
      <c r="S21" s="107"/>
      <c r="T21" s="105"/>
      <c r="U21" s="105"/>
      <c r="V21" s="104"/>
    </row>
    <row r="22" spans="1:22" ht="15.75">
      <c r="A22" s="102">
        <v>14</v>
      </c>
      <c r="B22" s="48" t="s">
        <v>148</v>
      </c>
      <c r="C22" s="22">
        <f t="shared" si="0"/>
        <v>0</v>
      </c>
      <c r="D22" s="105">
        <f t="shared" si="0"/>
        <v>0</v>
      </c>
      <c r="E22" s="105"/>
      <c r="F22" s="106"/>
      <c r="G22" s="110"/>
      <c r="H22" s="105"/>
      <c r="I22" s="105"/>
      <c r="J22" s="104"/>
      <c r="K22" s="111"/>
      <c r="L22" s="106"/>
      <c r="M22" s="105"/>
      <c r="N22" s="106"/>
      <c r="O22" s="107"/>
      <c r="P22" s="105"/>
      <c r="Q22" s="105"/>
      <c r="R22" s="104"/>
      <c r="S22" s="24">
        <f>T22+V22</f>
        <v>0</v>
      </c>
      <c r="T22" s="105"/>
      <c r="U22" s="105"/>
      <c r="V22" s="104"/>
    </row>
    <row r="23" spans="1:22" ht="12.75">
      <c r="A23" s="102">
        <v>15</v>
      </c>
      <c r="B23" s="30" t="s">
        <v>149</v>
      </c>
      <c r="C23" s="31">
        <f t="shared" si="0"/>
        <v>0</v>
      </c>
      <c r="D23" s="32">
        <f t="shared" si="0"/>
        <v>0</v>
      </c>
      <c r="E23" s="32">
        <f t="shared" si="0"/>
        <v>0</v>
      </c>
      <c r="F23" s="33"/>
      <c r="G23" s="34">
        <f t="shared" si="2"/>
        <v>0</v>
      </c>
      <c r="H23" s="32">
        <f>H24</f>
        <v>0</v>
      </c>
      <c r="I23" s="32">
        <f>I24</f>
        <v>0</v>
      </c>
      <c r="J23" s="109"/>
      <c r="K23" s="112"/>
      <c r="L23" s="106"/>
      <c r="M23" s="105"/>
      <c r="N23" s="106"/>
      <c r="O23" s="107"/>
      <c r="P23" s="105"/>
      <c r="Q23" s="105"/>
      <c r="R23" s="104"/>
      <c r="S23" s="107"/>
      <c r="T23" s="105"/>
      <c r="U23" s="105"/>
      <c r="V23" s="104"/>
    </row>
    <row r="24" spans="1:22" ht="12.75">
      <c r="A24" s="102">
        <v>16</v>
      </c>
      <c r="B24" s="48" t="s">
        <v>150</v>
      </c>
      <c r="C24" s="22">
        <f t="shared" si="0"/>
        <v>0</v>
      </c>
      <c r="D24" s="105">
        <f t="shared" si="0"/>
        <v>0</v>
      </c>
      <c r="E24" s="105">
        <f t="shared" si="0"/>
        <v>0</v>
      </c>
      <c r="F24" s="106"/>
      <c r="G24" s="24">
        <f t="shared" si="2"/>
        <v>0</v>
      </c>
      <c r="H24" s="105"/>
      <c r="I24" s="105"/>
      <c r="J24" s="109"/>
      <c r="K24" s="112"/>
      <c r="L24" s="106"/>
      <c r="M24" s="105"/>
      <c r="N24" s="106"/>
      <c r="O24" s="107"/>
      <c r="P24" s="105"/>
      <c r="Q24" s="105"/>
      <c r="R24" s="104"/>
      <c r="S24" s="107"/>
      <c r="T24" s="105"/>
      <c r="U24" s="105"/>
      <c r="V24" s="104"/>
    </row>
    <row r="25" spans="1:22" ht="12.75">
      <c r="A25" s="102">
        <v>17</v>
      </c>
      <c r="B25" s="30" t="s">
        <v>151</v>
      </c>
      <c r="C25" s="31">
        <f t="shared" si="0"/>
        <v>0</v>
      </c>
      <c r="D25" s="32">
        <f t="shared" si="0"/>
        <v>0</v>
      </c>
      <c r="E25" s="32"/>
      <c r="F25" s="33"/>
      <c r="G25" s="43">
        <f>G26+G27</f>
        <v>0</v>
      </c>
      <c r="H25" s="32">
        <f>H26+H27</f>
        <v>0</v>
      </c>
      <c r="I25" s="32"/>
      <c r="J25" s="44"/>
      <c r="K25" s="112"/>
      <c r="L25" s="105"/>
      <c r="M25" s="105"/>
      <c r="N25" s="106"/>
      <c r="O25" s="107"/>
      <c r="P25" s="105"/>
      <c r="Q25" s="105"/>
      <c r="R25" s="104"/>
      <c r="S25" s="107"/>
      <c r="T25" s="105"/>
      <c r="U25" s="105"/>
      <c r="V25" s="104"/>
    </row>
    <row r="26" spans="1:22" ht="24">
      <c r="A26" s="102">
        <v>18</v>
      </c>
      <c r="B26" s="113" t="s">
        <v>152</v>
      </c>
      <c r="C26" s="22">
        <f aca="true" t="shared" si="3" ref="C26:E54">G26+K26+O26+S26</f>
        <v>0</v>
      </c>
      <c r="D26" s="105">
        <f t="shared" si="3"/>
        <v>0</v>
      </c>
      <c r="E26" s="105"/>
      <c r="F26" s="106"/>
      <c r="G26" s="114">
        <f>H26+J26</f>
        <v>0</v>
      </c>
      <c r="H26" s="105"/>
      <c r="I26" s="105"/>
      <c r="J26" s="109"/>
      <c r="K26" s="112"/>
      <c r="L26" s="105"/>
      <c r="M26" s="105"/>
      <c r="N26" s="106"/>
      <c r="O26" s="107"/>
      <c r="P26" s="105"/>
      <c r="Q26" s="105"/>
      <c r="R26" s="104"/>
      <c r="S26" s="107"/>
      <c r="T26" s="105"/>
      <c r="U26" s="105"/>
      <c r="V26" s="104"/>
    </row>
    <row r="27" spans="1:22" ht="25.5">
      <c r="A27" s="102">
        <v>19</v>
      </c>
      <c r="B27" s="115" t="s">
        <v>153</v>
      </c>
      <c r="C27" s="22">
        <f t="shared" si="3"/>
        <v>0</v>
      </c>
      <c r="D27" s="105">
        <f t="shared" si="3"/>
        <v>0</v>
      </c>
      <c r="E27" s="105"/>
      <c r="F27" s="106"/>
      <c r="G27" s="114">
        <f>H27+J27</f>
        <v>0</v>
      </c>
      <c r="H27" s="105"/>
      <c r="I27" s="105"/>
      <c r="J27" s="109"/>
      <c r="K27" s="112"/>
      <c r="L27" s="105"/>
      <c r="M27" s="105"/>
      <c r="N27" s="106"/>
      <c r="O27" s="107"/>
      <c r="P27" s="105"/>
      <c r="Q27" s="105"/>
      <c r="R27" s="104"/>
      <c r="S27" s="107"/>
      <c r="T27" s="105"/>
      <c r="U27" s="105"/>
      <c r="V27" s="104"/>
    </row>
    <row r="28" spans="1:22" ht="12.75">
      <c r="A28" s="102">
        <f>+A27+1</f>
        <v>20</v>
      </c>
      <c r="B28" s="30" t="s">
        <v>154</v>
      </c>
      <c r="C28" s="31">
        <f t="shared" si="3"/>
        <v>0</v>
      </c>
      <c r="D28" s="32">
        <f t="shared" si="3"/>
        <v>0</v>
      </c>
      <c r="E28" s="105"/>
      <c r="F28" s="106"/>
      <c r="G28" s="43">
        <f>G29+G30</f>
        <v>0</v>
      </c>
      <c r="H28" s="32">
        <f>H29+H30</f>
        <v>0</v>
      </c>
      <c r="I28" s="105"/>
      <c r="J28" s="109"/>
      <c r="K28" s="112"/>
      <c r="L28" s="105"/>
      <c r="M28" s="105"/>
      <c r="N28" s="106"/>
      <c r="O28" s="107"/>
      <c r="P28" s="105"/>
      <c r="Q28" s="105"/>
      <c r="R28" s="104"/>
      <c r="S28" s="107"/>
      <c r="T28" s="105"/>
      <c r="U28" s="105"/>
      <c r="V28" s="104"/>
    </row>
    <row r="29" spans="1:22" ht="12.75">
      <c r="A29" s="102">
        <f>+A28+1</f>
        <v>21</v>
      </c>
      <c r="B29" s="116" t="s">
        <v>155</v>
      </c>
      <c r="C29" s="22">
        <f t="shared" si="3"/>
        <v>0</v>
      </c>
      <c r="D29" s="105">
        <f t="shared" si="3"/>
        <v>0</v>
      </c>
      <c r="E29" s="105"/>
      <c r="F29" s="106"/>
      <c r="G29" s="114">
        <f>H29+J29</f>
        <v>0</v>
      </c>
      <c r="H29" s="105"/>
      <c r="I29" s="105"/>
      <c r="J29" s="109"/>
      <c r="K29" s="112"/>
      <c r="L29" s="105"/>
      <c r="M29" s="105"/>
      <c r="N29" s="106"/>
      <c r="O29" s="107"/>
      <c r="P29" s="105"/>
      <c r="Q29" s="105"/>
      <c r="R29" s="104"/>
      <c r="S29" s="107"/>
      <c r="T29" s="105"/>
      <c r="U29" s="105"/>
      <c r="V29" s="104"/>
    </row>
    <row r="30" spans="1:22" ht="12.75">
      <c r="A30" s="102">
        <f>+A29+1</f>
        <v>22</v>
      </c>
      <c r="B30" s="48" t="s">
        <v>156</v>
      </c>
      <c r="C30" s="22">
        <f t="shared" si="3"/>
        <v>0</v>
      </c>
      <c r="D30" s="105">
        <f t="shared" si="3"/>
        <v>0</v>
      </c>
      <c r="E30" s="105"/>
      <c r="F30" s="106"/>
      <c r="G30" s="114">
        <f>H30+J30</f>
        <v>0</v>
      </c>
      <c r="H30" s="105"/>
      <c r="I30" s="105"/>
      <c r="J30" s="109"/>
      <c r="K30" s="112"/>
      <c r="L30" s="105"/>
      <c r="M30" s="105"/>
      <c r="N30" s="106"/>
      <c r="O30" s="107"/>
      <c r="P30" s="105"/>
      <c r="Q30" s="105"/>
      <c r="R30" s="104"/>
      <c r="S30" s="107"/>
      <c r="T30" s="105"/>
      <c r="U30" s="105"/>
      <c r="V30" s="104"/>
    </row>
    <row r="31" spans="1:22" ht="12.75">
      <c r="A31" s="102">
        <f>+A30+1</f>
        <v>23</v>
      </c>
      <c r="B31" s="30" t="s">
        <v>157</v>
      </c>
      <c r="C31" s="31">
        <f t="shared" si="3"/>
        <v>0</v>
      </c>
      <c r="D31" s="32">
        <f t="shared" si="3"/>
        <v>0</v>
      </c>
      <c r="E31" s="105"/>
      <c r="F31" s="106"/>
      <c r="G31" s="43">
        <f>H31</f>
        <v>0</v>
      </c>
      <c r="H31" s="32">
        <f>H32</f>
        <v>0</v>
      </c>
      <c r="I31" s="105"/>
      <c r="J31" s="109"/>
      <c r="K31" s="112"/>
      <c r="L31" s="105"/>
      <c r="M31" s="105"/>
      <c r="N31" s="106"/>
      <c r="O31" s="107"/>
      <c r="P31" s="105"/>
      <c r="Q31" s="105"/>
      <c r="R31" s="104"/>
      <c r="S31" s="107"/>
      <c r="T31" s="105"/>
      <c r="U31" s="105"/>
      <c r="V31" s="104"/>
    </row>
    <row r="32" spans="1:22" ht="12.75">
      <c r="A32" s="102">
        <f>+A31+1</f>
        <v>24</v>
      </c>
      <c r="B32" s="48" t="s">
        <v>158</v>
      </c>
      <c r="C32" s="22">
        <f t="shared" si="3"/>
        <v>0</v>
      </c>
      <c r="D32" s="105">
        <f t="shared" si="3"/>
        <v>0</v>
      </c>
      <c r="E32" s="105"/>
      <c r="F32" s="106"/>
      <c r="G32" s="107">
        <f aca="true" t="shared" si="4" ref="G32:G43">H32+J32</f>
        <v>0</v>
      </c>
      <c r="H32" s="105"/>
      <c r="I32" s="105"/>
      <c r="J32" s="104"/>
      <c r="K32" s="111"/>
      <c r="L32" s="105"/>
      <c r="M32" s="105"/>
      <c r="N32" s="106"/>
      <c r="O32" s="107"/>
      <c r="P32" s="105"/>
      <c r="Q32" s="105"/>
      <c r="R32" s="104"/>
      <c r="S32" s="107"/>
      <c r="T32" s="105"/>
      <c r="U32" s="105"/>
      <c r="V32" s="104"/>
    </row>
    <row r="33" spans="1:22" ht="12.75">
      <c r="A33" s="102">
        <v>25</v>
      </c>
      <c r="B33" s="30" t="s">
        <v>3</v>
      </c>
      <c r="C33" s="31">
        <f t="shared" si="3"/>
        <v>0</v>
      </c>
      <c r="D33" s="32">
        <f t="shared" si="3"/>
        <v>0</v>
      </c>
      <c r="E33" s="32">
        <f t="shared" si="3"/>
        <v>0</v>
      </c>
      <c r="F33" s="33"/>
      <c r="G33" s="34">
        <f t="shared" si="4"/>
        <v>0</v>
      </c>
      <c r="H33" s="32"/>
      <c r="I33" s="32"/>
      <c r="J33" s="35"/>
      <c r="K33" s="31">
        <f>L33+N33</f>
        <v>0</v>
      </c>
      <c r="L33" s="32"/>
      <c r="M33" s="38"/>
      <c r="N33" s="33"/>
      <c r="O33" s="34"/>
      <c r="P33" s="32"/>
      <c r="Q33" s="32"/>
      <c r="R33" s="35"/>
      <c r="S33" s="34"/>
      <c r="T33" s="32"/>
      <c r="U33" s="32"/>
      <c r="V33" s="35"/>
    </row>
    <row r="34" spans="1:22" ht="12.75">
      <c r="A34" s="102">
        <v>26</v>
      </c>
      <c r="B34" s="30" t="s">
        <v>11</v>
      </c>
      <c r="C34" s="31">
        <f t="shared" si="3"/>
        <v>0</v>
      </c>
      <c r="D34" s="32">
        <f t="shared" si="3"/>
        <v>0</v>
      </c>
      <c r="E34" s="32">
        <f t="shared" si="3"/>
        <v>0</v>
      </c>
      <c r="F34" s="33"/>
      <c r="G34" s="34">
        <f t="shared" si="4"/>
        <v>0</v>
      </c>
      <c r="H34" s="32"/>
      <c r="I34" s="32"/>
      <c r="J34" s="35"/>
      <c r="K34" s="31">
        <f aca="true" t="shared" si="5" ref="K34:K43">L34+N34</f>
        <v>0</v>
      </c>
      <c r="L34" s="32"/>
      <c r="M34" s="32"/>
      <c r="N34" s="36"/>
      <c r="O34" s="34"/>
      <c r="P34" s="32"/>
      <c r="Q34" s="32"/>
      <c r="R34" s="35"/>
      <c r="S34" s="34">
        <f aca="true" t="shared" si="6" ref="S34:S43">T34+V34</f>
        <v>0</v>
      </c>
      <c r="T34" s="32"/>
      <c r="U34" s="32"/>
      <c r="V34" s="37"/>
    </row>
    <row r="35" spans="1:22" ht="12.75">
      <c r="A35" s="102">
        <f aca="true" t="shared" si="7" ref="A35:A43">+A34+1</f>
        <v>27</v>
      </c>
      <c r="B35" s="30" t="s">
        <v>12</v>
      </c>
      <c r="C35" s="31">
        <f t="shared" si="3"/>
        <v>0</v>
      </c>
      <c r="D35" s="32">
        <f t="shared" si="3"/>
        <v>0</v>
      </c>
      <c r="E35" s="32">
        <f t="shared" si="3"/>
        <v>0</v>
      </c>
      <c r="F35" s="33"/>
      <c r="G35" s="34">
        <f t="shared" si="4"/>
        <v>0</v>
      </c>
      <c r="H35" s="32"/>
      <c r="I35" s="32"/>
      <c r="J35" s="37"/>
      <c r="K35" s="31">
        <f t="shared" si="5"/>
        <v>0</v>
      </c>
      <c r="L35" s="32"/>
      <c r="M35" s="32"/>
      <c r="N35" s="36"/>
      <c r="O35" s="34"/>
      <c r="P35" s="32"/>
      <c r="Q35" s="32"/>
      <c r="R35" s="35"/>
      <c r="S35" s="34">
        <f t="shared" si="6"/>
        <v>0</v>
      </c>
      <c r="T35" s="32"/>
      <c r="U35" s="32"/>
      <c r="V35" s="35"/>
    </row>
    <row r="36" spans="1:22" ht="12.75">
      <c r="A36" s="102">
        <f t="shared" si="7"/>
        <v>28</v>
      </c>
      <c r="B36" s="30" t="s">
        <v>13</v>
      </c>
      <c r="C36" s="31">
        <f t="shared" si="3"/>
        <v>0</v>
      </c>
      <c r="D36" s="32">
        <f t="shared" si="3"/>
        <v>0</v>
      </c>
      <c r="E36" s="32">
        <f t="shared" si="3"/>
        <v>0</v>
      </c>
      <c r="F36" s="33"/>
      <c r="G36" s="34">
        <f t="shared" si="4"/>
        <v>0</v>
      </c>
      <c r="H36" s="32"/>
      <c r="I36" s="32"/>
      <c r="J36" s="37"/>
      <c r="K36" s="31">
        <f t="shared" si="5"/>
        <v>0</v>
      </c>
      <c r="L36" s="32"/>
      <c r="M36" s="32"/>
      <c r="N36" s="36"/>
      <c r="O36" s="34"/>
      <c r="P36" s="32"/>
      <c r="Q36" s="32"/>
      <c r="R36" s="35"/>
      <c r="S36" s="34">
        <f t="shared" si="6"/>
        <v>0</v>
      </c>
      <c r="T36" s="32"/>
      <c r="U36" s="32"/>
      <c r="V36" s="37"/>
    </row>
    <row r="37" spans="1:22" ht="12.75">
      <c r="A37" s="102">
        <f t="shared" si="7"/>
        <v>29</v>
      </c>
      <c r="B37" s="30" t="s">
        <v>14</v>
      </c>
      <c r="C37" s="31">
        <f t="shared" si="3"/>
        <v>0</v>
      </c>
      <c r="D37" s="32">
        <f t="shared" si="3"/>
        <v>0</v>
      </c>
      <c r="E37" s="32">
        <f t="shared" si="3"/>
        <v>0</v>
      </c>
      <c r="F37" s="33"/>
      <c r="G37" s="34">
        <f t="shared" si="4"/>
        <v>0</v>
      </c>
      <c r="H37" s="32"/>
      <c r="I37" s="32"/>
      <c r="J37" s="37"/>
      <c r="K37" s="31">
        <f t="shared" si="5"/>
        <v>0</v>
      </c>
      <c r="L37" s="32"/>
      <c r="M37" s="32"/>
      <c r="N37" s="36"/>
      <c r="O37" s="34"/>
      <c r="P37" s="32"/>
      <c r="Q37" s="32"/>
      <c r="R37" s="35"/>
      <c r="S37" s="34">
        <f t="shared" si="6"/>
        <v>0</v>
      </c>
      <c r="T37" s="32"/>
      <c r="U37" s="32"/>
      <c r="V37" s="37"/>
    </row>
    <row r="38" spans="1:22" ht="12.75">
      <c r="A38" s="102">
        <f t="shared" si="7"/>
        <v>30</v>
      </c>
      <c r="B38" s="30" t="s">
        <v>15</v>
      </c>
      <c r="C38" s="31">
        <f t="shared" si="3"/>
        <v>0</v>
      </c>
      <c r="D38" s="32">
        <f t="shared" si="3"/>
        <v>0</v>
      </c>
      <c r="E38" s="32">
        <f t="shared" si="3"/>
        <v>0</v>
      </c>
      <c r="F38" s="33"/>
      <c r="G38" s="34">
        <f t="shared" si="4"/>
        <v>0</v>
      </c>
      <c r="H38" s="32"/>
      <c r="I38" s="32"/>
      <c r="J38" s="37"/>
      <c r="K38" s="31">
        <f t="shared" si="5"/>
        <v>0</v>
      </c>
      <c r="L38" s="32"/>
      <c r="M38" s="32"/>
      <c r="N38" s="36"/>
      <c r="O38" s="34"/>
      <c r="P38" s="32"/>
      <c r="Q38" s="32"/>
      <c r="R38" s="35"/>
      <c r="S38" s="34">
        <f t="shared" si="6"/>
        <v>0</v>
      </c>
      <c r="T38" s="32"/>
      <c r="U38" s="32"/>
      <c r="V38" s="37"/>
    </row>
    <row r="39" spans="1:22" ht="12.75">
      <c r="A39" s="102">
        <f t="shared" si="7"/>
        <v>31</v>
      </c>
      <c r="B39" s="30" t="s">
        <v>16</v>
      </c>
      <c r="C39" s="31">
        <f t="shared" si="3"/>
        <v>0</v>
      </c>
      <c r="D39" s="32">
        <f t="shared" si="3"/>
        <v>0</v>
      </c>
      <c r="E39" s="32">
        <f t="shared" si="3"/>
        <v>0</v>
      </c>
      <c r="F39" s="33"/>
      <c r="G39" s="34">
        <f t="shared" si="4"/>
        <v>0</v>
      </c>
      <c r="H39" s="32"/>
      <c r="I39" s="32"/>
      <c r="J39" s="35"/>
      <c r="K39" s="31">
        <f t="shared" si="5"/>
        <v>0</v>
      </c>
      <c r="L39" s="32"/>
      <c r="M39" s="32"/>
      <c r="N39" s="36"/>
      <c r="O39" s="34"/>
      <c r="P39" s="32"/>
      <c r="Q39" s="32"/>
      <c r="R39" s="35"/>
      <c r="S39" s="34">
        <f t="shared" si="6"/>
        <v>0</v>
      </c>
      <c r="T39" s="32"/>
      <c r="U39" s="32"/>
      <c r="V39" s="37"/>
    </row>
    <row r="40" spans="1:22" ht="12.75">
      <c r="A40" s="102">
        <f t="shared" si="7"/>
        <v>32</v>
      </c>
      <c r="B40" s="30" t="s">
        <v>17</v>
      </c>
      <c r="C40" s="31">
        <f t="shared" si="3"/>
        <v>0</v>
      </c>
      <c r="D40" s="32">
        <f t="shared" si="3"/>
        <v>0</v>
      </c>
      <c r="E40" s="32">
        <f t="shared" si="3"/>
        <v>0</v>
      </c>
      <c r="F40" s="33"/>
      <c r="G40" s="34">
        <f t="shared" si="4"/>
        <v>0</v>
      </c>
      <c r="H40" s="32"/>
      <c r="I40" s="32"/>
      <c r="J40" s="37"/>
      <c r="K40" s="31">
        <f t="shared" si="5"/>
        <v>0</v>
      </c>
      <c r="L40" s="32"/>
      <c r="M40" s="32"/>
      <c r="N40" s="36"/>
      <c r="O40" s="34"/>
      <c r="P40" s="32"/>
      <c r="Q40" s="32"/>
      <c r="R40" s="35"/>
      <c r="S40" s="34">
        <f t="shared" si="6"/>
        <v>0</v>
      </c>
      <c r="T40" s="32"/>
      <c r="U40" s="32"/>
      <c r="V40" s="37"/>
    </row>
    <row r="41" spans="1:22" ht="12.75">
      <c r="A41" s="102">
        <f t="shared" si="7"/>
        <v>33</v>
      </c>
      <c r="B41" s="30" t="s">
        <v>18</v>
      </c>
      <c r="C41" s="31">
        <f t="shared" si="3"/>
        <v>0</v>
      </c>
      <c r="D41" s="32">
        <f t="shared" si="3"/>
        <v>0</v>
      </c>
      <c r="E41" s="32">
        <f t="shared" si="3"/>
        <v>0</v>
      </c>
      <c r="F41" s="33"/>
      <c r="G41" s="34">
        <f t="shared" si="4"/>
        <v>0</v>
      </c>
      <c r="H41" s="32"/>
      <c r="I41" s="32"/>
      <c r="J41" s="37"/>
      <c r="K41" s="31">
        <f t="shared" si="5"/>
        <v>0</v>
      </c>
      <c r="L41" s="32"/>
      <c r="M41" s="32"/>
      <c r="N41" s="36"/>
      <c r="O41" s="34"/>
      <c r="P41" s="32"/>
      <c r="Q41" s="32"/>
      <c r="R41" s="35"/>
      <c r="S41" s="34">
        <f t="shared" si="6"/>
        <v>0</v>
      </c>
      <c r="T41" s="32"/>
      <c r="U41" s="32"/>
      <c r="V41" s="37"/>
    </row>
    <row r="42" spans="1:22" ht="12.75">
      <c r="A42" s="102">
        <f t="shared" si="7"/>
        <v>34</v>
      </c>
      <c r="B42" s="30" t="s">
        <v>38</v>
      </c>
      <c r="C42" s="31">
        <f t="shared" si="3"/>
        <v>0</v>
      </c>
      <c r="D42" s="32">
        <f t="shared" si="3"/>
        <v>0</v>
      </c>
      <c r="E42" s="32">
        <f t="shared" si="3"/>
        <v>0</v>
      </c>
      <c r="F42" s="33"/>
      <c r="G42" s="34">
        <f t="shared" si="4"/>
        <v>0</v>
      </c>
      <c r="H42" s="32"/>
      <c r="I42" s="32"/>
      <c r="J42" s="35"/>
      <c r="K42" s="31">
        <f t="shared" si="5"/>
        <v>0</v>
      </c>
      <c r="L42" s="32"/>
      <c r="M42" s="32"/>
      <c r="N42" s="36"/>
      <c r="O42" s="34"/>
      <c r="P42" s="32"/>
      <c r="Q42" s="32"/>
      <c r="R42" s="35"/>
      <c r="S42" s="34">
        <f t="shared" si="6"/>
        <v>0</v>
      </c>
      <c r="T42" s="32"/>
      <c r="U42" s="32"/>
      <c r="V42" s="37"/>
    </row>
    <row r="43" spans="1:22" ht="13.5" thickBot="1">
      <c r="A43" s="117">
        <f t="shared" si="7"/>
        <v>35</v>
      </c>
      <c r="B43" s="63" t="s">
        <v>20</v>
      </c>
      <c r="C43" s="51">
        <f t="shared" si="3"/>
        <v>0</v>
      </c>
      <c r="D43" s="52">
        <f t="shared" si="3"/>
        <v>0</v>
      </c>
      <c r="E43" s="52">
        <f t="shared" si="3"/>
        <v>0</v>
      </c>
      <c r="F43" s="53"/>
      <c r="G43" s="65">
        <f t="shared" si="4"/>
        <v>0</v>
      </c>
      <c r="H43" s="64"/>
      <c r="I43" s="64"/>
      <c r="J43" s="66"/>
      <c r="K43" s="51">
        <f t="shared" si="5"/>
        <v>0</v>
      </c>
      <c r="L43" s="52"/>
      <c r="M43" s="52"/>
      <c r="N43" s="56"/>
      <c r="O43" s="65"/>
      <c r="P43" s="64"/>
      <c r="Q43" s="64"/>
      <c r="R43" s="67"/>
      <c r="S43" s="65">
        <f t="shared" si="6"/>
        <v>0</v>
      </c>
      <c r="T43" s="64"/>
      <c r="U43" s="64"/>
      <c r="V43" s="66"/>
    </row>
    <row r="44" spans="1:22" ht="30.75" thickBot="1">
      <c r="A44" s="82">
        <v>36</v>
      </c>
      <c r="B44" s="83" t="s">
        <v>159</v>
      </c>
      <c r="C44" s="84">
        <f t="shared" si="3"/>
        <v>12628.068999999998</v>
      </c>
      <c r="D44" s="71">
        <f t="shared" si="3"/>
        <v>12616.249999999998</v>
      </c>
      <c r="E44" s="71">
        <f t="shared" si="3"/>
        <v>8198.461999999998</v>
      </c>
      <c r="F44" s="76">
        <f>J44+N44+R44+V44</f>
        <v>11.819</v>
      </c>
      <c r="G44" s="85">
        <f>G45+SUM(G55:G85)+SUM(G86:G98)-G90</f>
        <v>5756.881</v>
      </c>
      <c r="H44" s="71">
        <f>H45+SUM(H55:H85)+SUM(H86:H98)-H90</f>
        <v>5747.062000000001</v>
      </c>
      <c r="I44" s="71">
        <f>I45+SUM(I55:I85)+SUM(I86:I98)-I90</f>
        <v>3573.1329999999994</v>
      </c>
      <c r="J44" s="71">
        <f>J45+SUM(J55:J85)+SUM(J86:J98)</f>
        <v>9.819</v>
      </c>
      <c r="K44" s="75">
        <f>K45+SUM(K55:K98)</f>
        <v>239.86199999999997</v>
      </c>
      <c r="L44" s="71">
        <f>L45+SUM(L55:L98)</f>
        <v>239.86199999999997</v>
      </c>
      <c r="M44" s="71">
        <f>M45+SUM(M55:M98)</f>
        <v>82.593</v>
      </c>
      <c r="N44" s="118"/>
      <c r="O44" s="119">
        <f>O45+SUM(O55:O98)</f>
        <v>6048.399999999998</v>
      </c>
      <c r="P44" s="60">
        <f>P45+SUM(P55:P98)</f>
        <v>6048.399999999998</v>
      </c>
      <c r="Q44" s="60">
        <f>Q45+SUM(Q55:Q98)</f>
        <v>4518.932999999998</v>
      </c>
      <c r="R44" s="76"/>
      <c r="S44" s="75">
        <f>S45+SUM(S55:S98)</f>
        <v>582.926</v>
      </c>
      <c r="T44" s="71">
        <f>SUM(T55:T98)</f>
        <v>580.926</v>
      </c>
      <c r="U44" s="71">
        <f>SUM(U55:U98)</f>
        <v>23.803000000000004</v>
      </c>
      <c r="V44" s="76">
        <f>SUM(V55:V98)</f>
        <v>2</v>
      </c>
    </row>
    <row r="45" spans="1:22" ht="12.75">
      <c r="A45" s="87">
        <f>+A44+1</f>
        <v>37</v>
      </c>
      <c r="B45" s="101" t="s">
        <v>160</v>
      </c>
      <c r="C45" s="96">
        <f t="shared" si="3"/>
        <v>287.67100000000005</v>
      </c>
      <c r="D45" s="94">
        <f t="shared" si="3"/>
        <v>287.67100000000005</v>
      </c>
      <c r="E45" s="94">
        <f t="shared" si="3"/>
        <v>134.84699999999998</v>
      </c>
      <c r="F45" s="120"/>
      <c r="G45" s="121">
        <f>H45+J45</f>
        <v>169.44400000000002</v>
      </c>
      <c r="H45" s="122">
        <f>SUM(H46:H54)</f>
        <v>169.44400000000002</v>
      </c>
      <c r="I45" s="122">
        <f>SUM(I46:I53)</f>
        <v>123.249</v>
      </c>
      <c r="J45" s="123"/>
      <c r="K45" s="96">
        <f>+L45</f>
        <v>103.062</v>
      </c>
      <c r="L45" s="94">
        <f>SUM(L46:L54)</f>
        <v>103.062</v>
      </c>
      <c r="M45" s="94"/>
      <c r="N45" s="124"/>
      <c r="O45" s="121">
        <f>P45+R45</f>
        <v>15.165</v>
      </c>
      <c r="P45" s="122">
        <f>SUM(P46:P53)</f>
        <v>15.165</v>
      </c>
      <c r="Q45" s="125">
        <f>SUM(Q46:Q53)</f>
        <v>11.597999999999999</v>
      </c>
      <c r="R45" s="126"/>
      <c r="S45" s="127"/>
      <c r="T45" s="128"/>
      <c r="U45" s="128"/>
      <c r="V45" s="124"/>
    </row>
    <row r="46" spans="1:22" ht="12.75">
      <c r="A46" s="102">
        <v>38</v>
      </c>
      <c r="B46" s="48" t="s">
        <v>161</v>
      </c>
      <c r="C46" s="24">
        <f>D46+F46</f>
        <v>9</v>
      </c>
      <c r="D46" s="105">
        <f>G46+K46+O46+S46</f>
        <v>9</v>
      </c>
      <c r="E46" s="105">
        <f>I46+M46+Q46+U46</f>
        <v>6.898</v>
      </c>
      <c r="F46" s="106"/>
      <c r="G46" s="107"/>
      <c r="H46" s="105"/>
      <c r="I46" s="105"/>
      <c r="J46" s="109"/>
      <c r="K46" s="107"/>
      <c r="L46" s="105"/>
      <c r="M46" s="105"/>
      <c r="N46" s="44"/>
      <c r="O46" s="24">
        <f>P46+R46</f>
        <v>9</v>
      </c>
      <c r="P46" s="105">
        <v>9</v>
      </c>
      <c r="Q46" s="105">
        <v>6.898</v>
      </c>
      <c r="R46" s="109"/>
      <c r="S46" s="111"/>
      <c r="T46" s="105"/>
      <c r="U46" s="105"/>
      <c r="V46" s="129"/>
    </row>
    <row r="47" spans="1:22" ht="12.75">
      <c r="A47" s="102">
        <v>39</v>
      </c>
      <c r="B47" s="48" t="s">
        <v>162</v>
      </c>
      <c r="C47" s="24">
        <f t="shared" si="3"/>
        <v>103.062</v>
      </c>
      <c r="D47" s="105">
        <f t="shared" si="3"/>
        <v>103.062</v>
      </c>
      <c r="E47" s="105"/>
      <c r="F47" s="106"/>
      <c r="G47" s="107"/>
      <c r="H47" s="105"/>
      <c r="I47" s="105"/>
      <c r="J47" s="104"/>
      <c r="K47" s="24">
        <f>+L47</f>
        <v>103.062</v>
      </c>
      <c r="L47" s="105">
        <v>103.062</v>
      </c>
      <c r="M47" s="105"/>
      <c r="N47" s="104"/>
      <c r="O47" s="24"/>
      <c r="P47" s="105"/>
      <c r="Q47" s="105"/>
      <c r="R47" s="104"/>
      <c r="S47" s="111"/>
      <c r="T47" s="105"/>
      <c r="U47" s="105"/>
      <c r="V47" s="104"/>
    </row>
    <row r="48" spans="1:22" ht="12.75">
      <c r="A48" s="102">
        <v>40</v>
      </c>
      <c r="B48" s="48" t="s">
        <v>163</v>
      </c>
      <c r="C48" s="24">
        <f t="shared" si="3"/>
        <v>0</v>
      </c>
      <c r="D48" s="105">
        <f t="shared" si="3"/>
        <v>0</v>
      </c>
      <c r="E48" s="105"/>
      <c r="F48" s="106"/>
      <c r="G48" s="107">
        <f aca="true" t="shared" si="8" ref="G48:G54">H48+J48</f>
        <v>0</v>
      </c>
      <c r="H48" s="105"/>
      <c r="I48" s="105"/>
      <c r="J48" s="104"/>
      <c r="K48" s="34"/>
      <c r="L48" s="105"/>
      <c r="M48" s="105"/>
      <c r="N48" s="104"/>
      <c r="O48" s="24"/>
      <c r="P48" s="105"/>
      <c r="Q48" s="105"/>
      <c r="R48" s="104"/>
      <c r="S48" s="111"/>
      <c r="T48" s="105"/>
      <c r="U48" s="105"/>
      <c r="V48" s="104"/>
    </row>
    <row r="49" spans="1:22" ht="12.75">
      <c r="A49" s="102">
        <v>41</v>
      </c>
      <c r="B49" s="47" t="s">
        <v>164</v>
      </c>
      <c r="C49" s="24">
        <f t="shared" si="3"/>
        <v>0</v>
      </c>
      <c r="D49" s="105">
        <f t="shared" si="3"/>
        <v>0</v>
      </c>
      <c r="E49" s="105"/>
      <c r="F49" s="106"/>
      <c r="G49" s="107">
        <f t="shared" si="8"/>
        <v>0</v>
      </c>
      <c r="H49" s="105"/>
      <c r="I49" s="105"/>
      <c r="J49" s="104"/>
      <c r="K49" s="107"/>
      <c r="L49" s="105"/>
      <c r="M49" s="105"/>
      <c r="N49" s="104"/>
      <c r="O49" s="24"/>
      <c r="P49" s="105"/>
      <c r="Q49" s="105"/>
      <c r="R49" s="104"/>
      <c r="S49" s="111"/>
      <c r="T49" s="105"/>
      <c r="U49" s="105"/>
      <c r="V49" s="104"/>
    </row>
    <row r="50" spans="1:22" ht="12.75">
      <c r="A50" s="102">
        <f>+A49+1</f>
        <v>42</v>
      </c>
      <c r="B50" s="130" t="s">
        <v>165</v>
      </c>
      <c r="C50" s="24">
        <f t="shared" si="3"/>
        <v>0</v>
      </c>
      <c r="D50" s="105">
        <f t="shared" si="3"/>
        <v>0</v>
      </c>
      <c r="E50" s="105"/>
      <c r="F50" s="106"/>
      <c r="G50" s="107">
        <f t="shared" si="8"/>
        <v>0</v>
      </c>
      <c r="H50" s="105"/>
      <c r="I50" s="105"/>
      <c r="J50" s="104"/>
      <c r="K50" s="107"/>
      <c r="L50" s="105"/>
      <c r="M50" s="105"/>
      <c r="N50" s="104"/>
      <c r="O50" s="34"/>
      <c r="P50" s="105"/>
      <c r="Q50" s="105"/>
      <c r="R50" s="104"/>
      <c r="S50" s="111"/>
      <c r="T50" s="105"/>
      <c r="U50" s="105"/>
      <c r="V50" s="104"/>
    </row>
    <row r="51" spans="1:22" ht="12.75">
      <c r="A51" s="102">
        <v>43</v>
      </c>
      <c r="B51" s="48" t="s">
        <v>166</v>
      </c>
      <c r="C51" s="24">
        <f t="shared" si="3"/>
        <v>0</v>
      </c>
      <c r="D51" s="105">
        <f t="shared" si="3"/>
        <v>0</v>
      </c>
      <c r="E51" s="105"/>
      <c r="F51" s="106"/>
      <c r="G51" s="107">
        <f t="shared" si="8"/>
        <v>0</v>
      </c>
      <c r="H51" s="105"/>
      <c r="I51" s="105"/>
      <c r="J51" s="104"/>
      <c r="K51" s="107"/>
      <c r="L51" s="105"/>
      <c r="M51" s="105"/>
      <c r="N51" s="104"/>
      <c r="O51" s="34"/>
      <c r="P51" s="105"/>
      <c r="Q51" s="105"/>
      <c r="R51" s="104"/>
      <c r="S51" s="111"/>
      <c r="T51" s="105"/>
      <c r="U51" s="105"/>
      <c r="V51" s="104"/>
    </row>
    <row r="52" spans="1:22" ht="12.75">
      <c r="A52" s="102">
        <v>44</v>
      </c>
      <c r="B52" s="48" t="s">
        <v>167</v>
      </c>
      <c r="C52" s="24">
        <f t="shared" si="3"/>
        <v>155.13</v>
      </c>
      <c r="D52" s="105">
        <f t="shared" si="3"/>
        <v>155.13</v>
      </c>
      <c r="E52" s="27">
        <f>I52+M52+Q52+U52</f>
        <v>114.852</v>
      </c>
      <c r="F52" s="33"/>
      <c r="G52" s="107">
        <f t="shared" si="8"/>
        <v>148.965</v>
      </c>
      <c r="H52" s="105">
        <v>148.965</v>
      </c>
      <c r="I52" s="105">
        <v>110.152</v>
      </c>
      <c r="J52" s="104"/>
      <c r="K52" s="107"/>
      <c r="L52" s="105"/>
      <c r="M52" s="105"/>
      <c r="N52" s="104"/>
      <c r="O52" s="24">
        <f>P52+R52</f>
        <v>6.165</v>
      </c>
      <c r="P52" s="105">
        <v>6.165</v>
      </c>
      <c r="Q52" s="105">
        <v>4.7</v>
      </c>
      <c r="R52" s="104"/>
      <c r="S52" s="111"/>
      <c r="T52" s="105"/>
      <c r="U52" s="105"/>
      <c r="V52" s="104"/>
    </row>
    <row r="53" spans="1:22" ht="12.75">
      <c r="A53" s="102">
        <v>45</v>
      </c>
      <c r="B53" s="48" t="s">
        <v>168</v>
      </c>
      <c r="C53" s="24">
        <f t="shared" si="3"/>
        <v>20.479</v>
      </c>
      <c r="D53" s="105">
        <f t="shared" si="3"/>
        <v>20.479</v>
      </c>
      <c r="E53" s="27">
        <f>I53+M53+Q53+U53</f>
        <v>13.097</v>
      </c>
      <c r="F53" s="33"/>
      <c r="G53" s="107">
        <f t="shared" si="8"/>
        <v>20.479</v>
      </c>
      <c r="H53" s="105">
        <v>20.479</v>
      </c>
      <c r="I53" s="105">
        <v>13.097</v>
      </c>
      <c r="J53" s="104"/>
      <c r="K53" s="107"/>
      <c r="L53" s="105"/>
      <c r="M53" s="105"/>
      <c r="N53" s="104"/>
      <c r="O53" s="34"/>
      <c r="P53" s="105"/>
      <c r="Q53" s="105"/>
      <c r="R53" s="104"/>
      <c r="S53" s="111"/>
      <c r="T53" s="105"/>
      <c r="U53" s="105"/>
      <c r="V53" s="104"/>
    </row>
    <row r="54" spans="1:22" ht="25.5">
      <c r="A54" s="102">
        <v>46</v>
      </c>
      <c r="B54" s="115" t="s">
        <v>169</v>
      </c>
      <c r="C54" s="24">
        <f t="shared" si="3"/>
        <v>0</v>
      </c>
      <c r="D54" s="105">
        <f t="shared" si="3"/>
        <v>0</v>
      </c>
      <c r="E54" s="32"/>
      <c r="F54" s="33"/>
      <c r="G54" s="107">
        <f t="shared" si="8"/>
        <v>0</v>
      </c>
      <c r="H54" s="105"/>
      <c r="I54" s="105"/>
      <c r="J54" s="104"/>
      <c r="K54" s="107"/>
      <c r="L54" s="105"/>
      <c r="M54" s="105"/>
      <c r="N54" s="104"/>
      <c r="O54" s="34"/>
      <c r="P54" s="105"/>
      <c r="Q54" s="105"/>
      <c r="R54" s="104"/>
      <c r="S54" s="111"/>
      <c r="T54" s="105"/>
      <c r="U54" s="105"/>
      <c r="V54" s="104"/>
    </row>
    <row r="55" spans="1:22" ht="12.75">
      <c r="A55" s="102">
        <v>47</v>
      </c>
      <c r="B55" s="30" t="s">
        <v>39</v>
      </c>
      <c r="C55" s="34">
        <f aca="true" t="shared" si="9" ref="C55:E60">+G55+K55+O55+S55</f>
        <v>365.226</v>
      </c>
      <c r="D55" s="32">
        <f t="shared" si="9"/>
        <v>365.226</v>
      </c>
      <c r="E55" s="32">
        <f t="shared" si="9"/>
        <v>238.83999999999997</v>
      </c>
      <c r="F55" s="33"/>
      <c r="G55" s="34">
        <f aca="true" t="shared" si="10" ref="G55:G60">+H55</f>
        <v>234.202</v>
      </c>
      <c r="H55" s="32">
        <v>234.202</v>
      </c>
      <c r="I55" s="38">
        <v>159.528</v>
      </c>
      <c r="J55" s="104"/>
      <c r="K55" s="107"/>
      <c r="L55" s="105"/>
      <c r="M55" s="105"/>
      <c r="N55" s="104"/>
      <c r="O55" s="34">
        <f aca="true" t="shared" si="11" ref="O55:O89">+P55</f>
        <v>107.324</v>
      </c>
      <c r="P55" s="32">
        <v>107.324</v>
      </c>
      <c r="Q55" s="32">
        <v>79.312</v>
      </c>
      <c r="R55" s="35"/>
      <c r="S55" s="31">
        <f aca="true" t="shared" si="12" ref="S55:S80">+T55</f>
        <v>23.7</v>
      </c>
      <c r="T55" s="32">
        <v>23.7</v>
      </c>
      <c r="U55" s="32"/>
      <c r="V55" s="35"/>
    </row>
    <row r="56" spans="1:22" ht="12.75">
      <c r="A56" s="102">
        <f aca="true" t="shared" si="13" ref="A56:A62">+A55+1</f>
        <v>48</v>
      </c>
      <c r="B56" s="30" t="s">
        <v>40</v>
      </c>
      <c r="C56" s="34">
        <f t="shared" si="9"/>
        <v>615.2350000000001</v>
      </c>
      <c r="D56" s="32">
        <f t="shared" si="9"/>
        <v>615.2350000000001</v>
      </c>
      <c r="E56" s="32">
        <f t="shared" si="9"/>
        <v>395.313</v>
      </c>
      <c r="F56" s="33"/>
      <c r="G56" s="34">
        <f t="shared" si="10"/>
        <v>410.771</v>
      </c>
      <c r="H56" s="32">
        <v>410.771</v>
      </c>
      <c r="I56" s="38">
        <v>281.18</v>
      </c>
      <c r="J56" s="104"/>
      <c r="K56" s="107"/>
      <c r="L56" s="105"/>
      <c r="M56" s="105"/>
      <c r="N56" s="104"/>
      <c r="O56" s="34">
        <f t="shared" si="11"/>
        <v>154.524</v>
      </c>
      <c r="P56" s="32">
        <v>154.524</v>
      </c>
      <c r="Q56" s="32">
        <v>114.133</v>
      </c>
      <c r="R56" s="35"/>
      <c r="S56" s="31">
        <f t="shared" si="12"/>
        <v>49.94</v>
      </c>
      <c r="T56" s="32">
        <v>49.94</v>
      </c>
      <c r="U56" s="32"/>
      <c r="V56" s="35"/>
    </row>
    <row r="57" spans="1:22" ht="12.75">
      <c r="A57" s="102">
        <f t="shared" si="13"/>
        <v>49</v>
      </c>
      <c r="B57" s="30" t="s">
        <v>23</v>
      </c>
      <c r="C57" s="34">
        <f t="shared" si="9"/>
        <v>250.35600000000002</v>
      </c>
      <c r="D57" s="32">
        <f t="shared" si="9"/>
        <v>250.35600000000002</v>
      </c>
      <c r="E57" s="32">
        <f t="shared" si="9"/>
        <v>149.865</v>
      </c>
      <c r="F57" s="33"/>
      <c r="G57" s="34">
        <f t="shared" si="10"/>
        <v>161.228</v>
      </c>
      <c r="H57" s="32">
        <v>161.228</v>
      </c>
      <c r="I57" s="38">
        <v>92.748</v>
      </c>
      <c r="J57" s="104"/>
      <c r="K57" s="107"/>
      <c r="L57" s="105"/>
      <c r="M57" s="105"/>
      <c r="N57" s="104"/>
      <c r="O57" s="34">
        <f t="shared" si="11"/>
        <v>77.254</v>
      </c>
      <c r="P57" s="32">
        <v>77.254</v>
      </c>
      <c r="Q57" s="32">
        <v>57.117</v>
      </c>
      <c r="R57" s="35"/>
      <c r="S57" s="31">
        <f t="shared" si="12"/>
        <v>11.874</v>
      </c>
      <c r="T57" s="32">
        <v>11.874</v>
      </c>
      <c r="U57" s="32"/>
      <c r="V57" s="35"/>
    </row>
    <row r="58" spans="1:22" ht="12.75">
      <c r="A58" s="102">
        <f t="shared" si="13"/>
        <v>50</v>
      </c>
      <c r="B58" s="30" t="s">
        <v>118</v>
      </c>
      <c r="C58" s="34">
        <f t="shared" si="9"/>
        <v>507.967</v>
      </c>
      <c r="D58" s="32">
        <f t="shared" si="9"/>
        <v>507.967</v>
      </c>
      <c r="E58" s="32">
        <f t="shared" si="9"/>
        <v>311.057</v>
      </c>
      <c r="F58" s="33"/>
      <c r="G58" s="34">
        <f t="shared" si="10"/>
        <v>251.682</v>
      </c>
      <c r="H58" s="32">
        <v>251.682</v>
      </c>
      <c r="I58" s="32">
        <v>160.037</v>
      </c>
      <c r="J58" s="104"/>
      <c r="K58" s="107"/>
      <c r="L58" s="105"/>
      <c r="M58" s="105"/>
      <c r="N58" s="104"/>
      <c r="O58" s="34">
        <f t="shared" si="11"/>
        <v>204.285</v>
      </c>
      <c r="P58" s="32">
        <v>204.285</v>
      </c>
      <c r="Q58" s="32">
        <v>151.02</v>
      </c>
      <c r="R58" s="35"/>
      <c r="S58" s="31">
        <f t="shared" si="12"/>
        <v>52</v>
      </c>
      <c r="T58" s="32">
        <v>52</v>
      </c>
      <c r="U58" s="32"/>
      <c r="V58" s="35"/>
    </row>
    <row r="59" spans="1:22" ht="12.75">
      <c r="A59" s="102">
        <f t="shared" si="13"/>
        <v>51</v>
      </c>
      <c r="B59" s="30" t="s">
        <v>119</v>
      </c>
      <c r="C59" s="34">
        <f t="shared" si="9"/>
        <v>187.174</v>
      </c>
      <c r="D59" s="32">
        <f t="shared" si="9"/>
        <v>187.174</v>
      </c>
      <c r="E59" s="32">
        <f t="shared" si="9"/>
        <v>118.002</v>
      </c>
      <c r="F59" s="33"/>
      <c r="G59" s="34">
        <f t="shared" si="10"/>
        <v>125.989</v>
      </c>
      <c r="H59" s="32">
        <v>125.989</v>
      </c>
      <c r="I59" s="32">
        <v>80.014</v>
      </c>
      <c r="J59" s="104"/>
      <c r="K59" s="107"/>
      <c r="L59" s="105"/>
      <c r="M59" s="105"/>
      <c r="N59" s="104"/>
      <c r="O59" s="34">
        <f t="shared" si="11"/>
        <v>51.385</v>
      </c>
      <c r="P59" s="32">
        <v>51.385</v>
      </c>
      <c r="Q59" s="32">
        <v>37.988</v>
      </c>
      <c r="R59" s="35"/>
      <c r="S59" s="31">
        <f t="shared" si="12"/>
        <v>9.8</v>
      </c>
      <c r="T59" s="32">
        <v>9.8</v>
      </c>
      <c r="U59" s="32"/>
      <c r="V59" s="35"/>
    </row>
    <row r="60" spans="1:22" ht="12.75">
      <c r="A60" s="102">
        <f t="shared" si="13"/>
        <v>52</v>
      </c>
      <c r="B60" s="30" t="s">
        <v>120</v>
      </c>
      <c r="C60" s="34">
        <f t="shared" si="9"/>
        <v>217.507</v>
      </c>
      <c r="D60" s="32">
        <f t="shared" si="9"/>
        <v>217.507</v>
      </c>
      <c r="E60" s="32">
        <f t="shared" si="9"/>
        <v>153.99099999999999</v>
      </c>
      <c r="F60" s="33"/>
      <c r="G60" s="34">
        <f t="shared" si="10"/>
        <v>105.001</v>
      </c>
      <c r="H60" s="32">
        <v>105.001</v>
      </c>
      <c r="I60" s="32">
        <v>76.889</v>
      </c>
      <c r="J60" s="104"/>
      <c r="K60" s="107"/>
      <c r="L60" s="105"/>
      <c r="M60" s="105"/>
      <c r="N60" s="104"/>
      <c r="O60" s="34">
        <f t="shared" si="11"/>
        <v>103.206</v>
      </c>
      <c r="P60" s="32">
        <v>103.206</v>
      </c>
      <c r="Q60" s="32">
        <v>77.102</v>
      </c>
      <c r="R60" s="35"/>
      <c r="S60" s="31">
        <f t="shared" si="12"/>
        <v>9.3</v>
      </c>
      <c r="T60" s="32">
        <v>9.3</v>
      </c>
      <c r="U60" s="32"/>
      <c r="V60" s="35"/>
    </row>
    <row r="61" spans="1:22" ht="12.75">
      <c r="A61" s="102">
        <f t="shared" si="13"/>
        <v>53</v>
      </c>
      <c r="B61" s="62" t="s">
        <v>121</v>
      </c>
      <c r="C61" s="34">
        <f aca="true" t="shared" si="14" ref="C61:E62">G61+K61+O61+S61</f>
        <v>99.958</v>
      </c>
      <c r="D61" s="32">
        <f t="shared" si="14"/>
        <v>99.958</v>
      </c>
      <c r="E61" s="32">
        <f t="shared" si="14"/>
        <v>73.23100000000001</v>
      </c>
      <c r="F61" s="33"/>
      <c r="G61" s="34">
        <f>H61+J61</f>
        <v>12.283</v>
      </c>
      <c r="H61" s="32">
        <v>12.283</v>
      </c>
      <c r="I61" s="32">
        <v>8.307</v>
      </c>
      <c r="J61" s="104"/>
      <c r="K61" s="107"/>
      <c r="L61" s="105"/>
      <c r="M61" s="105"/>
      <c r="N61" s="104"/>
      <c r="O61" s="34">
        <f t="shared" si="11"/>
        <v>87.675</v>
      </c>
      <c r="P61" s="32">
        <v>87.675</v>
      </c>
      <c r="Q61" s="32">
        <v>64.924</v>
      </c>
      <c r="R61" s="35"/>
      <c r="S61" s="31"/>
      <c r="T61" s="32"/>
      <c r="U61" s="32"/>
      <c r="V61" s="35"/>
    </row>
    <row r="62" spans="1:22" ht="12.75">
      <c r="A62" s="102">
        <f t="shared" si="13"/>
        <v>54</v>
      </c>
      <c r="B62" s="61" t="s">
        <v>170</v>
      </c>
      <c r="C62" s="34">
        <f t="shared" si="14"/>
        <v>77.878</v>
      </c>
      <c r="D62" s="32">
        <f t="shared" si="14"/>
        <v>77.878</v>
      </c>
      <c r="E62" s="32">
        <f t="shared" si="14"/>
        <v>56.347</v>
      </c>
      <c r="F62" s="33"/>
      <c r="G62" s="34">
        <f>H62+J62</f>
        <v>38.541</v>
      </c>
      <c r="H62" s="32">
        <v>38.541</v>
      </c>
      <c r="I62" s="32">
        <v>26.817</v>
      </c>
      <c r="J62" s="35"/>
      <c r="K62" s="34"/>
      <c r="L62" s="32"/>
      <c r="M62" s="32"/>
      <c r="N62" s="35"/>
      <c r="O62" s="34">
        <f t="shared" si="11"/>
        <v>39.337</v>
      </c>
      <c r="P62" s="32">
        <v>39.337</v>
      </c>
      <c r="Q62" s="32">
        <v>29.53</v>
      </c>
      <c r="R62" s="35"/>
      <c r="S62" s="31"/>
      <c r="T62" s="32"/>
      <c r="U62" s="32"/>
      <c r="V62" s="35"/>
    </row>
    <row r="63" spans="1:22" ht="12.75">
      <c r="A63" s="102">
        <v>55</v>
      </c>
      <c r="B63" s="30" t="s">
        <v>50</v>
      </c>
      <c r="C63" s="34">
        <f aca="true" t="shared" si="15" ref="C63:F73">+G63+K63+O63+S63</f>
        <v>624.677</v>
      </c>
      <c r="D63" s="32">
        <f t="shared" si="15"/>
        <v>624.677</v>
      </c>
      <c r="E63" s="32">
        <f t="shared" si="15"/>
        <v>400.182</v>
      </c>
      <c r="F63" s="33"/>
      <c r="G63" s="34">
        <f>+H63+J63</f>
        <v>389.046</v>
      </c>
      <c r="H63" s="32">
        <v>389.046</v>
      </c>
      <c r="I63" s="32">
        <v>262.059</v>
      </c>
      <c r="J63" s="35"/>
      <c r="K63" s="107"/>
      <c r="L63" s="105"/>
      <c r="M63" s="105"/>
      <c r="N63" s="104"/>
      <c r="O63" s="34">
        <f t="shared" si="11"/>
        <v>186.531</v>
      </c>
      <c r="P63" s="32">
        <v>186.531</v>
      </c>
      <c r="Q63" s="32">
        <v>138.123</v>
      </c>
      <c r="R63" s="35"/>
      <c r="S63" s="31">
        <f t="shared" si="12"/>
        <v>49.1</v>
      </c>
      <c r="T63" s="32">
        <v>49.1</v>
      </c>
      <c r="U63" s="32"/>
      <c r="V63" s="35"/>
    </row>
    <row r="64" spans="1:22" ht="12.75">
      <c r="A64" s="102">
        <f>+A63+1</f>
        <v>56</v>
      </c>
      <c r="B64" s="30" t="s">
        <v>26</v>
      </c>
      <c r="C64" s="34">
        <f t="shared" si="15"/>
        <v>603.212</v>
      </c>
      <c r="D64" s="32">
        <f t="shared" si="15"/>
        <v>603.212</v>
      </c>
      <c r="E64" s="32">
        <f t="shared" si="15"/>
        <v>415.829</v>
      </c>
      <c r="F64" s="33"/>
      <c r="G64" s="34">
        <f aca="true" t="shared" si="16" ref="G64:G71">+H64</f>
        <v>157.303</v>
      </c>
      <c r="H64" s="32">
        <v>157.303</v>
      </c>
      <c r="I64" s="32">
        <v>96.394</v>
      </c>
      <c r="J64" s="35"/>
      <c r="K64" s="34"/>
      <c r="L64" s="32"/>
      <c r="M64" s="32"/>
      <c r="N64" s="35"/>
      <c r="O64" s="34">
        <f t="shared" si="11"/>
        <v>429.409</v>
      </c>
      <c r="P64" s="32">
        <v>429.409</v>
      </c>
      <c r="Q64" s="32">
        <v>319.435</v>
      </c>
      <c r="R64" s="35"/>
      <c r="S64" s="31">
        <f>+T64+V64</f>
        <v>16.5</v>
      </c>
      <c r="T64" s="32">
        <v>16.5</v>
      </c>
      <c r="U64" s="32"/>
      <c r="V64" s="35"/>
    </row>
    <row r="65" spans="1:22" ht="12.75">
      <c r="A65" s="102">
        <f>+A64+1</f>
        <v>57</v>
      </c>
      <c r="B65" s="30" t="s">
        <v>122</v>
      </c>
      <c r="C65" s="34">
        <f t="shared" si="15"/>
        <v>111.27</v>
      </c>
      <c r="D65" s="32">
        <f t="shared" si="15"/>
        <v>111.27</v>
      </c>
      <c r="E65" s="32">
        <f t="shared" si="15"/>
        <v>76.389</v>
      </c>
      <c r="F65" s="33"/>
      <c r="G65" s="34">
        <f t="shared" si="16"/>
        <v>44.99</v>
      </c>
      <c r="H65" s="32">
        <v>44.99</v>
      </c>
      <c r="I65" s="32">
        <v>32.422</v>
      </c>
      <c r="J65" s="104"/>
      <c r="K65" s="34"/>
      <c r="L65" s="105"/>
      <c r="M65" s="105"/>
      <c r="N65" s="104"/>
      <c r="O65" s="34">
        <f t="shared" si="11"/>
        <v>58.98</v>
      </c>
      <c r="P65" s="32">
        <v>58.98</v>
      </c>
      <c r="Q65" s="32">
        <v>43.967</v>
      </c>
      <c r="R65" s="35"/>
      <c r="S65" s="31">
        <f t="shared" si="12"/>
        <v>7.3</v>
      </c>
      <c r="T65" s="32">
        <v>7.3</v>
      </c>
      <c r="U65" s="32"/>
      <c r="V65" s="35"/>
    </row>
    <row r="66" spans="1:22" ht="12.75">
      <c r="A66" s="102">
        <v>58</v>
      </c>
      <c r="B66" s="30" t="s">
        <v>41</v>
      </c>
      <c r="C66" s="34">
        <f t="shared" si="15"/>
        <v>269.076</v>
      </c>
      <c r="D66" s="32">
        <f t="shared" si="15"/>
        <v>269.076</v>
      </c>
      <c r="E66" s="32">
        <f t="shared" si="15"/>
        <v>176.867</v>
      </c>
      <c r="F66" s="33"/>
      <c r="G66" s="34">
        <f t="shared" si="16"/>
        <v>150.792</v>
      </c>
      <c r="H66" s="32">
        <v>150.792</v>
      </c>
      <c r="I66" s="32">
        <v>95.169</v>
      </c>
      <c r="J66" s="104"/>
      <c r="K66" s="107"/>
      <c r="L66" s="105"/>
      <c r="M66" s="105"/>
      <c r="N66" s="104"/>
      <c r="O66" s="34">
        <f t="shared" si="11"/>
        <v>108.284</v>
      </c>
      <c r="P66" s="32">
        <v>108.284</v>
      </c>
      <c r="Q66" s="32">
        <v>81.698</v>
      </c>
      <c r="R66" s="35"/>
      <c r="S66" s="31">
        <f t="shared" si="12"/>
        <v>10</v>
      </c>
      <c r="T66" s="32">
        <v>10</v>
      </c>
      <c r="U66" s="32"/>
      <c r="V66" s="35"/>
    </row>
    <row r="67" spans="1:22" ht="12.75">
      <c r="A67" s="102">
        <f>+A66+1</f>
        <v>59</v>
      </c>
      <c r="B67" s="30" t="s">
        <v>51</v>
      </c>
      <c r="C67" s="34">
        <f t="shared" si="15"/>
        <v>225.737</v>
      </c>
      <c r="D67" s="32">
        <f t="shared" si="15"/>
        <v>222.737</v>
      </c>
      <c r="E67" s="32">
        <f t="shared" si="15"/>
        <v>164.205</v>
      </c>
      <c r="F67" s="33">
        <f t="shared" si="15"/>
        <v>3</v>
      </c>
      <c r="G67" s="34">
        <f>+H67+J67</f>
        <v>32.887</v>
      </c>
      <c r="H67" s="32">
        <v>29.887</v>
      </c>
      <c r="I67" s="32">
        <v>21.203</v>
      </c>
      <c r="J67" s="35">
        <v>3</v>
      </c>
      <c r="K67" s="107"/>
      <c r="L67" s="105"/>
      <c r="M67" s="105"/>
      <c r="N67" s="104"/>
      <c r="O67" s="34">
        <f t="shared" si="11"/>
        <v>188.85</v>
      </c>
      <c r="P67" s="32">
        <v>188.85</v>
      </c>
      <c r="Q67" s="32">
        <v>141.002</v>
      </c>
      <c r="R67" s="35"/>
      <c r="S67" s="31">
        <f t="shared" si="12"/>
        <v>4</v>
      </c>
      <c r="T67" s="32">
        <v>4</v>
      </c>
      <c r="U67" s="32">
        <v>2</v>
      </c>
      <c r="V67" s="35"/>
    </row>
    <row r="68" spans="1:22" ht="12.75">
      <c r="A68" s="102">
        <v>60</v>
      </c>
      <c r="B68" s="30" t="s">
        <v>123</v>
      </c>
      <c r="C68" s="34">
        <f t="shared" si="15"/>
        <v>10.870999999999999</v>
      </c>
      <c r="D68" s="32">
        <f t="shared" si="15"/>
        <v>10.870999999999999</v>
      </c>
      <c r="E68" s="32">
        <f t="shared" si="15"/>
        <v>7.424</v>
      </c>
      <c r="F68" s="33"/>
      <c r="G68" s="34"/>
      <c r="H68" s="32"/>
      <c r="I68" s="32"/>
      <c r="J68" s="104"/>
      <c r="K68" s="34">
        <f>+L68</f>
        <v>0.7</v>
      </c>
      <c r="L68" s="32">
        <v>0.7</v>
      </c>
      <c r="M68" s="105"/>
      <c r="N68" s="104"/>
      <c r="O68" s="34">
        <f t="shared" si="11"/>
        <v>10.171</v>
      </c>
      <c r="P68" s="32">
        <v>10.171</v>
      </c>
      <c r="Q68" s="32">
        <v>7.424</v>
      </c>
      <c r="R68" s="35"/>
      <c r="S68" s="31"/>
      <c r="T68" s="32"/>
      <c r="U68" s="32"/>
      <c r="V68" s="35"/>
    </row>
    <row r="69" spans="1:22" ht="12.75">
      <c r="A69" s="102">
        <v>61</v>
      </c>
      <c r="B69" s="30" t="s">
        <v>124</v>
      </c>
      <c r="C69" s="34">
        <f t="shared" si="15"/>
        <v>330.241</v>
      </c>
      <c r="D69" s="32">
        <f t="shared" si="15"/>
        <v>330.241</v>
      </c>
      <c r="E69" s="32">
        <f t="shared" si="15"/>
        <v>215.035</v>
      </c>
      <c r="F69" s="33"/>
      <c r="G69" s="34">
        <f t="shared" si="16"/>
        <v>179.853</v>
      </c>
      <c r="H69" s="32">
        <v>179.853</v>
      </c>
      <c r="I69" s="32">
        <v>112.714</v>
      </c>
      <c r="J69" s="104"/>
      <c r="K69" s="107"/>
      <c r="L69" s="105"/>
      <c r="M69" s="105"/>
      <c r="N69" s="104"/>
      <c r="O69" s="34">
        <f t="shared" si="11"/>
        <v>135.888</v>
      </c>
      <c r="P69" s="32">
        <v>135.888</v>
      </c>
      <c r="Q69" s="32">
        <v>102.321</v>
      </c>
      <c r="R69" s="35"/>
      <c r="S69" s="31">
        <f t="shared" si="12"/>
        <v>14.5</v>
      </c>
      <c r="T69" s="32">
        <v>14.5</v>
      </c>
      <c r="U69" s="32"/>
      <c r="V69" s="35"/>
    </row>
    <row r="70" spans="1:22" ht="12.75">
      <c r="A70" s="102">
        <v>62</v>
      </c>
      <c r="B70" s="30" t="s">
        <v>28</v>
      </c>
      <c r="C70" s="34">
        <f t="shared" si="15"/>
        <v>1724.7089999999998</v>
      </c>
      <c r="D70" s="32">
        <f t="shared" si="15"/>
        <v>1723.7089999999998</v>
      </c>
      <c r="E70" s="32">
        <f t="shared" si="15"/>
        <v>1117.961</v>
      </c>
      <c r="F70" s="33">
        <f t="shared" si="15"/>
        <v>1</v>
      </c>
      <c r="G70" s="34">
        <f t="shared" si="16"/>
        <v>657.934</v>
      </c>
      <c r="H70" s="32">
        <v>657.934</v>
      </c>
      <c r="I70" s="32">
        <v>375.584</v>
      </c>
      <c r="J70" s="104"/>
      <c r="K70" s="107"/>
      <c r="L70" s="105"/>
      <c r="M70" s="105"/>
      <c r="N70" s="104"/>
      <c r="O70" s="34">
        <f>P70+R70</f>
        <v>991.775</v>
      </c>
      <c r="P70" s="32">
        <v>991.775</v>
      </c>
      <c r="Q70" s="32">
        <v>742.377</v>
      </c>
      <c r="R70" s="35"/>
      <c r="S70" s="31">
        <f>+T70+V70</f>
        <v>75</v>
      </c>
      <c r="T70" s="32">
        <v>74</v>
      </c>
      <c r="U70" s="32"/>
      <c r="V70" s="35">
        <v>1</v>
      </c>
    </row>
    <row r="71" spans="1:22" ht="12.75">
      <c r="A71" s="102">
        <v>63</v>
      </c>
      <c r="B71" s="30" t="s">
        <v>171</v>
      </c>
      <c r="C71" s="34">
        <f t="shared" si="15"/>
        <v>100.686</v>
      </c>
      <c r="D71" s="32">
        <f t="shared" si="15"/>
        <v>99.686</v>
      </c>
      <c r="E71" s="32">
        <f t="shared" si="15"/>
        <v>55.722</v>
      </c>
      <c r="F71" s="33">
        <f t="shared" si="15"/>
        <v>1</v>
      </c>
      <c r="G71" s="34">
        <f t="shared" si="16"/>
        <v>90.686</v>
      </c>
      <c r="H71" s="32">
        <v>90.686</v>
      </c>
      <c r="I71" s="32">
        <v>55.722</v>
      </c>
      <c r="J71" s="35"/>
      <c r="K71" s="34"/>
      <c r="L71" s="32"/>
      <c r="M71" s="32"/>
      <c r="N71" s="35"/>
      <c r="O71" s="34"/>
      <c r="P71" s="32"/>
      <c r="Q71" s="32"/>
      <c r="R71" s="35"/>
      <c r="S71" s="31">
        <f>+T71+V71</f>
        <v>10</v>
      </c>
      <c r="T71" s="32">
        <v>9</v>
      </c>
      <c r="U71" s="32"/>
      <c r="V71" s="35">
        <v>1</v>
      </c>
    </row>
    <row r="72" spans="1:22" ht="12.75">
      <c r="A72" s="102">
        <v>64</v>
      </c>
      <c r="B72" s="30" t="s">
        <v>125</v>
      </c>
      <c r="C72" s="34">
        <f t="shared" si="15"/>
        <v>1181.079</v>
      </c>
      <c r="D72" s="32">
        <f t="shared" si="15"/>
        <v>1175.3890000000001</v>
      </c>
      <c r="E72" s="32">
        <f t="shared" si="15"/>
        <v>807.976</v>
      </c>
      <c r="F72" s="32">
        <f t="shared" si="15"/>
        <v>5.69</v>
      </c>
      <c r="G72" s="34">
        <f>+H72+J72</f>
        <v>302.455</v>
      </c>
      <c r="H72" s="32">
        <v>296.765</v>
      </c>
      <c r="I72" s="32">
        <v>183.374</v>
      </c>
      <c r="J72" s="35">
        <v>5.69</v>
      </c>
      <c r="K72" s="107"/>
      <c r="L72" s="105"/>
      <c r="M72" s="105"/>
      <c r="N72" s="104"/>
      <c r="O72" s="34">
        <f>P72+R72</f>
        <v>839.624</v>
      </c>
      <c r="P72" s="32">
        <v>839.624</v>
      </c>
      <c r="Q72" s="32">
        <v>624.602</v>
      </c>
      <c r="R72" s="35"/>
      <c r="S72" s="31">
        <f t="shared" si="12"/>
        <v>39</v>
      </c>
      <c r="T72" s="32">
        <v>39</v>
      </c>
      <c r="U72" s="32"/>
      <c r="V72" s="35"/>
    </row>
    <row r="73" spans="1:22" ht="12.75">
      <c r="A73" s="102">
        <f>+A72+1</f>
        <v>65</v>
      </c>
      <c r="B73" s="30" t="s">
        <v>29</v>
      </c>
      <c r="C73" s="34">
        <f t="shared" si="15"/>
        <v>744.85</v>
      </c>
      <c r="D73" s="32">
        <f t="shared" si="15"/>
        <v>744.85</v>
      </c>
      <c r="E73" s="32">
        <f t="shared" si="15"/>
        <v>480.98</v>
      </c>
      <c r="F73" s="32"/>
      <c r="G73" s="34">
        <f>+H73+J73</f>
        <v>276.029</v>
      </c>
      <c r="H73" s="32">
        <v>276.029</v>
      </c>
      <c r="I73" s="32">
        <v>141.018</v>
      </c>
      <c r="J73" s="35"/>
      <c r="K73" s="107"/>
      <c r="L73" s="105"/>
      <c r="M73" s="105"/>
      <c r="N73" s="104"/>
      <c r="O73" s="34">
        <f t="shared" si="11"/>
        <v>453.821</v>
      </c>
      <c r="P73" s="32">
        <v>453.821</v>
      </c>
      <c r="Q73" s="32">
        <v>339.962</v>
      </c>
      <c r="R73" s="35"/>
      <c r="S73" s="31">
        <f t="shared" si="12"/>
        <v>15</v>
      </c>
      <c r="T73" s="32">
        <v>15</v>
      </c>
      <c r="U73" s="32"/>
      <c r="V73" s="35"/>
    </row>
    <row r="74" spans="1:22" ht="12.75">
      <c r="A74" s="102">
        <f>+A73+1</f>
        <v>66</v>
      </c>
      <c r="B74" s="62" t="s">
        <v>172</v>
      </c>
      <c r="C74" s="34">
        <f aca="true" t="shared" si="17" ref="C74:E75">G74+K74+O74+S74</f>
        <v>37.66</v>
      </c>
      <c r="D74" s="32">
        <f t="shared" si="17"/>
        <v>37.66</v>
      </c>
      <c r="E74" s="32">
        <f t="shared" si="17"/>
        <v>26.903</v>
      </c>
      <c r="F74" s="33"/>
      <c r="G74" s="34">
        <f>H74+J74</f>
        <v>33.16</v>
      </c>
      <c r="H74" s="32">
        <v>33.16</v>
      </c>
      <c r="I74" s="32">
        <v>24.834</v>
      </c>
      <c r="J74" s="35"/>
      <c r="K74" s="34"/>
      <c r="L74" s="32"/>
      <c r="M74" s="32"/>
      <c r="N74" s="35"/>
      <c r="O74" s="34"/>
      <c r="P74" s="32"/>
      <c r="Q74" s="32"/>
      <c r="R74" s="35"/>
      <c r="S74" s="31">
        <f t="shared" si="12"/>
        <v>4.5</v>
      </c>
      <c r="T74" s="32">
        <v>4.5</v>
      </c>
      <c r="U74" s="32">
        <v>2.069</v>
      </c>
      <c r="V74" s="35"/>
    </row>
    <row r="75" spans="1:22" ht="12.75">
      <c r="A75" s="102">
        <f>+A74+1</f>
        <v>67</v>
      </c>
      <c r="B75" s="30" t="s">
        <v>127</v>
      </c>
      <c r="C75" s="34">
        <f t="shared" si="17"/>
        <v>400.329</v>
      </c>
      <c r="D75" s="32">
        <f t="shared" si="17"/>
        <v>400.329</v>
      </c>
      <c r="E75" s="32">
        <f t="shared" si="17"/>
        <v>259.841</v>
      </c>
      <c r="F75" s="33"/>
      <c r="G75" s="34">
        <f>H75+J75</f>
        <v>194.916</v>
      </c>
      <c r="H75" s="32">
        <v>194.916</v>
      </c>
      <c r="I75" s="32">
        <v>119.081</v>
      </c>
      <c r="J75" s="35"/>
      <c r="K75" s="107"/>
      <c r="L75" s="105"/>
      <c r="M75" s="105"/>
      <c r="N75" s="104"/>
      <c r="O75" s="34">
        <f t="shared" si="11"/>
        <v>187.413</v>
      </c>
      <c r="P75" s="32">
        <v>187.413</v>
      </c>
      <c r="Q75" s="32">
        <v>140.76</v>
      </c>
      <c r="R75" s="35"/>
      <c r="S75" s="31">
        <f t="shared" si="12"/>
        <v>18</v>
      </c>
      <c r="T75" s="32">
        <v>18</v>
      </c>
      <c r="U75" s="32"/>
      <c r="V75" s="35"/>
    </row>
    <row r="76" spans="1:22" ht="12.75">
      <c r="A76" s="102">
        <f>+A75+1</f>
        <v>68</v>
      </c>
      <c r="B76" s="30" t="s">
        <v>30</v>
      </c>
      <c r="C76" s="34">
        <f aca="true" t="shared" si="18" ref="C76:E78">+G76+K76+O76+S76</f>
        <v>646.213</v>
      </c>
      <c r="D76" s="32">
        <f t="shared" si="18"/>
        <v>646.213</v>
      </c>
      <c r="E76" s="32">
        <f t="shared" si="18"/>
        <v>410.47200000000004</v>
      </c>
      <c r="F76" s="33"/>
      <c r="G76" s="34">
        <f>+H76</f>
        <v>251.799</v>
      </c>
      <c r="H76" s="32">
        <v>251.799</v>
      </c>
      <c r="I76" s="32">
        <v>125.615</v>
      </c>
      <c r="J76" s="104"/>
      <c r="K76" s="107"/>
      <c r="L76" s="105"/>
      <c r="M76" s="105"/>
      <c r="N76" s="104"/>
      <c r="O76" s="34">
        <f t="shared" si="11"/>
        <v>379.914</v>
      </c>
      <c r="P76" s="32">
        <v>379.914</v>
      </c>
      <c r="Q76" s="32">
        <v>284.857</v>
      </c>
      <c r="R76" s="35"/>
      <c r="S76" s="31">
        <f t="shared" si="12"/>
        <v>14.5</v>
      </c>
      <c r="T76" s="32">
        <v>14.5</v>
      </c>
      <c r="U76" s="32"/>
      <c r="V76" s="35"/>
    </row>
    <row r="77" spans="1:22" ht="12.75">
      <c r="A77" s="102">
        <f>+A76+1</f>
        <v>69</v>
      </c>
      <c r="B77" s="30" t="s">
        <v>173</v>
      </c>
      <c r="C77" s="34">
        <f t="shared" si="18"/>
        <v>154.251</v>
      </c>
      <c r="D77" s="32">
        <f t="shared" si="18"/>
        <v>154.251</v>
      </c>
      <c r="E77" s="32">
        <f t="shared" si="18"/>
        <v>87.856</v>
      </c>
      <c r="F77" s="33"/>
      <c r="G77" s="34">
        <f>+H77</f>
        <v>102.159</v>
      </c>
      <c r="H77" s="32">
        <v>102.159</v>
      </c>
      <c r="I77" s="32">
        <v>54.658</v>
      </c>
      <c r="J77" s="35"/>
      <c r="K77" s="34"/>
      <c r="L77" s="32"/>
      <c r="M77" s="32"/>
      <c r="N77" s="35"/>
      <c r="O77" s="34">
        <f t="shared" si="11"/>
        <v>44.892</v>
      </c>
      <c r="P77" s="32">
        <v>44.892</v>
      </c>
      <c r="Q77" s="32">
        <v>33.198</v>
      </c>
      <c r="R77" s="35"/>
      <c r="S77" s="31">
        <f t="shared" si="12"/>
        <v>7.2</v>
      </c>
      <c r="T77" s="32">
        <v>7.2</v>
      </c>
      <c r="U77" s="32"/>
      <c r="V77" s="35"/>
    </row>
    <row r="78" spans="1:22" ht="12.75">
      <c r="A78" s="102">
        <v>70</v>
      </c>
      <c r="B78" s="62" t="s">
        <v>174</v>
      </c>
      <c r="C78" s="34">
        <f>+G78+K78+O78+S78</f>
        <v>41.171</v>
      </c>
      <c r="D78" s="32">
        <f t="shared" si="18"/>
        <v>41.171</v>
      </c>
      <c r="E78" s="32">
        <f t="shared" si="18"/>
        <v>28.078000000000003</v>
      </c>
      <c r="F78" s="33"/>
      <c r="G78" s="34">
        <f>+H78</f>
        <v>39.659</v>
      </c>
      <c r="H78" s="32">
        <v>39.659</v>
      </c>
      <c r="I78" s="32">
        <v>27.382</v>
      </c>
      <c r="J78" s="35"/>
      <c r="K78" s="34"/>
      <c r="L78" s="32"/>
      <c r="M78" s="32"/>
      <c r="N78" s="35"/>
      <c r="O78" s="34"/>
      <c r="P78" s="32"/>
      <c r="Q78" s="32"/>
      <c r="R78" s="35"/>
      <c r="S78" s="31">
        <f t="shared" si="12"/>
        <v>1.512</v>
      </c>
      <c r="T78" s="32">
        <v>1.512</v>
      </c>
      <c r="U78" s="32">
        <v>0.696</v>
      </c>
      <c r="V78" s="35"/>
    </row>
    <row r="79" spans="1:22" ht="12.75">
      <c r="A79" s="102">
        <f aca="true" t="shared" si="19" ref="A79:A142">+A78+1</f>
        <v>71</v>
      </c>
      <c r="B79" s="30" t="s">
        <v>31</v>
      </c>
      <c r="C79" s="34">
        <f aca="true" t="shared" si="20" ref="C79:F164">G79+K79+O79+S79</f>
        <v>660.677</v>
      </c>
      <c r="D79" s="32">
        <f>H79+L79+P79+T79</f>
        <v>659.548</v>
      </c>
      <c r="E79" s="32">
        <f>I79+M79+Q79+U79</f>
        <v>439.84999999999997</v>
      </c>
      <c r="F79" s="32">
        <f>+J79+N79+R79+V79</f>
        <v>1.129</v>
      </c>
      <c r="G79" s="34">
        <f>H79+J79</f>
        <v>208.932</v>
      </c>
      <c r="H79" s="32">
        <v>207.803</v>
      </c>
      <c r="I79" s="32">
        <v>118.344</v>
      </c>
      <c r="J79" s="35">
        <v>1.129</v>
      </c>
      <c r="K79" s="107"/>
      <c r="L79" s="105"/>
      <c r="M79" s="105"/>
      <c r="N79" s="104"/>
      <c r="O79" s="34">
        <f t="shared" si="11"/>
        <v>428.745</v>
      </c>
      <c r="P79" s="32">
        <v>428.745</v>
      </c>
      <c r="Q79" s="32">
        <v>321.506</v>
      </c>
      <c r="R79" s="35"/>
      <c r="S79" s="31">
        <f t="shared" si="12"/>
        <v>23</v>
      </c>
      <c r="T79" s="32">
        <v>23</v>
      </c>
      <c r="U79" s="32"/>
      <c r="V79" s="35"/>
    </row>
    <row r="80" spans="1:22" ht="12.75">
      <c r="A80" s="102">
        <f t="shared" si="19"/>
        <v>72</v>
      </c>
      <c r="B80" s="62" t="s">
        <v>175</v>
      </c>
      <c r="C80" s="34">
        <f t="shared" si="20"/>
        <v>34.462</v>
      </c>
      <c r="D80" s="32">
        <f>H80+L80+P80+T80</f>
        <v>34.462</v>
      </c>
      <c r="E80" s="32">
        <f>I80+M80+Q80+U80</f>
        <v>25.736</v>
      </c>
      <c r="F80" s="33"/>
      <c r="G80" s="34">
        <f>H80+J80</f>
        <v>32.862</v>
      </c>
      <c r="H80" s="32">
        <v>32.862</v>
      </c>
      <c r="I80" s="32">
        <v>25</v>
      </c>
      <c r="J80" s="35"/>
      <c r="K80" s="34"/>
      <c r="L80" s="32"/>
      <c r="M80" s="32"/>
      <c r="N80" s="35"/>
      <c r="O80" s="34"/>
      <c r="P80" s="32"/>
      <c r="Q80" s="32"/>
      <c r="R80" s="35"/>
      <c r="S80" s="31">
        <f t="shared" si="12"/>
        <v>1.6</v>
      </c>
      <c r="T80" s="32">
        <v>1.6</v>
      </c>
      <c r="U80" s="32">
        <v>0.736</v>
      </c>
      <c r="V80" s="35"/>
    </row>
    <row r="81" spans="1:22" ht="12.75">
      <c r="A81" s="102">
        <f t="shared" si="19"/>
        <v>73</v>
      </c>
      <c r="B81" s="30" t="s">
        <v>131</v>
      </c>
      <c r="C81" s="34">
        <f aca="true" t="shared" si="21" ref="C81:E88">+G81+K81+O81+S81</f>
        <v>778.9019999999999</v>
      </c>
      <c r="D81" s="32">
        <f t="shared" si="21"/>
        <v>778.9019999999999</v>
      </c>
      <c r="E81" s="32">
        <f t="shared" si="21"/>
        <v>465.164</v>
      </c>
      <c r="F81" s="33"/>
      <c r="G81" s="34">
        <f aca="true" t="shared" si="22" ref="G81:G88">+H81</f>
        <v>341.571</v>
      </c>
      <c r="H81" s="32">
        <v>341.571</v>
      </c>
      <c r="I81" s="32">
        <v>160.738</v>
      </c>
      <c r="J81" s="104"/>
      <c r="K81" s="107"/>
      <c r="L81" s="105"/>
      <c r="M81" s="105"/>
      <c r="N81" s="104"/>
      <c r="O81" s="34">
        <f t="shared" si="11"/>
        <v>405.931</v>
      </c>
      <c r="P81" s="32">
        <v>405.931</v>
      </c>
      <c r="Q81" s="32">
        <v>304.426</v>
      </c>
      <c r="R81" s="104"/>
      <c r="S81" s="31">
        <f>+T81</f>
        <v>31.4</v>
      </c>
      <c r="T81" s="32">
        <v>31.4</v>
      </c>
      <c r="U81" s="32"/>
      <c r="V81" s="35"/>
    </row>
    <row r="82" spans="1:22" ht="12.75">
      <c r="A82" s="102">
        <f t="shared" si="19"/>
        <v>74</v>
      </c>
      <c r="B82" s="30" t="s">
        <v>45</v>
      </c>
      <c r="C82" s="34">
        <f t="shared" si="21"/>
        <v>325.79599999999994</v>
      </c>
      <c r="D82" s="32">
        <f t="shared" si="21"/>
        <v>325.79599999999994</v>
      </c>
      <c r="E82" s="32">
        <f t="shared" si="21"/>
        <v>207.632</v>
      </c>
      <c r="F82" s="33"/>
      <c r="G82" s="34">
        <f>+H82+J82</f>
        <v>16.977</v>
      </c>
      <c r="H82" s="32">
        <v>16.977</v>
      </c>
      <c r="I82" s="32"/>
      <c r="J82" s="35"/>
      <c r="K82" s="34">
        <f>L82+N82</f>
        <v>136.1</v>
      </c>
      <c r="L82" s="32">
        <v>136.1</v>
      </c>
      <c r="M82" s="32">
        <v>82.593</v>
      </c>
      <c r="N82" s="35"/>
      <c r="O82" s="34">
        <f t="shared" si="11"/>
        <v>165.319</v>
      </c>
      <c r="P82" s="32">
        <v>165.319</v>
      </c>
      <c r="Q82" s="32">
        <v>125.039</v>
      </c>
      <c r="R82" s="35"/>
      <c r="S82" s="31">
        <f>+T82</f>
        <v>7.4</v>
      </c>
      <c r="T82" s="32">
        <v>7.4</v>
      </c>
      <c r="U82" s="32"/>
      <c r="V82" s="35"/>
    </row>
    <row r="83" spans="1:22" ht="12.75">
      <c r="A83" s="102">
        <v>75</v>
      </c>
      <c r="B83" s="30" t="s">
        <v>132</v>
      </c>
      <c r="C83" s="34">
        <f t="shared" si="21"/>
        <v>406.804</v>
      </c>
      <c r="D83" s="32">
        <f t="shared" si="21"/>
        <v>406.804</v>
      </c>
      <c r="E83" s="32">
        <f t="shared" si="21"/>
        <v>294.001</v>
      </c>
      <c r="F83" s="33"/>
      <c r="G83" s="34">
        <f t="shared" si="22"/>
        <v>352.599</v>
      </c>
      <c r="H83" s="32">
        <v>352.599</v>
      </c>
      <c r="I83" s="32">
        <v>261.885</v>
      </c>
      <c r="J83" s="104"/>
      <c r="K83" s="107"/>
      <c r="L83" s="105"/>
      <c r="M83" s="105"/>
      <c r="N83" s="104"/>
      <c r="O83" s="34">
        <f t="shared" si="11"/>
        <v>25.705</v>
      </c>
      <c r="P83" s="32">
        <v>25.705</v>
      </c>
      <c r="Q83" s="32">
        <v>19.7</v>
      </c>
      <c r="R83" s="35"/>
      <c r="S83" s="31">
        <f>+T83+V83</f>
        <v>28.5</v>
      </c>
      <c r="T83" s="32">
        <v>28.5</v>
      </c>
      <c r="U83" s="32">
        <v>12.416</v>
      </c>
      <c r="V83" s="35"/>
    </row>
    <row r="84" spans="1:22" ht="12.75">
      <c r="A84" s="102">
        <f t="shared" si="19"/>
        <v>76</v>
      </c>
      <c r="B84" s="30" t="s">
        <v>42</v>
      </c>
      <c r="C84" s="34">
        <f t="shared" si="21"/>
        <v>119.569</v>
      </c>
      <c r="D84" s="32">
        <f t="shared" si="21"/>
        <v>119.569</v>
      </c>
      <c r="E84" s="32">
        <f t="shared" si="21"/>
        <v>86.772</v>
      </c>
      <c r="F84" s="33"/>
      <c r="G84" s="34">
        <f t="shared" si="22"/>
        <v>94.294</v>
      </c>
      <c r="H84" s="32">
        <v>94.294</v>
      </c>
      <c r="I84" s="32">
        <v>71.525</v>
      </c>
      <c r="J84" s="104"/>
      <c r="K84" s="107"/>
      <c r="L84" s="105"/>
      <c r="M84" s="105"/>
      <c r="N84" s="104"/>
      <c r="O84" s="34">
        <f t="shared" si="11"/>
        <v>13.775</v>
      </c>
      <c r="P84" s="32">
        <v>13.775</v>
      </c>
      <c r="Q84" s="32">
        <v>10.557</v>
      </c>
      <c r="R84" s="35"/>
      <c r="S84" s="31">
        <f aca="true" t="shared" si="23" ref="S84:S89">T84+V84</f>
        <v>11.5</v>
      </c>
      <c r="T84" s="32">
        <v>11.5</v>
      </c>
      <c r="U84" s="32">
        <v>4.69</v>
      </c>
      <c r="V84" s="35"/>
    </row>
    <row r="85" spans="1:22" ht="12.75">
      <c r="A85" s="102">
        <f t="shared" si="19"/>
        <v>77</v>
      </c>
      <c r="B85" s="62" t="s">
        <v>33</v>
      </c>
      <c r="C85" s="34">
        <f t="shared" si="21"/>
        <v>86.653</v>
      </c>
      <c r="D85" s="32">
        <f t="shared" si="21"/>
        <v>86.653</v>
      </c>
      <c r="E85" s="32">
        <f t="shared" si="21"/>
        <v>47.442</v>
      </c>
      <c r="F85" s="33"/>
      <c r="G85" s="34">
        <f t="shared" si="22"/>
        <v>65.653</v>
      </c>
      <c r="H85" s="32">
        <v>65.653</v>
      </c>
      <c r="I85" s="32">
        <v>47.442</v>
      </c>
      <c r="J85" s="104"/>
      <c r="K85" s="107"/>
      <c r="L85" s="105"/>
      <c r="M85" s="105"/>
      <c r="N85" s="104"/>
      <c r="O85" s="34"/>
      <c r="P85" s="32"/>
      <c r="Q85" s="32"/>
      <c r="R85" s="35"/>
      <c r="S85" s="31">
        <f t="shared" si="23"/>
        <v>21</v>
      </c>
      <c r="T85" s="32">
        <v>21</v>
      </c>
      <c r="U85" s="32"/>
      <c r="V85" s="35"/>
    </row>
    <row r="86" spans="1:22" ht="12.75">
      <c r="A86" s="102">
        <v>78</v>
      </c>
      <c r="B86" s="62" t="s">
        <v>176</v>
      </c>
      <c r="C86" s="34">
        <f t="shared" si="21"/>
        <v>90.529</v>
      </c>
      <c r="D86" s="32">
        <f t="shared" si="21"/>
        <v>90.529</v>
      </c>
      <c r="E86" s="32">
        <f t="shared" si="21"/>
        <v>67.105</v>
      </c>
      <c r="F86" s="33"/>
      <c r="G86" s="34">
        <f t="shared" si="22"/>
        <v>31.66</v>
      </c>
      <c r="H86" s="32">
        <v>31.66</v>
      </c>
      <c r="I86" s="32">
        <v>22.754</v>
      </c>
      <c r="J86" s="104"/>
      <c r="K86" s="107"/>
      <c r="L86" s="105"/>
      <c r="M86" s="105"/>
      <c r="N86" s="104"/>
      <c r="O86" s="34">
        <f t="shared" si="11"/>
        <v>57.869</v>
      </c>
      <c r="P86" s="32">
        <v>57.869</v>
      </c>
      <c r="Q86" s="32">
        <v>44.351</v>
      </c>
      <c r="R86" s="35"/>
      <c r="S86" s="31">
        <f t="shared" si="23"/>
        <v>1</v>
      </c>
      <c r="T86" s="32">
        <v>1</v>
      </c>
      <c r="U86" s="32"/>
      <c r="V86" s="35"/>
    </row>
    <row r="87" spans="1:22" ht="12.75">
      <c r="A87" s="102">
        <f t="shared" si="19"/>
        <v>79</v>
      </c>
      <c r="B87" s="30" t="s">
        <v>133</v>
      </c>
      <c r="C87" s="34">
        <f t="shared" si="21"/>
        <v>227.31699999999998</v>
      </c>
      <c r="D87" s="32">
        <f t="shared" si="21"/>
        <v>227.31699999999998</v>
      </c>
      <c r="E87" s="32">
        <f t="shared" si="21"/>
        <v>146.53799999999998</v>
      </c>
      <c r="F87" s="33"/>
      <c r="G87" s="34">
        <f t="shared" si="22"/>
        <v>159.314</v>
      </c>
      <c r="H87" s="32">
        <v>159.314</v>
      </c>
      <c r="I87" s="32">
        <v>103.696</v>
      </c>
      <c r="J87" s="104"/>
      <c r="K87" s="107"/>
      <c r="L87" s="105"/>
      <c r="M87" s="105"/>
      <c r="N87" s="104"/>
      <c r="O87" s="34">
        <f t="shared" si="11"/>
        <v>56.303</v>
      </c>
      <c r="P87" s="32">
        <v>56.303</v>
      </c>
      <c r="Q87" s="32">
        <v>41.646</v>
      </c>
      <c r="R87" s="35"/>
      <c r="S87" s="31">
        <f t="shared" si="23"/>
        <v>11.7</v>
      </c>
      <c r="T87" s="32">
        <v>11.7</v>
      </c>
      <c r="U87" s="32">
        <v>1.196</v>
      </c>
      <c r="V87" s="35"/>
    </row>
    <row r="88" spans="1:22" ht="12.75">
      <c r="A88" s="102">
        <v>80</v>
      </c>
      <c r="B88" s="30" t="s">
        <v>177</v>
      </c>
      <c r="C88" s="43">
        <f t="shared" si="21"/>
        <v>67.899</v>
      </c>
      <c r="D88" s="32">
        <f t="shared" si="21"/>
        <v>67.899</v>
      </c>
      <c r="E88" s="31">
        <f t="shared" si="21"/>
        <v>43.929</v>
      </c>
      <c r="F88" s="33"/>
      <c r="G88" s="34">
        <f t="shared" si="22"/>
        <v>40.21</v>
      </c>
      <c r="H88" s="32">
        <v>40.21</v>
      </c>
      <c r="I88" s="32">
        <v>25.751</v>
      </c>
      <c r="J88" s="104"/>
      <c r="K88" s="107"/>
      <c r="L88" s="105"/>
      <c r="M88" s="105"/>
      <c r="N88" s="104"/>
      <c r="O88" s="34">
        <f t="shared" si="11"/>
        <v>24.589</v>
      </c>
      <c r="P88" s="32">
        <v>24.589</v>
      </c>
      <c r="Q88" s="32">
        <v>18.178</v>
      </c>
      <c r="R88" s="35"/>
      <c r="S88" s="31">
        <f t="shared" si="23"/>
        <v>3.1</v>
      </c>
      <c r="T88" s="32">
        <v>3.1</v>
      </c>
      <c r="U88" s="32"/>
      <c r="V88" s="35"/>
    </row>
    <row r="89" spans="1:22" ht="12.75">
      <c r="A89" s="102">
        <v>81</v>
      </c>
      <c r="B89" s="62" t="s">
        <v>9</v>
      </c>
      <c r="C89" s="34">
        <f t="shared" si="20"/>
        <v>14.457</v>
      </c>
      <c r="D89" s="32">
        <f t="shared" si="20"/>
        <v>14.457</v>
      </c>
      <c r="E89" s="32">
        <f t="shared" si="20"/>
        <v>11.08</v>
      </c>
      <c r="F89" s="33">
        <f>+J89+N89+R89+V89</f>
        <v>0</v>
      </c>
      <c r="G89" s="34">
        <f aca="true" t="shared" si="24" ref="G89:G171">H89+J89</f>
        <v>0</v>
      </c>
      <c r="H89" s="32"/>
      <c r="I89" s="32"/>
      <c r="J89" s="35"/>
      <c r="K89" s="107"/>
      <c r="L89" s="105"/>
      <c r="M89" s="105"/>
      <c r="N89" s="104"/>
      <c r="O89" s="34">
        <f t="shared" si="11"/>
        <v>14.457</v>
      </c>
      <c r="P89" s="32">
        <v>14.457</v>
      </c>
      <c r="Q89" s="32">
        <v>11.08</v>
      </c>
      <c r="R89" s="35"/>
      <c r="S89" s="31">
        <f t="shared" si="23"/>
        <v>0</v>
      </c>
      <c r="T89" s="32"/>
      <c r="U89" s="32"/>
      <c r="V89" s="35"/>
    </row>
    <row r="90" spans="1:22" ht="12.75">
      <c r="A90" s="102">
        <v>82</v>
      </c>
      <c r="B90" s="47" t="s">
        <v>178</v>
      </c>
      <c r="C90" s="24">
        <f t="shared" si="20"/>
        <v>0</v>
      </c>
      <c r="D90" s="27">
        <f t="shared" si="20"/>
        <v>0</v>
      </c>
      <c r="E90" s="27"/>
      <c r="F90" s="33"/>
      <c r="G90" s="24">
        <f t="shared" si="24"/>
        <v>0</v>
      </c>
      <c r="H90" s="27"/>
      <c r="I90" s="32"/>
      <c r="J90" s="35"/>
      <c r="K90" s="107"/>
      <c r="L90" s="105"/>
      <c r="M90" s="105"/>
      <c r="N90" s="104"/>
      <c r="O90" s="34"/>
      <c r="P90" s="32"/>
      <c r="Q90" s="32"/>
      <c r="R90" s="35"/>
      <c r="S90" s="31"/>
      <c r="T90" s="32"/>
      <c r="U90" s="32"/>
      <c r="V90" s="35"/>
    </row>
    <row r="91" spans="1:22" ht="12.75">
      <c r="A91" s="102">
        <v>83</v>
      </c>
      <c r="B91" s="30" t="s">
        <v>11</v>
      </c>
      <c r="C91" s="34">
        <f t="shared" si="20"/>
        <v>0</v>
      </c>
      <c r="D91" s="32">
        <f t="shared" si="20"/>
        <v>0</v>
      </c>
      <c r="E91" s="32">
        <f t="shared" si="20"/>
        <v>0</v>
      </c>
      <c r="F91" s="33"/>
      <c r="G91" s="34">
        <f t="shared" si="24"/>
        <v>0</v>
      </c>
      <c r="H91" s="32"/>
      <c r="I91" s="32"/>
      <c r="J91" s="37"/>
      <c r="K91" s="107"/>
      <c r="L91" s="105"/>
      <c r="M91" s="105"/>
      <c r="N91" s="104"/>
      <c r="O91" s="34"/>
      <c r="P91" s="32"/>
      <c r="Q91" s="32"/>
      <c r="R91" s="35"/>
      <c r="S91" s="31"/>
      <c r="T91" s="32"/>
      <c r="U91" s="32"/>
      <c r="V91" s="35"/>
    </row>
    <row r="92" spans="1:22" ht="12.75">
      <c r="A92" s="102">
        <v>84</v>
      </c>
      <c r="B92" s="30" t="s">
        <v>12</v>
      </c>
      <c r="C92" s="34">
        <f t="shared" si="20"/>
        <v>0</v>
      </c>
      <c r="D92" s="32">
        <f t="shared" si="20"/>
        <v>0</v>
      </c>
      <c r="E92" s="32">
        <f t="shared" si="20"/>
        <v>0</v>
      </c>
      <c r="F92" s="33"/>
      <c r="G92" s="34">
        <f t="shared" si="24"/>
        <v>0</v>
      </c>
      <c r="H92" s="32"/>
      <c r="I92" s="32"/>
      <c r="J92" s="37"/>
      <c r="K92" s="107"/>
      <c r="L92" s="105"/>
      <c r="M92" s="105"/>
      <c r="N92" s="104"/>
      <c r="O92" s="34"/>
      <c r="P92" s="32"/>
      <c r="Q92" s="32"/>
      <c r="R92" s="35"/>
      <c r="S92" s="31"/>
      <c r="T92" s="32"/>
      <c r="U92" s="32"/>
      <c r="V92" s="35"/>
    </row>
    <row r="93" spans="1:22" ht="12.75">
      <c r="A93" s="102">
        <v>85</v>
      </c>
      <c r="B93" s="30" t="s">
        <v>13</v>
      </c>
      <c r="C93" s="34">
        <f t="shared" si="20"/>
        <v>0</v>
      </c>
      <c r="D93" s="32">
        <f t="shared" si="20"/>
        <v>0</v>
      </c>
      <c r="E93" s="32">
        <f t="shared" si="20"/>
        <v>0</v>
      </c>
      <c r="F93" s="33"/>
      <c r="G93" s="34">
        <f t="shared" si="24"/>
        <v>0</v>
      </c>
      <c r="H93" s="32"/>
      <c r="I93" s="32"/>
      <c r="J93" s="35"/>
      <c r="K93" s="107"/>
      <c r="L93" s="105"/>
      <c r="M93" s="105"/>
      <c r="N93" s="104"/>
      <c r="O93" s="34"/>
      <c r="P93" s="32"/>
      <c r="Q93" s="32"/>
      <c r="R93" s="35"/>
      <c r="S93" s="111"/>
      <c r="T93" s="27"/>
      <c r="U93" s="27"/>
      <c r="V93" s="37"/>
    </row>
    <row r="94" spans="1:22" ht="12.75">
      <c r="A94" s="102">
        <f t="shared" si="19"/>
        <v>86</v>
      </c>
      <c r="B94" s="30" t="s">
        <v>14</v>
      </c>
      <c r="C94" s="34">
        <f t="shared" si="20"/>
        <v>0</v>
      </c>
      <c r="D94" s="32">
        <f t="shared" si="20"/>
        <v>0</v>
      </c>
      <c r="E94" s="32">
        <f t="shared" si="20"/>
        <v>0</v>
      </c>
      <c r="F94" s="33"/>
      <c r="G94" s="34">
        <f t="shared" si="24"/>
        <v>0</v>
      </c>
      <c r="H94" s="32"/>
      <c r="I94" s="32"/>
      <c r="J94" s="37"/>
      <c r="K94" s="107"/>
      <c r="L94" s="105"/>
      <c r="M94" s="105"/>
      <c r="N94" s="104"/>
      <c r="O94" s="34"/>
      <c r="P94" s="32"/>
      <c r="Q94" s="32"/>
      <c r="R94" s="35"/>
      <c r="S94" s="111"/>
      <c r="T94" s="27"/>
      <c r="U94" s="27"/>
      <c r="V94" s="37"/>
    </row>
    <row r="95" spans="1:22" ht="12.75">
      <c r="A95" s="102">
        <f t="shared" si="19"/>
        <v>87</v>
      </c>
      <c r="B95" s="30" t="s">
        <v>15</v>
      </c>
      <c r="C95" s="34">
        <f t="shared" si="20"/>
        <v>0</v>
      </c>
      <c r="D95" s="32">
        <f t="shared" si="20"/>
        <v>0</v>
      </c>
      <c r="E95" s="32">
        <f t="shared" si="20"/>
        <v>0</v>
      </c>
      <c r="F95" s="33"/>
      <c r="G95" s="34">
        <f t="shared" si="24"/>
        <v>0</v>
      </c>
      <c r="H95" s="32"/>
      <c r="I95" s="32"/>
      <c r="J95" s="37"/>
      <c r="K95" s="107"/>
      <c r="L95" s="105"/>
      <c r="M95" s="105"/>
      <c r="N95" s="104"/>
      <c r="O95" s="34"/>
      <c r="P95" s="32"/>
      <c r="Q95" s="32"/>
      <c r="R95" s="35"/>
      <c r="S95" s="111"/>
      <c r="T95" s="27"/>
      <c r="U95" s="27"/>
      <c r="V95" s="37"/>
    </row>
    <row r="96" spans="1:22" ht="12.75">
      <c r="A96" s="102">
        <f t="shared" si="19"/>
        <v>88</v>
      </c>
      <c r="B96" s="30" t="s">
        <v>16</v>
      </c>
      <c r="C96" s="34">
        <f t="shared" si="20"/>
        <v>0</v>
      </c>
      <c r="D96" s="32">
        <f t="shared" si="20"/>
        <v>0</v>
      </c>
      <c r="E96" s="32">
        <f t="shared" si="20"/>
        <v>0</v>
      </c>
      <c r="F96" s="33"/>
      <c r="G96" s="34">
        <f t="shared" si="24"/>
        <v>0</v>
      </c>
      <c r="H96" s="32"/>
      <c r="I96" s="32"/>
      <c r="J96" s="37"/>
      <c r="K96" s="107"/>
      <c r="L96" s="105"/>
      <c r="M96" s="105"/>
      <c r="N96" s="104"/>
      <c r="O96" s="34"/>
      <c r="P96" s="32"/>
      <c r="Q96" s="32"/>
      <c r="R96" s="35"/>
      <c r="S96" s="111"/>
      <c r="T96" s="27"/>
      <c r="U96" s="27"/>
      <c r="V96" s="37"/>
    </row>
    <row r="97" spans="1:22" ht="12.75">
      <c r="A97" s="102">
        <v>89</v>
      </c>
      <c r="B97" s="30" t="s">
        <v>18</v>
      </c>
      <c r="C97" s="34">
        <f>G97+K97+O97+S97</f>
        <v>0</v>
      </c>
      <c r="D97" s="32">
        <f t="shared" si="20"/>
        <v>0</v>
      </c>
      <c r="E97" s="32"/>
      <c r="F97" s="33"/>
      <c r="G97" s="34">
        <f>H97+J97</f>
        <v>0</v>
      </c>
      <c r="H97" s="32"/>
      <c r="I97" s="32"/>
      <c r="J97" s="37"/>
      <c r="K97" s="107"/>
      <c r="L97" s="105"/>
      <c r="M97" s="105"/>
      <c r="N97" s="104"/>
      <c r="O97" s="34"/>
      <c r="P97" s="32"/>
      <c r="Q97" s="32"/>
      <c r="R97" s="35"/>
      <c r="S97" s="111"/>
      <c r="T97" s="27"/>
      <c r="U97" s="27"/>
      <c r="V97" s="37"/>
    </row>
    <row r="98" spans="1:22" ht="13.5" thickBot="1">
      <c r="A98" s="131">
        <f t="shared" si="19"/>
        <v>90</v>
      </c>
      <c r="B98" s="50" t="s">
        <v>38</v>
      </c>
      <c r="C98" s="54">
        <f>G98+K98+O98+S98</f>
        <v>0</v>
      </c>
      <c r="D98" s="52">
        <f t="shared" si="20"/>
        <v>0</v>
      </c>
      <c r="E98" s="52"/>
      <c r="F98" s="53"/>
      <c r="G98" s="54">
        <f>H98+J98</f>
        <v>0</v>
      </c>
      <c r="H98" s="52"/>
      <c r="I98" s="52"/>
      <c r="J98" s="59"/>
      <c r="K98" s="132"/>
      <c r="L98" s="133"/>
      <c r="M98" s="133"/>
      <c r="N98" s="134"/>
      <c r="O98" s="65"/>
      <c r="P98" s="64"/>
      <c r="Q98" s="64"/>
      <c r="R98" s="67"/>
      <c r="S98" s="135"/>
      <c r="T98" s="136"/>
      <c r="U98" s="136"/>
      <c r="V98" s="66"/>
    </row>
    <row r="99" spans="1:22" ht="45.75" thickBot="1">
      <c r="A99" s="82">
        <f t="shared" si="19"/>
        <v>91</v>
      </c>
      <c r="B99" s="83" t="s">
        <v>179</v>
      </c>
      <c r="C99" s="137">
        <f>G99+K99+O99+S99</f>
        <v>65.315</v>
      </c>
      <c r="D99" s="138">
        <f t="shared" si="20"/>
        <v>65.315</v>
      </c>
      <c r="E99" s="71">
        <f t="shared" si="20"/>
        <v>37.926</v>
      </c>
      <c r="F99" s="76">
        <f t="shared" si="20"/>
        <v>0</v>
      </c>
      <c r="G99" s="71">
        <f>G100+G111+G114+G117+G118+SUM(G122:G133)+G135+G138+G139</f>
        <v>60.915</v>
      </c>
      <c r="H99" s="71">
        <f>H100+H111+H114+H117+H118+SUM(H122:H133)+H135+H138+H139</f>
        <v>60.915</v>
      </c>
      <c r="I99" s="71">
        <f>I100+I111+I114+SUM(I117:I133)+I135+I138+I139</f>
        <v>37.926</v>
      </c>
      <c r="J99" s="71"/>
      <c r="K99" s="139"/>
      <c r="L99" s="140"/>
      <c r="M99" s="140"/>
      <c r="N99" s="118"/>
      <c r="O99" s="139"/>
      <c r="P99" s="140"/>
      <c r="Q99" s="140"/>
      <c r="R99" s="118"/>
      <c r="S99" s="77">
        <f>S100+SUM(S111:S133)+S135+S138+S139</f>
        <v>4.4</v>
      </c>
      <c r="T99" s="138">
        <f>SUM(T111:T139)</f>
        <v>4.4</v>
      </c>
      <c r="U99" s="71">
        <f>SUM(U111:U138)</f>
        <v>0</v>
      </c>
      <c r="V99" s="76">
        <f>SUM(V111:V138)</f>
        <v>0</v>
      </c>
    </row>
    <row r="100" spans="1:22" ht="25.5">
      <c r="A100" s="87">
        <f t="shared" si="19"/>
        <v>92</v>
      </c>
      <c r="B100" s="141" t="s">
        <v>180</v>
      </c>
      <c r="C100" s="99">
        <f t="shared" si="20"/>
        <v>0</v>
      </c>
      <c r="D100" s="94">
        <f t="shared" si="20"/>
        <v>0</v>
      </c>
      <c r="E100" s="94"/>
      <c r="F100" s="98"/>
      <c r="G100" s="142">
        <f>SUM(G101:G110)-G104-G105</f>
        <v>0</v>
      </c>
      <c r="H100" s="122">
        <f>SUM(H101:H110)-H104-H105</f>
        <v>0</v>
      </c>
      <c r="I100" s="122"/>
      <c r="J100" s="123"/>
      <c r="K100" s="143"/>
      <c r="L100" s="128"/>
      <c r="M100" s="128"/>
      <c r="N100" s="124"/>
      <c r="O100" s="143"/>
      <c r="P100" s="128"/>
      <c r="Q100" s="128"/>
      <c r="R100" s="124"/>
      <c r="S100" s="143"/>
      <c r="T100" s="128"/>
      <c r="U100" s="128"/>
      <c r="V100" s="124"/>
    </row>
    <row r="101" spans="1:22" ht="12.75">
      <c r="A101" s="102">
        <f t="shared" si="19"/>
        <v>93</v>
      </c>
      <c r="B101" s="48" t="s">
        <v>181</v>
      </c>
      <c r="C101" s="24">
        <f t="shared" si="20"/>
        <v>0</v>
      </c>
      <c r="D101" s="105">
        <f t="shared" si="20"/>
        <v>0</v>
      </c>
      <c r="E101" s="105"/>
      <c r="F101" s="106"/>
      <c r="G101" s="107">
        <f t="shared" si="24"/>
        <v>0</v>
      </c>
      <c r="H101" s="105"/>
      <c r="I101" s="105"/>
      <c r="J101" s="104"/>
      <c r="K101" s="107"/>
      <c r="L101" s="105"/>
      <c r="M101" s="105"/>
      <c r="N101" s="104"/>
      <c r="O101" s="107"/>
      <c r="P101" s="105"/>
      <c r="Q101" s="105"/>
      <c r="R101" s="104"/>
      <c r="S101" s="107"/>
      <c r="T101" s="105"/>
      <c r="U101" s="105"/>
      <c r="V101" s="104"/>
    </row>
    <row r="102" spans="1:22" ht="12.75">
      <c r="A102" s="102">
        <f t="shared" si="19"/>
        <v>94</v>
      </c>
      <c r="B102" s="48" t="s">
        <v>182</v>
      </c>
      <c r="C102" s="24">
        <f t="shared" si="20"/>
        <v>0</v>
      </c>
      <c r="D102" s="105">
        <f t="shared" si="20"/>
        <v>0</v>
      </c>
      <c r="E102" s="105"/>
      <c r="F102" s="106"/>
      <c r="G102" s="107">
        <f t="shared" si="24"/>
        <v>0</v>
      </c>
      <c r="H102" s="105"/>
      <c r="I102" s="105"/>
      <c r="J102" s="104"/>
      <c r="K102" s="107"/>
      <c r="L102" s="105"/>
      <c r="M102" s="105"/>
      <c r="N102" s="104"/>
      <c r="O102" s="107"/>
      <c r="P102" s="105"/>
      <c r="Q102" s="105"/>
      <c r="R102" s="104"/>
      <c r="S102" s="107"/>
      <c r="T102" s="105"/>
      <c r="U102" s="105"/>
      <c r="V102" s="104"/>
    </row>
    <row r="103" spans="1:22" ht="12.75">
      <c r="A103" s="102">
        <v>95</v>
      </c>
      <c r="B103" s="130" t="s">
        <v>183</v>
      </c>
      <c r="C103" s="24">
        <f t="shared" si="20"/>
        <v>0</v>
      </c>
      <c r="D103" s="105">
        <f t="shared" si="20"/>
        <v>0</v>
      </c>
      <c r="E103" s="105"/>
      <c r="F103" s="106"/>
      <c r="G103" s="107">
        <f t="shared" si="24"/>
        <v>0</v>
      </c>
      <c r="H103" s="105"/>
      <c r="I103" s="105"/>
      <c r="J103" s="104"/>
      <c r="K103" s="107"/>
      <c r="L103" s="105"/>
      <c r="M103" s="105"/>
      <c r="N103" s="104"/>
      <c r="O103" s="107"/>
      <c r="P103" s="105"/>
      <c r="Q103" s="105"/>
      <c r="R103" s="104"/>
      <c r="S103" s="107"/>
      <c r="T103" s="105"/>
      <c r="U103" s="105"/>
      <c r="V103" s="104"/>
    </row>
    <row r="104" spans="1:22" ht="12.75">
      <c r="A104" s="102">
        <f t="shared" si="19"/>
        <v>96</v>
      </c>
      <c r="B104" s="130" t="s">
        <v>184</v>
      </c>
      <c r="C104" s="24">
        <f t="shared" si="20"/>
        <v>0</v>
      </c>
      <c r="D104" s="105">
        <f t="shared" si="20"/>
        <v>0</v>
      </c>
      <c r="E104" s="105"/>
      <c r="F104" s="106"/>
      <c r="G104" s="107">
        <f t="shared" si="24"/>
        <v>0</v>
      </c>
      <c r="H104" s="105"/>
      <c r="I104" s="105"/>
      <c r="J104" s="104"/>
      <c r="K104" s="107"/>
      <c r="L104" s="105"/>
      <c r="M104" s="105"/>
      <c r="N104" s="104"/>
      <c r="O104" s="107"/>
      <c r="P104" s="105"/>
      <c r="Q104" s="105"/>
      <c r="R104" s="104"/>
      <c r="S104" s="107"/>
      <c r="T104" s="105"/>
      <c r="U104" s="105"/>
      <c r="V104" s="104"/>
    </row>
    <row r="105" spans="1:22" ht="12.75">
      <c r="A105" s="102">
        <v>97</v>
      </c>
      <c r="B105" s="130" t="s">
        <v>185</v>
      </c>
      <c r="C105" s="24">
        <f t="shared" si="20"/>
        <v>0</v>
      </c>
      <c r="D105" s="105">
        <f t="shared" si="20"/>
        <v>0</v>
      </c>
      <c r="E105" s="105"/>
      <c r="F105" s="106"/>
      <c r="G105" s="107">
        <f t="shared" si="24"/>
        <v>0</v>
      </c>
      <c r="H105" s="105"/>
      <c r="I105" s="105"/>
      <c r="J105" s="104"/>
      <c r="K105" s="107"/>
      <c r="L105" s="105"/>
      <c r="M105" s="105"/>
      <c r="N105" s="104"/>
      <c r="O105" s="107"/>
      <c r="P105" s="105"/>
      <c r="Q105" s="105"/>
      <c r="R105" s="104"/>
      <c r="S105" s="107"/>
      <c r="T105" s="105"/>
      <c r="U105" s="105"/>
      <c r="V105" s="104"/>
    </row>
    <row r="106" spans="1:22" ht="12.75">
      <c r="A106" s="102">
        <v>98</v>
      </c>
      <c r="B106" s="48" t="s">
        <v>186</v>
      </c>
      <c r="C106" s="24">
        <f t="shared" si="20"/>
        <v>0</v>
      </c>
      <c r="D106" s="105">
        <f t="shared" si="20"/>
        <v>0</v>
      </c>
      <c r="E106" s="105"/>
      <c r="F106" s="106"/>
      <c r="G106" s="107">
        <f t="shared" si="24"/>
        <v>0</v>
      </c>
      <c r="H106" s="105"/>
      <c r="I106" s="105"/>
      <c r="J106" s="104"/>
      <c r="K106" s="107"/>
      <c r="L106" s="105"/>
      <c r="M106" s="105"/>
      <c r="N106" s="104"/>
      <c r="O106" s="107"/>
      <c r="P106" s="105"/>
      <c r="Q106" s="105"/>
      <c r="R106" s="104"/>
      <c r="S106" s="107"/>
      <c r="T106" s="105"/>
      <c r="U106" s="105"/>
      <c r="V106" s="104"/>
    </row>
    <row r="107" spans="1:22" ht="12.75">
      <c r="A107" s="102">
        <v>99</v>
      </c>
      <c r="B107" s="48" t="s">
        <v>187</v>
      </c>
      <c r="C107" s="24">
        <f t="shared" si="20"/>
        <v>0</v>
      </c>
      <c r="D107" s="105">
        <f t="shared" si="20"/>
        <v>0</v>
      </c>
      <c r="E107" s="105"/>
      <c r="F107" s="106"/>
      <c r="G107" s="107">
        <f t="shared" si="24"/>
        <v>0</v>
      </c>
      <c r="H107" s="105"/>
      <c r="I107" s="105"/>
      <c r="J107" s="104"/>
      <c r="K107" s="107"/>
      <c r="L107" s="105"/>
      <c r="M107" s="105"/>
      <c r="N107" s="104"/>
      <c r="O107" s="107"/>
      <c r="P107" s="105"/>
      <c r="Q107" s="105"/>
      <c r="R107" s="104"/>
      <c r="S107" s="107"/>
      <c r="T107" s="105"/>
      <c r="U107" s="105"/>
      <c r="V107" s="104"/>
    </row>
    <row r="108" spans="1:22" ht="12.75">
      <c r="A108" s="102">
        <v>100</v>
      </c>
      <c r="B108" s="48" t="s">
        <v>188</v>
      </c>
      <c r="C108" s="24">
        <f t="shared" si="20"/>
        <v>0</v>
      </c>
      <c r="D108" s="105">
        <f t="shared" si="20"/>
        <v>0</v>
      </c>
      <c r="E108" s="105"/>
      <c r="F108" s="106"/>
      <c r="G108" s="107">
        <f t="shared" si="24"/>
        <v>0</v>
      </c>
      <c r="H108" s="105"/>
      <c r="I108" s="105"/>
      <c r="J108" s="104"/>
      <c r="K108" s="107"/>
      <c r="L108" s="105"/>
      <c r="M108" s="105"/>
      <c r="N108" s="104"/>
      <c r="O108" s="107"/>
      <c r="P108" s="105"/>
      <c r="Q108" s="105"/>
      <c r="R108" s="104"/>
      <c r="S108" s="107"/>
      <c r="T108" s="105"/>
      <c r="U108" s="105"/>
      <c r="V108" s="104"/>
    </row>
    <row r="109" spans="1:22" ht="12.75">
      <c r="A109" s="102">
        <v>101</v>
      </c>
      <c r="B109" s="48" t="s">
        <v>189</v>
      </c>
      <c r="C109" s="24">
        <f t="shared" si="20"/>
        <v>0</v>
      </c>
      <c r="D109" s="105">
        <f t="shared" si="20"/>
        <v>0</v>
      </c>
      <c r="E109" s="105"/>
      <c r="F109" s="106"/>
      <c r="G109" s="107">
        <f t="shared" si="24"/>
        <v>0</v>
      </c>
      <c r="H109" s="105"/>
      <c r="I109" s="105"/>
      <c r="J109" s="104"/>
      <c r="K109" s="107"/>
      <c r="L109" s="105"/>
      <c r="M109" s="105"/>
      <c r="N109" s="104"/>
      <c r="O109" s="107"/>
      <c r="P109" s="105"/>
      <c r="Q109" s="105"/>
      <c r="R109" s="104"/>
      <c r="S109" s="107"/>
      <c r="T109" s="105"/>
      <c r="U109" s="105"/>
      <c r="V109" s="104"/>
    </row>
    <row r="110" spans="1:22" ht="12.75">
      <c r="A110" s="102">
        <v>102</v>
      </c>
      <c r="B110" s="48" t="s">
        <v>190</v>
      </c>
      <c r="C110" s="24">
        <f t="shared" si="20"/>
        <v>0</v>
      </c>
      <c r="D110" s="105">
        <f t="shared" si="20"/>
        <v>0</v>
      </c>
      <c r="E110" s="105"/>
      <c r="F110" s="106"/>
      <c r="G110" s="107">
        <f t="shared" si="24"/>
        <v>0</v>
      </c>
      <c r="H110" s="105"/>
      <c r="I110" s="105"/>
      <c r="J110" s="104"/>
      <c r="K110" s="107"/>
      <c r="L110" s="105"/>
      <c r="M110" s="105"/>
      <c r="N110" s="104"/>
      <c r="O110" s="107"/>
      <c r="P110" s="105"/>
      <c r="Q110" s="105"/>
      <c r="R110" s="104"/>
      <c r="S110" s="107"/>
      <c r="T110" s="105"/>
      <c r="U110" s="105"/>
      <c r="V110" s="104"/>
    </row>
    <row r="111" spans="1:22" ht="12.75">
      <c r="A111" s="102">
        <v>103</v>
      </c>
      <c r="B111" s="30" t="s">
        <v>7</v>
      </c>
      <c r="C111" s="46">
        <f t="shared" si="20"/>
        <v>0</v>
      </c>
      <c r="D111" s="144">
        <f t="shared" si="20"/>
        <v>0</v>
      </c>
      <c r="E111" s="32">
        <f t="shared" si="20"/>
        <v>0</v>
      </c>
      <c r="F111" s="33">
        <f t="shared" si="20"/>
        <v>0</v>
      </c>
      <c r="G111" s="34">
        <f t="shared" si="24"/>
        <v>0</v>
      </c>
      <c r="H111" s="32"/>
      <c r="I111" s="32"/>
      <c r="J111" s="35"/>
      <c r="K111" s="107"/>
      <c r="L111" s="105"/>
      <c r="M111" s="105"/>
      <c r="N111" s="104"/>
      <c r="O111" s="107"/>
      <c r="P111" s="105"/>
      <c r="Q111" s="105"/>
      <c r="R111" s="104"/>
      <c r="S111" s="46">
        <f>T111+V111</f>
        <v>0</v>
      </c>
      <c r="T111" s="144"/>
      <c r="U111" s="32"/>
      <c r="V111" s="35"/>
    </row>
    <row r="112" spans="1:22" ht="12.75">
      <c r="A112" s="102">
        <v>104</v>
      </c>
      <c r="B112" s="48" t="s">
        <v>191</v>
      </c>
      <c r="C112" s="145">
        <f t="shared" si="20"/>
        <v>0</v>
      </c>
      <c r="D112" s="146">
        <f t="shared" si="20"/>
        <v>0</v>
      </c>
      <c r="E112" s="27"/>
      <c r="F112" s="36"/>
      <c r="G112" s="24">
        <f t="shared" si="24"/>
        <v>0</v>
      </c>
      <c r="H112" s="27"/>
      <c r="I112" s="32"/>
      <c r="J112" s="35"/>
      <c r="K112" s="107"/>
      <c r="L112" s="105"/>
      <c r="M112" s="105"/>
      <c r="N112" s="104"/>
      <c r="O112" s="107"/>
      <c r="P112" s="105"/>
      <c r="Q112" s="105"/>
      <c r="R112" s="104"/>
      <c r="S112" s="46"/>
      <c r="T112" s="144"/>
      <c r="U112" s="32"/>
      <c r="V112" s="35"/>
    </row>
    <row r="113" spans="1:22" ht="12.75">
      <c r="A113" s="102">
        <v>105</v>
      </c>
      <c r="B113" s="48" t="s">
        <v>192</v>
      </c>
      <c r="C113" s="145">
        <f t="shared" si="20"/>
        <v>0</v>
      </c>
      <c r="D113" s="146">
        <f t="shared" si="20"/>
        <v>0</v>
      </c>
      <c r="E113" s="27"/>
      <c r="F113" s="36"/>
      <c r="G113" s="24">
        <f t="shared" si="24"/>
        <v>0</v>
      </c>
      <c r="H113" s="27"/>
      <c r="I113" s="32"/>
      <c r="J113" s="35"/>
      <c r="K113" s="107"/>
      <c r="L113" s="105"/>
      <c r="M113" s="105"/>
      <c r="N113" s="104"/>
      <c r="O113" s="107"/>
      <c r="P113" s="105"/>
      <c r="Q113" s="105"/>
      <c r="R113" s="104"/>
      <c r="S113" s="46"/>
      <c r="T113" s="144"/>
      <c r="U113" s="32"/>
      <c r="V113" s="35"/>
    </row>
    <row r="114" spans="1:22" ht="12.75">
      <c r="A114" s="102">
        <v>106</v>
      </c>
      <c r="B114" s="30" t="s">
        <v>8</v>
      </c>
      <c r="C114" s="46">
        <f t="shared" si="20"/>
        <v>0</v>
      </c>
      <c r="D114" s="144">
        <f t="shared" si="20"/>
        <v>0</v>
      </c>
      <c r="E114" s="32">
        <f t="shared" si="20"/>
        <v>0</v>
      </c>
      <c r="F114" s="33">
        <f t="shared" si="20"/>
        <v>0</v>
      </c>
      <c r="G114" s="34">
        <f t="shared" si="24"/>
        <v>0</v>
      </c>
      <c r="H114" s="32"/>
      <c r="I114" s="32"/>
      <c r="J114" s="104"/>
      <c r="K114" s="107"/>
      <c r="L114" s="105"/>
      <c r="M114" s="105"/>
      <c r="N114" s="104"/>
      <c r="O114" s="107"/>
      <c r="P114" s="105"/>
      <c r="Q114" s="105"/>
      <c r="R114" s="104"/>
      <c r="S114" s="46">
        <f>T114+V114</f>
        <v>0</v>
      </c>
      <c r="T114" s="144"/>
      <c r="U114" s="32"/>
      <c r="V114" s="35"/>
    </row>
    <row r="115" spans="1:22" ht="12.75">
      <c r="A115" s="102">
        <v>107</v>
      </c>
      <c r="B115" s="147" t="s">
        <v>110</v>
      </c>
      <c r="C115" s="24">
        <f t="shared" si="20"/>
        <v>0</v>
      </c>
      <c r="D115" s="27">
        <f t="shared" si="20"/>
        <v>0</v>
      </c>
      <c r="E115" s="27"/>
      <c r="F115" s="36"/>
      <c r="G115" s="24">
        <f t="shared" si="24"/>
        <v>0</v>
      </c>
      <c r="H115" s="27"/>
      <c r="I115" s="32"/>
      <c r="J115" s="104"/>
      <c r="K115" s="107"/>
      <c r="L115" s="105"/>
      <c r="M115" s="105"/>
      <c r="N115" s="104"/>
      <c r="O115" s="107"/>
      <c r="P115" s="105"/>
      <c r="Q115" s="105"/>
      <c r="R115" s="104"/>
      <c r="S115" s="34"/>
      <c r="T115" s="32"/>
      <c r="U115" s="32"/>
      <c r="V115" s="35"/>
    </row>
    <row r="116" spans="1:22" ht="12.75">
      <c r="A116" s="102">
        <v>108</v>
      </c>
      <c r="B116" s="147" t="s">
        <v>111</v>
      </c>
      <c r="C116" s="24">
        <f t="shared" si="20"/>
        <v>0</v>
      </c>
      <c r="D116" s="27">
        <f t="shared" si="20"/>
        <v>0</v>
      </c>
      <c r="E116" s="27"/>
      <c r="F116" s="36"/>
      <c r="G116" s="24">
        <f t="shared" si="24"/>
        <v>0</v>
      </c>
      <c r="H116" s="27"/>
      <c r="I116" s="32"/>
      <c r="J116" s="104"/>
      <c r="K116" s="107"/>
      <c r="L116" s="105"/>
      <c r="M116" s="105"/>
      <c r="N116" s="104"/>
      <c r="O116" s="107"/>
      <c r="P116" s="105"/>
      <c r="Q116" s="105"/>
      <c r="R116" s="104"/>
      <c r="S116" s="34"/>
      <c r="T116" s="32"/>
      <c r="U116" s="32"/>
      <c r="V116" s="35"/>
    </row>
    <row r="117" spans="1:22" ht="12.75">
      <c r="A117" s="102">
        <v>109</v>
      </c>
      <c r="B117" s="30" t="s">
        <v>193</v>
      </c>
      <c r="C117" s="34">
        <f t="shared" si="20"/>
        <v>0</v>
      </c>
      <c r="D117" s="32">
        <f t="shared" si="20"/>
        <v>0</v>
      </c>
      <c r="E117" s="32">
        <f t="shared" si="20"/>
        <v>0</v>
      </c>
      <c r="F117" s="33"/>
      <c r="G117" s="34">
        <f t="shared" si="24"/>
        <v>0</v>
      </c>
      <c r="H117" s="32"/>
      <c r="I117" s="32"/>
      <c r="J117" s="35"/>
      <c r="K117" s="107"/>
      <c r="L117" s="105"/>
      <c r="M117" s="105"/>
      <c r="N117" s="104"/>
      <c r="O117" s="107"/>
      <c r="P117" s="105"/>
      <c r="Q117" s="105"/>
      <c r="R117" s="104"/>
      <c r="S117" s="34">
        <f>T117+V117</f>
        <v>0</v>
      </c>
      <c r="T117" s="32"/>
      <c r="U117" s="32"/>
      <c r="V117" s="35"/>
    </row>
    <row r="118" spans="1:22" ht="12.75">
      <c r="A118" s="102">
        <v>110</v>
      </c>
      <c r="B118" s="62" t="s">
        <v>9</v>
      </c>
      <c r="C118" s="34">
        <f t="shared" si="20"/>
        <v>0</v>
      </c>
      <c r="D118" s="32">
        <f t="shared" si="20"/>
        <v>0</v>
      </c>
      <c r="E118" s="32"/>
      <c r="F118" s="33"/>
      <c r="G118" s="34">
        <f t="shared" si="24"/>
        <v>0</v>
      </c>
      <c r="H118" s="32"/>
      <c r="I118" s="32"/>
      <c r="J118" s="35"/>
      <c r="K118" s="107"/>
      <c r="L118" s="105"/>
      <c r="M118" s="105"/>
      <c r="N118" s="104"/>
      <c r="O118" s="107"/>
      <c r="P118" s="105"/>
      <c r="Q118" s="105"/>
      <c r="R118" s="104"/>
      <c r="S118" s="34"/>
      <c r="T118" s="32"/>
      <c r="U118" s="32"/>
      <c r="V118" s="35"/>
    </row>
    <row r="119" spans="1:22" ht="12.75">
      <c r="A119" s="102">
        <v>111</v>
      </c>
      <c r="B119" s="148" t="s">
        <v>194</v>
      </c>
      <c r="C119" s="24">
        <f t="shared" si="20"/>
        <v>0</v>
      </c>
      <c r="D119" s="27">
        <f t="shared" si="20"/>
        <v>0</v>
      </c>
      <c r="E119" s="27"/>
      <c r="F119" s="36"/>
      <c r="G119" s="24">
        <f t="shared" si="24"/>
        <v>0</v>
      </c>
      <c r="H119" s="27"/>
      <c r="I119" s="32"/>
      <c r="J119" s="35"/>
      <c r="K119" s="107"/>
      <c r="L119" s="105"/>
      <c r="M119" s="105"/>
      <c r="N119" s="104"/>
      <c r="O119" s="107"/>
      <c r="P119" s="105"/>
      <c r="Q119" s="105"/>
      <c r="R119" s="104"/>
      <c r="S119" s="34"/>
      <c r="T119" s="32"/>
      <c r="U119" s="32"/>
      <c r="V119" s="35"/>
    </row>
    <row r="120" spans="1:22" ht="12.75">
      <c r="A120" s="102">
        <v>112</v>
      </c>
      <c r="B120" s="148" t="s">
        <v>114</v>
      </c>
      <c r="C120" s="24">
        <f t="shared" si="20"/>
        <v>0</v>
      </c>
      <c r="D120" s="27">
        <f t="shared" si="20"/>
        <v>0</v>
      </c>
      <c r="E120" s="27"/>
      <c r="F120" s="36"/>
      <c r="G120" s="24">
        <f t="shared" si="24"/>
        <v>0</v>
      </c>
      <c r="H120" s="27"/>
      <c r="I120" s="32"/>
      <c r="J120" s="35"/>
      <c r="K120" s="107"/>
      <c r="L120" s="105"/>
      <c r="M120" s="105"/>
      <c r="N120" s="104"/>
      <c r="O120" s="107"/>
      <c r="P120" s="105"/>
      <c r="Q120" s="105"/>
      <c r="R120" s="104"/>
      <c r="S120" s="34"/>
      <c r="T120" s="32"/>
      <c r="U120" s="32"/>
      <c r="V120" s="35"/>
    </row>
    <row r="121" spans="1:22" ht="25.5">
      <c r="A121" s="102">
        <v>113</v>
      </c>
      <c r="B121" s="149" t="s">
        <v>115</v>
      </c>
      <c r="C121" s="24">
        <f t="shared" si="20"/>
        <v>0</v>
      </c>
      <c r="D121" s="27">
        <f t="shared" si="20"/>
        <v>0</v>
      </c>
      <c r="E121" s="27"/>
      <c r="F121" s="36"/>
      <c r="G121" s="24">
        <f t="shared" si="24"/>
        <v>0</v>
      </c>
      <c r="H121" s="27"/>
      <c r="I121" s="32"/>
      <c r="J121" s="35"/>
      <c r="K121" s="107"/>
      <c r="L121" s="105"/>
      <c r="M121" s="105"/>
      <c r="N121" s="104"/>
      <c r="O121" s="107"/>
      <c r="P121" s="105"/>
      <c r="Q121" s="105"/>
      <c r="R121" s="104"/>
      <c r="S121" s="34"/>
      <c r="T121" s="32"/>
      <c r="U121" s="32"/>
      <c r="V121" s="35"/>
    </row>
    <row r="122" spans="1:22" ht="25.5">
      <c r="A122" s="102">
        <v>114</v>
      </c>
      <c r="B122" s="42" t="s">
        <v>44</v>
      </c>
      <c r="C122" s="34">
        <f t="shared" si="20"/>
        <v>0</v>
      </c>
      <c r="D122" s="32">
        <f t="shared" si="20"/>
        <v>0</v>
      </c>
      <c r="E122" s="32">
        <f t="shared" si="20"/>
        <v>0</v>
      </c>
      <c r="F122" s="33"/>
      <c r="G122" s="34">
        <f t="shared" si="24"/>
        <v>0</v>
      </c>
      <c r="H122" s="32"/>
      <c r="I122" s="32"/>
      <c r="J122" s="35"/>
      <c r="K122" s="107"/>
      <c r="L122" s="105"/>
      <c r="M122" s="105"/>
      <c r="N122" s="104"/>
      <c r="O122" s="107"/>
      <c r="P122" s="105"/>
      <c r="Q122" s="105"/>
      <c r="R122" s="104"/>
      <c r="S122" s="34">
        <f>T122+V122</f>
        <v>0</v>
      </c>
      <c r="T122" s="32"/>
      <c r="U122" s="32"/>
      <c r="V122" s="35"/>
    </row>
    <row r="123" spans="1:22" ht="12.75">
      <c r="A123" s="102">
        <v>115</v>
      </c>
      <c r="B123" s="30" t="s">
        <v>11</v>
      </c>
      <c r="C123" s="34">
        <f t="shared" si="20"/>
        <v>0</v>
      </c>
      <c r="D123" s="32">
        <f t="shared" si="20"/>
        <v>0</v>
      </c>
      <c r="E123" s="32">
        <f t="shared" si="20"/>
        <v>0</v>
      </c>
      <c r="F123" s="33"/>
      <c r="G123" s="34">
        <f t="shared" si="24"/>
        <v>0</v>
      </c>
      <c r="H123" s="32"/>
      <c r="I123" s="32"/>
      <c r="J123" s="37"/>
      <c r="K123" s="107"/>
      <c r="L123" s="105"/>
      <c r="M123" s="105"/>
      <c r="N123" s="104"/>
      <c r="O123" s="107"/>
      <c r="P123" s="105"/>
      <c r="Q123" s="105"/>
      <c r="R123" s="104"/>
      <c r="S123" s="34">
        <f aca="true" t="shared" si="25" ref="S123:S131">T123+V123</f>
        <v>0</v>
      </c>
      <c r="T123" s="32"/>
      <c r="U123" s="27"/>
      <c r="V123" s="37"/>
    </row>
    <row r="124" spans="1:22" ht="12.75">
      <c r="A124" s="102">
        <f t="shared" si="19"/>
        <v>116</v>
      </c>
      <c r="B124" s="30" t="s">
        <v>12</v>
      </c>
      <c r="C124" s="34">
        <f t="shared" si="20"/>
        <v>0</v>
      </c>
      <c r="D124" s="32">
        <f t="shared" si="20"/>
        <v>0</v>
      </c>
      <c r="E124" s="32">
        <f t="shared" si="20"/>
        <v>0</v>
      </c>
      <c r="F124" s="33"/>
      <c r="G124" s="34">
        <f t="shared" si="24"/>
        <v>0</v>
      </c>
      <c r="H124" s="32"/>
      <c r="I124" s="32"/>
      <c r="J124" s="37"/>
      <c r="K124" s="107"/>
      <c r="L124" s="105"/>
      <c r="M124" s="105"/>
      <c r="N124" s="104"/>
      <c r="O124" s="107"/>
      <c r="P124" s="105"/>
      <c r="Q124" s="105"/>
      <c r="R124" s="104"/>
      <c r="S124" s="34">
        <f t="shared" si="25"/>
        <v>0</v>
      </c>
      <c r="T124" s="32"/>
      <c r="U124" s="27"/>
      <c r="V124" s="37"/>
    </row>
    <row r="125" spans="1:22" ht="12.75">
      <c r="A125" s="102">
        <f t="shared" si="19"/>
        <v>117</v>
      </c>
      <c r="B125" s="30" t="s">
        <v>13</v>
      </c>
      <c r="C125" s="34">
        <f t="shared" si="20"/>
        <v>0</v>
      </c>
      <c r="D125" s="32">
        <f t="shared" si="20"/>
        <v>0</v>
      </c>
      <c r="E125" s="32">
        <f t="shared" si="20"/>
        <v>0</v>
      </c>
      <c r="F125" s="33"/>
      <c r="G125" s="34">
        <f t="shared" si="24"/>
        <v>0</v>
      </c>
      <c r="H125" s="32"/>
      <c r="I125" s="32"/>
      <c r="J125" s="35"/>
      <c r="K125" s="107"/>
      <c r="L125" s="105"/>
      <c r="M125" s="105"/>
      <c r="N125" s="104"/>
      <c r="O125" s="107"/>
      <c r="P125" s="105"/>
      <c r="Q125" s="105"/>
      <c r="R125" s="104"/>
      <c r="S125" s="34">
        <f t="shared" si="25"/>
        <v>0</v>
      </c>
      <c r="T125" s="32"/>
      <c r="U125" s="27"/>
      <c r="V125" s="37"/>
    </row>
    <row r="126" spans="1:22" ht="12.75">
      <c r="A126" s="102">
        <f t="shared" si="19"/>
        <v>118</v>
      </c>
      <c r="B126" s="30" t="s">
        <v>14</v>
      </c>
      <c r="C126" s="34">
        <f t="shared" si="20"/>
        <v>0</v>
      </c>
      <c r="D126" s="32">
        <f t="shared" si="20"/>
        <v>0</v>
      </c>
      <c r="E126" s="32">
        <f t="shared" si="20"/>
        <v>0</v>
      </c>
      <c r="F126" s="33"/>
      <c r="G126" s="34">
        <f t="shared" si="24"/>
        <v>0</v>
      </c>
      <c r="H126" s="32"/>
      <c r="I126" s="32"/>
      <c r="J126" s="37"/>
      <c r="K126" s="107"/>
      <c r="L126" s="105"/>
      <c r="M126" s="105"/>
      <c r="N126" s="104"/>
      <c r="O126" s="107"/>
      <c r="P126" s="105"/>
      <c r="Q126" s="105"/>
      <c r="R126" s="104"/>
      <c r="S126" s="34"/>
      <c r="T126" s="32"/>
      <c r="U126" s="27"/>
      <c r="V126" s="37"/>
    </row>
    <row r="127" spans="1:22" ht="12.75">
      <c r="A127" s="102">
        <f t="shared" si="19"/>
        <v>119</v>
      </c>
      <c r="B127" s="30" t="s">
        <v>15</v>
      </c>
      <c r="C127" s="34">
        <f t="shared" si="20"/>
        <v>0</v>
      </c>
      <c r="D127" s="32">
        <f t="shared" si="20"/>
        <v>0</v>
      </c>
      <c r="E127" s="32">
        <f t="shared" si="20"/>
        <v>0</v>
      </c>
      <c r="F127" s="33"/>
      <c r="G127" s="34">
        <f t="shared" si="24"/>
        <v>0</v>
      </c>
      <c r="H127" s="32"/>
      <c r="I127" s="32"/>
      <c r="J127" s="37"/>
      <c r="K127" s="107"/>
      <c r="L127" s="105"/>
      <c r="M127" s="105"/>
      <c r="N127" s="104"/>
      <c r="O127" s="107"/>
      <c r="P127" s="105"/>
      <c r="Q127" s="105"/>
      <c r="R127" s="104"/>
      <c r="S127" s="34">
        <f t="shared" si="25"/>
        <v>0</v>
      </c>
      <c r="T127" s="32"/>
      <c r="U127" s="32"/>
      <c r="V127" s="37"/>
    </row>
    <row r="128" spans="1:22" ht="12.75">
      <c r="A128" s="102">
        <f t="shared" si="19"/>
        <v>120</v>
      </c>
      <c r="B128" s="30" t="s">
        <v>16</v>
      </c>
      <c r="C128" s="34">
        <f t="shared" si="20"/>
        <v>0</v>
      </c>
      <c r="D128" s="32">
        <f t="shared" si="20"/>
        <v>0</v>
      </c>
      <c r="E128" s="32">
        <f t="shared" si="20"/>
        <v>0</v>
      </c>
      <c r="F128" s="33"/>
      <c r="G128" s="34">
        <f t="shared" si="24"/>
        <v>0</v>
      </c>
      <c r="H128" s="32"/>
      <c r="I128" s="32"/>
      <c r="J128" s="37"/>
      <c r="K128" s="107"/>
      <c r="L128" s="105"/>
      <c r="M128" s="105"/>
      <c r="N128" s="104"/>
      <c r="O128" s="107"/>
      <c r="P128" s="105"/>
      <c r="Q128" s="105"/>
      <c r="R128" s="104"/>
      <c r="S128" s="34">
        <f t="shared" si="25"/>
        <v>0</v>
      </c>
      <c r="T128" s="32"/>
      <c r="U128" s="27"/>
      <c r="V128" s="37"/>
    </row>
    <row r="129" spans="1:22" ht="12.75">
      <c r="A129" s="102">
        <f t="shared" si="19"/>
        <v>121</v>
      </c>
      <c r="B129" s="30" t="s">
        <v>17</v>
      </c>
      <c r="C129" s="34">
        <f t="shared" si="20"/>
        <v>0</v>
      </c>
      <c r="D129" s="32">
        <f t="shared" si="20"/>
        <v>0</v>
      </c>
      <c r="E129" s="32">
        <f t="shared" si="20"/>
        <v>0</v>
      </c>
      <c r="F129" s="33"/>
      <c r="G129" s="34">
        <f t="shared" si="24"/>
        <v>0</v>
      </c>
      <c r="H129" s="32"/>
      <c r="I129" s="32"/>
      <c r="J129" s="37"/>
      <c r="K129" s="107"/>
      <c r="L129" s="105"/>
      <c r="M129" s="105"/>
      <c r="N129" s="104"/>
      <c r="O129" s="107"/>
      <c r="P129" s="105"/>
      <c r="Q129" s="105"/>
      <c r="R129" s="104"/>
      <c r="S129" s="34"/>
      <c r="T129" s="32"/>
      <c r="U129" s="27"/>
      <c r="V129" s="37"/>
    </row>
    <row r="130" spans="1:22" ht="12.75">
      <c r="A130" s="102">
        <f t="shared" si="19"/>
        <v>122</v>
      </c>
      <c r="B130" s="30" t="s">
        <v>18</v>
      </c>
      <c r="C130" s="34">
        <f t="shared" si="20"/>
        <v>0</v>
      </c>
      <c r="D130" s="32">
        <f t="shared" si="20"/>
        <v>0</v>
      </c>
      <c r="E130" s="32"/>
      <c r="F130" s="33"/>
      <c r="G130" s="34">
        <f t="shared" si="24"/>
        <v>0</v>
      </c>
      <c r="H130" s="32"/>
      <c r="I130" s="32"/>
      <c r="J130" s="37"/>
      <c r="K130" s="107"/>
      <c r="L130" s="105"/>
      <c r="M130" s="105"/>
      <c r="N130" s="104"/>
      <c r="O130" s="107"/>
      <c r="P130" s="105"/>
      <c r="Q130" s="105"/>
      <c r="R130" s="104"/>
      <c r="S130" s="34"/>
      <c r="T130" s="32"/>
      <c r="U130" s="27"/>
      <c r="V130" s="37"/>
    </row>
    <row r="131" spans="1:22" ht="12.75">
      <c r="A131" s="102">
        <f t="shared" si="19"/>
        <v>123</v>
      </c>
      <c r="B131" s="30" t="s">
        <v>38</v>
      </c>
      <c r="C131" s="34">
        <f t="shared" si="20"/>
        <v>0</v>
      </c>
      <c r="D131" s="32">
        <f t="shared" si="20"/>
        <v>0</v>
      </c>
      <c r="E131" s="32">
        <f t="shared" si="20"/>
        <v>0</v>
      </c>
      <c r="F131" s="33"/>
      <c r="G131" s="34">
        <f t="shared" si="24"/>
        <v>0</v>
      </c>
      <c r="H131" s="32"/>
      <c r="I131" s="32"/>
      <c r="J131" s="37"/>
      <c r="K131" s="107"/>
      <c r="L131" s="105"/>
      <c r="M131" s="105"/>
      <c r="N131" s="104"/>
      <c r="O131" s="107"/>
      <c r="P131" s="105"/>
      <c r="Q131" s="105"/>
      <c r="R131" s="104"/>
      <c r="S131" s="34">
        <f t="shared" si="25"/>
        <v>0</v>
      </c>
      <c r="T131" s="32"/>
      <c r="U131" s="27"/>
      <c r="V131" s="37"/>
    </row>
    <row r="132" spans="1:22" ht="12.75">
      <c r="A132" s="102">
        <f t="shared" si="19"/>
        <v>124</v>
      </c>
      <c r="B132" s="30" t="s">
        <v>20</v>
      </c>
      <c r="C132" s="34">
        <f t="shared" si="20"/>
        <v>0</v>
      </c>
      <c r="D132" s="32">
        <f t="shared" si="20"/>
        <v>0</v>
      </c>
      <c r="E132" s="32"/>
      <c r="F132" s="33"/>
      <c r="G132" s="43">
        <f t="shared" si="24"/>
        <v>0</v>
      </c>
      <c r="H132" s="32"/>
      <c r="I132" s="32"/>
      <c r="J132" s="37"/>
      <c r="K132" s="107"/>
      <c r="L132" s="105"/>
      <c r="M132" s="105"/>
      <c r="N132" s="104"/>
      <c r="O132" s="107"/>
      <c r="P132" s="105"/>
      <c r="Q132" s="105"/>
      <c r="R132" s="104"/>
      <c r="S132" s="34"/>
      <c r="T132" s="27"/>
      <c r="U132" s="27"/>
      <c r="V132" s="37"/>
    </row>
    <row r="133" spans="1:22" ht="12.75">
      <c r="A133" s="102">
        <f t="shared" si="19"/>
        <v>125</v>
      </c>
      <c r="B133" s="30" t="s">
        <v>195</v>
      </c>
      <c r="C133" s="34">
        <f t="shared" si="20"/>
        <v>0</v>
      </c>
      <c r="D133" s="32">
        <f t="shared" si="20"/>
        <v>0</v>
      </c>
      <c r="E133" s="32"/>
      <c r="F133" s="33"/>
      <c r="G133" s="43">
        <f>G134</f>
        <v>0</v>
      </c>
      <c r="H133" s="32"/>
      <c r="I133" s="32"/>
      <c r="J133" s="109"/>
      <c r="K133" s="114"/>
      <c r="L133" s="105"/>
      <c r="M133" s="105"/>
      <c r="N133" s="109"/>
      <c r="O133" s="114"/>
      <c r="P133" s="105"/>
      <c r="Q133" s="105"/>
      <c r="R133" s="109"/>
      <c r="S133" s="114"/>
      <c r="T133" s="105"/>
      <c r="U133" s="105"/>
      <c r="V133" s="109"/>
    </row>
    <row r="134" spans="1:22" ht="12.75">
      <c r="A134" s="102">
        <f t="shared" si="19"/>
        <v>126</v>
      </c>
      <c r="B134" s="30" t="s">
        <v>196</v>
      </c>
      <c r="C134" s="24">
        <f t="shared" si="20"/>
        <v>0</v>
      </c>
      <c r="D134" s="27">
        <f t="shared" si="20"/>
        <v>0</v>
      </c>
      <c r="E134" s="32"/>
      <c r="F134" s="33"/>
      <c r="G134" s="114">
        <f t="shared" si="24"/>
        <v>0</v>
      </c>
      <c r="H134" s="27"/>
      <c r="I134" s="32"/>
      <c r="J134" s="109"/>
      <c r="K134" s="114"/>
      <c r="L134" s="105"/>
      <c r="M134" s="105"/>
      <c r="N134" s="109"/>
      <c r="O134" s="114"/>
      <c r="P134" s="105"/>
      <c r="Q134" s="105"/>
      <c r="R134" s="109"/>
      <c r="S134" s="43"/>
      <c r="T134" s="32"/>
      <c r="U134" s="32"/>
      <c r="V134" s="44"/>
    </row>
    <row r="135" spans="1:22" ht="12.75">
      <c r="A135" s="102">
        <f t="shared" si="19"/>
        <v>127</v>
      </c>
      <c r="B135" s="30" t="s">
        <v>160</v>
      </c>
      <c r="C135" s="34">
        <f t="shared" si="20"/>
        <v>0</v>
      </c>
      <c r="D135" s="32">
        <f t="shared" si="20"/>
        <v>0</v>
      </c>
      <c r="E135" s="32"/>
      <c r="F135" s="33"/>
      <c r="G135" s="43">
        <f>G136+G137</f>
        <v>0</v>
      </c>
      <c r="H135" s="32"/>
      <c r="I135" s="105"/>
      <c r="J135" s="109"/>
      <c r="K135" s="114"/>
      <c r="L135" s="105"/>
      <c r="M135" s="105"/>
      <c r="N135" s="109"/>
      <c r="O135" s="114"/>
      <c r="P135" s="105"/>
      <c r="Q135" s="105"/>
      <c r="R135" s="109"/>
      <c r="S135" s="114"/>
      <c r="T135" s="105"/>
      <c r="U135" s="105"/>
      <c r="V135" s="109"/>
    </row>
    <row r="136" spans="1:22" ht="12.75">
      <c r="A136" s="102">
        <f t="shared" si="19"/>
        <v>128</v>
      </c>
      <c r="B136" s="48" t="s">
        <v>197</v>
      </c>
      <c r="C136" s="24">
        <f t="shared" si="20"/>
        <v>0</v>
      </c>
      <c r="D136" s="27">
        <f t="shared" si="20"/>
        <v>0</v>
      </c>
      <c r="E136" s="32"/>
      <c r="F136" s="33"/>
      <c r="G136" s="107">
        <f t="shared" si="24"/>
        <v>0</v>
      </c>
      <c r="H136" s="27"/>
      <c r="I136" s="32"/>
      <c r="J136" s="104"/>
      <c r="K136" s="107"/>
      <c r="L136" s="105"/>
      <c r="M136" s="105"/>
      <c r="N136" s="104"/>
      <c r="O136" s="107"/>
      <c r="P136" s="105"/>
      <c r="Q136" s="105"/>
      <c r="R136" s="104"/>
      <c r="S136" s="34"/>
      <c r="T136" s="32"/>
      <c r="U136" s="32"/>
      <c r="V136" s="35"/>
    </row>
    <row r="137" spans="1:22" ht="12.75">
      <c r="A137" s="102">
        <f t="shared" si="19"/>
        <v>129</v>
      </c>
      <c r="B137" s="150" t="s">
        <v>198</v>
      </c>
      <c r="C137" s="24">
        <f t="shared" si="20"/>
        <v>0</v>
      </c>
      <c r="D137" s="27">
        <f t="shared" si="20"/>
        <v>0</v>
      </c>
      <c r="E137" s="32"/>
      <c r="F137" s="33"/>
      <c r="G137" s="107">
        <f t="shared" si="24"/>
        <v>0</v>
      </c>
      <c r="H137" s="27"/>
      <c r="I137" s="32"/>
      <c r="J137" s="104"/>
      <c r="K137" s="107"/>
      <c r="L137" s="105"/>
      <c r="M137" s="105"/>
      <c r="N137" s="104"/>
      <c r="O137" s="107"/>
      <c r="P137" s="105"/>
      <c r="Q137" s="105"/>
      <c r="R137" s="104"/>
      <c r="S137" s="34"/>
      <c r="T137" s="32"/>
      <c r="U137" s="32"/>
      <c r="V137" s="35"/>
    </row>
    <row r="138" spans="1:22" ht="12.75">
      <c r="A138" s="102">
        <v>130</v>
      </c>
      <c r="B138" s="30" t="s">
        <v>133</v>
      </c>
      <c r="C138" s="34">
        <f>G138+K138+O138+S138</f>
        <v>37.467</v>
      </c>
      <c r="D138" s="32">
        <f>H138+L138+P138+T138</f>
        <v>37.467</v>
      </c>
      <c r="E138" s="32">
        <f t="shared" si="20"/>
        <v>18.872</v>
      </c>
      <c r="F138" s="33"/>
      <c r="G138" s="34">
        <f>+H138</f>
        <v>33.467</v>
      </c>
      <c r="H138" s="32">
        <v>33.467</v>
      </c>
      <c r="I138" s="32">
        <v>18.872</v>
      </c>
      <c r="J138" s="104"/>
      <c r="K138" s="107"/>
      <c r="L138" s="105"/>
      <c r="M138" s="105"/>
      <c r="N138" s="104"/>
      <c r="O138" s="107"/>
      <c r="P138" s="105"/>
      <c r="Q138" s="105"/>
      <c r="R138" s="104"/>
      <c r="S138" s="34">
        <f>T138+V138</f>
        <v>4</v>
      </c>
      <c r="T138" s="32">
        <v>4</v>
      </c>
      <c r="U138" s="32"/>
      <c r="V138" s="35"/>
    </row>
    <row r="139" spans="1:22" ht="13.5" thickBot="1">
      <c r="A139" s="131">
        <v>131</v>
      </c>
      <c r="B139" s="50" t="s">
        <v>177</v>
      </c>
      <c r="C139" s="54">
        <f>G139+K139+O139+S139</f>
        <v>27.848</v>
      </c>
      <c r="D139" s="52">
        <f>H139+L139+P139+T139</f>
        <v>27.848</v>
      </c>
      <c r="E139" s="52">
        <f>I139+M139+Q139+U139</f>
        <v>19.054</v>
      </c>
      <c r="F139" s="53"/>
      <c r="G139" s="65">
        <f>+H139</f>
        <v>27.448</v>
      </c>
      <c r="H139" s="64">
        <v>27.448</v>
      </c>
      <c r="I139" s="64">
        <v>19.054</v>
      </c>
      <c r="J139" s="134"/>
      <c r="K139" s="151"/>
      <c r="L139" s="152"/>
      <c r="M139" s="152"/>
      <c r="N139" s="153"/>
      <c r="O139" s="151"/>
      <c r="P139" s="152"/>
      <c r="Q139" s="152"/>
      <c r="R139" s="153"/>
      <c r="S139" s="34">
        <f>T139+V139</f>
        <v>0.4</v>
      </c>
      <c r="T139" s="52">
        <v>0.4</v>
      </c>
      <c r="U139" s="52"/>
      <c r="V139" s="55"/>
    </row>
    <row r="140" spans="1:22" ht="45.75" thickBot="1">
      <c r="A140" s="82">
        <v>132</v>
      </c>
      <c r="B140" s="154" t="s">
        <v>199</v>
      </c>
      <c r="C140" s="84">
        <f t="shared" si="20"/>
        <v>0</v>
      </c>
      <c r="D140" s="71">
        <f t="shared" si="20"/>
        <v>0</v>
      </c>
      <c r="E140" s="71">
        <f t="shared" si="20"/>
        <v>0</v>
      </c>
      <c r="F140" s="74">
        <f t="shared" si="20"/>
        <v>0</v>
      </c>
      <c r="G140" s="84">
        <f>G141+SUM(G157:G168)+G170+G173</f>
        <v>0</v>
      </c>
      <c r="H140" s="73">
        <f>H141+SUM(H157:H168)+H170+H173</f>
        <v>0</v>
      </c>
      <c r="I140" s="71">
        <f>I141+SUM(I157:I168)+I170+I173</f>
        <v>0</v>
      </c>
      <c r="J140" s="76">
        <f>J141+SUM(J157:J168)+J170+J173</f>
        <v>0</v>
      </c>
      <c r="K140" s="85">
        <f>K141+SUM(K158:K168)+K173</f>
        <v>0</v>
      </c>
      <c r="L140" s="71">
        <f>L141+SUM(L158:L168)+L173</f>
        <v>0</v>
      </c>
      <c r="M140" s="71">
        <f>M141+SUM(M157:M168)+M170+M173</f>
        <v>0</v>
      </c>
      <c r="N140" s="76"/>
      <c r="O140" s="84"/>
      <c r="P140" s="71"/>
      <c r="Q140" s="71"/>
      <c r="R140" s="76"/>
      <c r="S140" s="84">
        <f>S141+SUM(S157:S168)+S170+S173</f>
        <v>0</v>
      </c>
      <c r="T140" s="71">
        <f>T157+T173</f>
        <v>0</v>
      </c>
      <c r="U140" s="71">
        <f>U157+U173</f>
        <v>0</v>
      </c>
      <c r="V140" s="76"/>
    </row>
    <row r="141" spans="1:22" ht="12.75">
      <c r="A141" s="87">
        <f t="shared" si="19"/>
        <v>133</v>
      </c>
      <c r="B141" s="101" t="s">
        <v>145</v>
      </c>
      <c r="C141" s="96">
        <f t="shared" si="20"/>
        <v>0</v>
      </c>
      <c r="D141" s="94">
        <f t="shared" si="20"/>
        <v>0</v>
      </c>
      <c r="E141" s="94"/>
      <c r="F141" s="97">
        <f t="shared" si="20"/>
        <v>0</v>
      </c>
      <c r="G141" s="94">
        <f>SUM(G142:G156)</f>
        <v>0</v>
      </c>
      <c r="H141" s="94">
        <f>SUM(H142:H156)</f>
        <v>0</v>
      </c>
      <c r="I141" s="94"/>
      <c r="J141" s="98">
        <f>SUM(J142:J156)</f>
        <v>0</v>
      </c>
      <c r="K141" s="99">
        <f>SUM(K142:K153)+K154</f>
        <v>0</v>
      </c>
      <c r="L141" s="94">
        <f>SUM(L142:L153)</f>
        <v>0</v>
      </c>
      <c r="M141" s="94">
        <f>SUM(M142:M153)</f>
        <v>0</v>
      </c>
      <c r="N141" s="124"/>
      <c r="O141" s="143"/>
      <c r="P141" s="128"/>
      <c r="Q141" s="128"/>
      <c r="R141" s="124"/>
      <c r="S141" s="143"/>
      <c r="T141" s="128"/>
      <c r="U141" s="128"/>
      <c r="V141" s="124"/>
    </row>
    <row r="142" spans="1:22" ht="12.75">
      <c r="A142" s="102">
        <f t="shared" si="19"/>
        <v>134</v>
      </c>
      <c r="B142" s="48" t="s">
        <v>200</v>
      </c>
      <c r="C142" s="24">
        <f t="shared" si="20"/>
        <v>0</v>
      </c>
      <c r="D142" s="105">
        <f t="shared" si="20"/>
        <v>0</v>
      </c>
      <c r="E142" s="32"/>
      <c r="F142" s="35"/>
      <c r="G142" s="111">
        <f t="shared" si="24"/>
        <v>0</v>
      </c>
      <c r="H142" s="105"/>
      <c r="I142" s="105"/>
      <c r="J142" s="106"/>
      <c r="K142" s="107"/>
      <c r="L142" s="105"/>
      <c r="M142" s="105"/>
      <c r="N142" s="104"/>
      <c r="O142" s="107"/>
      <c r="P142" s="105"/>
      <c r="Q142" s="105"/>
      <c r="R142" s="104"/>
      <c r="S142" s="107"/>
      <c r="T142" s="105"/>
      <c r="U142" s="105"/>
      <c r="V142" s="104"/>
    </row>
    <row r="143" spans="1:22" ht="12.75">
      <c r="A143" s="102">
        <f>+A142+1</f>
        <v>135</v>
      </c>
      <c r="B143" s="48" t="s">
        <v>201</v>
      </c>
      <c r="C143" s="24">
        <f t="shared" si="20"/>
        <v>0</v>
      </c>
      <c r="D143" s="105">
        <f t="shared" si="20"/>
        <v>0</v>
      </c>
      <c r="E143" s="32"/>
      <c r="F143" s="35"/>
      <c r="G143" s="111">
        <f t="shared" si="24"/>
        <v>0</v>
      </c>
      <c r="H143" s="105"/>
      <c r="I143" s="105"/>
      <c r="J143" s="106"/>
      <c r="K143" s="107"/>
      <c r="L143" s="105"/>
      <c r="M143" s="105"/>
      <c r="N143" s="104"/>
      <c r="O143" s="107"/>
      <c r="P143" s="105"/>
      <c r="Q143" s="105"/>
      <c r="R143" s="104"/>
      <c r="S143" s="107"/>
      <c r="T143" s="105"/>
      <c r="U143" s="105"/>
      <c r="V143" s="104"/>
    </row>
    <row r="144" spans="1:22" ht="12.75">
      <c r="A144" s="102">
        <f>+A143+1</f>
        <v>136</v>
      </c>
      <c r="B144" s="48" t="s">
        <v>202</v>
      </c>
      <c r="C144" s="24">
        <f t="shared" si="20"/>
        <v>0</v>
      </c>
      <c r="D144" s="105">
        <f t="shared" si="20"/>
        <v>0</v>
      </c>
      <c r="E144" s="32"/>
      <c r="F144" s="35"/>
      <c r="G144" s="111">
        <f t="shared" si="24"/>
        <v>0</v>
      </c>
      <c r="H144" s="105"/>
      <c r="I144" s="105"/>
      <c r="J144" s="106"/>
      <c r="K144" s="107"/>
      <c r="L144" s="105"/>
      <c r="M144" s="105"/>
      <c r="N144" s="104"/>
      <c r="O144" s="107"/>
      <c r="P144" s="105"/>
      <c r="Q144" s="105"/>
      <c r="R144" s="104"/>
      <c r="S144" s="107"/>
      <c r="T144" s="105"/>
      <c r="U144" s="105"/>
      <c r="V144" s="104"/>
    </row>
    <row r="145" spans="1:22" ht="12.75">
      <c r="A145" s="102">
        <v>137</v>
      </c>
      <c r="B145" s="48" t="s">
        <v>203</v>
      </c>
      <c r="C145" s="24">
        <f t="shared" si="20"/>
        <v>0</v>
      </c>
      <c r="D145" s="105">
        <f t="shared" si="20"/>
        <v>0</v>
      </c>
      <c r="E145" s="32"/>
      <c r="F145" s="35"/>
      <c r="G145" s="111">
        <f t="shared" si="24"/>
        <v>0</v>
      </c>
      <c r="H145" s="103"/>
      <c r="I145" s="105"/>
      <c r="J145" s="106"/>
      <c r="K145" s="107"/>
      <c r="L145" s="105"/>
      <c r="M145" s="105"/>
      <c r="N145" s="104"/>
      <c r="O145" s="107"/>
      <c r="P145" s="105"/>
      <c r="Q145" s="105"/>
      <c r="R145" s="104"/>
      <c r="S145" s="107"/>
      <c r="T145" s="105"/>
      <c r="U145" s="105"/>
      <c r="V145" s="104"/>
    </row>
    <row r="146" spans="1:22" ht="12.75">
      <c r="A146" s="102">
        <v>138</v>
      </c>
      <c r="B146" s="130" t="s">
        <v>204</v>
      </c>
      <c r="C146" s="24">
        <f t="shared" si="20"/>
        <v>0</v>
      </c>
      <c r="D146" s="105">
        <f t="shared" si="20"/>
        <v>0</v>
      </c>
      <c r="E146" s="32"/>
      <c r="F146" s="35"/>
      <c r="G146" s="111">
        <f t="shared" si="24"/>
        <v>0</v>
      </c>
      <c r="H146" s="105"/>
      <c r="I146" s="105"/>
      <c r="J146" s="106"/>
      <c r="K146" s="107"/>
      <c r="L146" s="105"/>
      <c r="M146" s="105"/>
      <c r="N146" s="104"/>
      <c r="O146" s="107"/>
      <c r="P146" s="105"/>
      <c r="Q146" s="105"/>
      <c r="R146" s="104"/>
      <c r="S146" s="107"/>
      <c r="T146" s="105"/>
      <c r="U146" s="105"/>
      <c r="V146" s="104"/>
    </row>
    <row r="147" spans="1:22" ht="12.75">
      <c r="A147" s="102">
        <f>+A146+1</f>
        <v>139</v>
      </c>
      <c r="B147" s="48" t="s">
        <v>205</v>
      </c>
      <c r="C147" s="24">
        <f t="shared" si="20"/>
        <v>0</v>
      </c>
      <c r="D147" s="105">
        <f t="shared" si="20"/>
        <v>0</v>
      </c>
      <c r="E147" s="32"/>
      <c r="F147" s="35"/>
      <c r="G147" s="111"/>
      <c r="H147" s="105"/>
      <c r="I147" s="105"/>
      <c r="J147" s="106"/>
      <c r="K147" s="107">
        <f>L147+N147</f>
        <v>0</v>
      </c>
      <c r="L147" s="105"/>
      <c r="M147" s="105"/>
      <c r="N147" s="104"/>
      <c r="O147" s="107"/>
      <c r="P147" s="105"/>
      <c r="Q147" s="105"/>
      <c r="R147" s="104"/>
      <c r="S147" s="107"/>
      <c r="T147" s="105"/>
      <c r="U147" s="105"/>
      <c r="V147" s="104"/>
    </row>
    <row r="148" spans="1:22" ht="12.75">
      <c r="A148" s="102">
        <f>+A147+1</f>
        <v>140</v>
      </c>
      <c r="B148" s="48" t="s">
        <v>206</v>
      </c>
      <c r="C148" s="24">
        <f t="shared" si="20"/>
        <v>0</v>
      </c>
      <c r="D148" s="105">
        <f t="shared" si="20"/>
        <v>0</v>
      </c>
      <c r="E148" s="32"/>
      <c r="F148" s="35"/>
      <c r="G148" s="111"/>
      <c r="H148" s="105"/>
      <c r="I148" s="105"/>
      <c r="J148" s="106"/>
      <c r="K148" s="107">
        <f>L148+N148</f>
        <v>0</v>
      </c>
      <c r="L148" s="105"/>
      <c r="M148" s="105"/>
      <c r="N148" s="104"/>
      <c r="O148" s="107"/>
      <c r="P148" s="105"/>
      <c r="Q148" s="105"/>
      <c r="R148" s="104"/>
      <c r="S148" s="107"/>
      <c r="T148" s="105"/>
      <c r="U148" s="105"/>
      <c r="V148" s="104"/>
    </row>
    <row r="149" spans="1:22" ht="12.75">
      <c r="A149" s="102">
        <v>141</v>
      </c>
      <c r="B149" s="48" t="s">
        <v>207</v>
      </c>
      <c r="C149" s="24"/>
      <c r="D149" s="105"/>
      <c r="E149" s="32"/>
      <c r="F149" s="35"/>
      <c r="G149" s="111"/>
      <c r="H149" s="105"/>
      <c r="I149" s="105"/>
      <c r="J149" s="106"/>
      <c r="K149" s="107">
        <f>L149+N149</f>
        <v>0</v>
      </c>
      <c r="L149" s="105"/>
      <c r="M149" s="105"/>
      <c r="N149" s="104"/>
      <c r="O149" s="107"/>
      <c r="P149" s="105"/>
      <c r="Q149" s="105"/>
      <c r="R149" s="104"/>
      <c r="S149" s="107"/>
      <c r="T149" s="105"/>
      <c r="U149" s="105"/>
      <c r="V149" s="104"/>
    </row>
    <row r="150" spans="1:22" ht="12.75">
      <c r="A150" s="102">
        <v>142</v>
      </c>
      <c r="B150" s="48" t="s">
        <v>208</v>
      </c>
      <c r="C150" s="24">
        <f t="shared" si="20"/>
        <v>0</v>
      </c>
      <c r="D150" s="105">
        <f t="shared" si="20"/>
        <v>0</v>
      </c>
      <c r="E150" s="32"/>
      <c r="F150" s="35"/>
      <c r="G150" s="111">
        <f t="shared" si="24"/>
        <v>0</v>
      </c>
      <c r="H150" s="105"/>
      <c r="I150" s="105"/>
      <c r="J150" s="106"/>
      <c r="K150" s="107"/>
      <c r="L150" s="105"/>
      <c r="M150" s="105"/>
      <c r="N150" s="104"/>
      <c r="O150" s="107"/>
      <c r="P150" s="105"/>
      <c r="Q150" s="105"/>
      <c r="R150" s="104"/>
      <c r="S150" s="107"/>
      <c r="T150" s="105"/>
      <c r="U150" s="105"/>
      <c r="V150" s="104"/>
    </row>
    <row r="151" spans="1:22" ht="38.25">
      <c r="A151" s="155">
        <v>143</v>
      </c>
      <c r="B151" s="156" t="s">
        <v>209</v>
      </c>
      <c r="C151" s="157">
        <f t="shared" si="20"/>
        <v>0</v>
      </c>
      <c r="D151" s="158">
        <f>H151+L151+P151+T151</f>
        <v>0</v>
      </c>
      <c r="E151" s="159"/>
      <c r="F151" s="160"/>
      <c r="G151" s="161">
        <f t="shared" si="24"/>
        <v>0</v>
      </c>
      <c r="H151" s="162"/>
      <c r="I151" s="163"/>
      <c r="J151" s="164"/>
      <c r="K151" s="107"/>
      <c r="L151" s="163"/>
      <c r="M151" s="163"/>
      <c r="N151" s="165"/>
      <c r="O151" s="166"/>
      <c r="P151" s="163"/>
      <c r="Q151" s="163"/>
      <c r="R151" s="165"/>
      <c r="S151" s="49"/>
      <c r="T151" s="163"/>
      <c r="U151" s="163"/>
      <c r="V151" s="165"/>
    </row>
    <row r="152" spans="1:22" ht="12.75">
      <c r="A152" s="155">
        <v>144</v>
      </c>
      <c r="B152" s="156" t="s">
        <v>210</v>
      </c>
      <c r="C152" s="157">
        <f t="shared" si="20"/>
        <v>0</v>
      </c>
      <c r="D152" s="158">
        <f>H152+L152+P152+T152</f>
        <v>0</v>
      </c>
      <c r="E152" s="158">
        <f>I152+M152+Q152+U152</f>
        <v>0</v>
      </c>
      <c r="F152" s="160"/>
      <c r="G152" s="161"/>
      <c r="H152" s="162"/>
      <c r="I152" s="163"/>
      <c r="J152" s="164"/>
      <c r="K152" s="107">
        <f>L152+N152</f>
        <v>0</v>
      </c>
      <c r="L152" s="163"/>
      <c r="M152" s="163"/>
      <c r="N152" s="165"/>
      <c r="O152" s="166"/>
      <c r="P152" s="163"/>
      <c r="Q152" s="163"/>
      <c r="R152" s="165"/>
      <c r="S152" s="49"/>
      <c r="T152" s="163"/>
      <c r="U152" s="163"/>
      <c r="V152" s="165"/>
    </row>
    <row r="153" spans="1:22" ht="25.5">
      <c r="A153" s="102">
        <v>145</v>
      </c>
      <c r="B153" s="115" t="s">
        <v>211</v>
      </c>
      <c r="C153" s="24">
        <f t="shared" si="20"/>
        <v>0</v>
      </c>
      <c r="D153" s="158"/>
      <c r="E153" s="32"/>
      <c r="F153" s="37">
        <f t="shared" si="20"/>
        <v>0</v>
      </c>
      <c r="G153" s="161">
        <f t="shared" si="24"/>
        <v>0</v>
      </c>
      <c r="H153" s="105"/>
      <c r="I153" s="105"/>
      <c r="J153" s="106"/>
      <c r="K153" s="107"/>
      <c r="L153" s="105"/>
      <c r="M153" s="105"/>
      <c r="N153" s="104"/>
      <c r="O153" s="107"/>
      <c r="P153" s="105"/>
      <c r="Q153" s="105"/>
      <c r="R153" s="104"/>
      <c r="S153" s="107"/>
      <c r="T153" s="105"/>
      <c r="U153" s="105"/>
      <c r="V153" s="104"/>
    </row>
    <row r="154" spans="1:22" ht="25.5">
      <c r="A154" s="102">
        <v>146</v>
      </c>
      <c r="B154" s="167" t="s">
        <v>84</v>
      </c>
      <c r="C154" s="24">
        <f t="shared" si="20"/>
        <v>0</v>
      </c>
      <c r="D154" s="158"/>
      <c r="E154" s="32"/>
      <c r="F154" s="37">
        <f t="shared" si="20"/>
        <v>0</v>
      </c>
      <c r="G154" s="161">
        <f t="shared" si="24"/>
        <v>0</v>
      </c>
      <c r="H154" s="105"/>
      <c r="I154" s="105"/>
      <c r="J154" s="106"/>
      <c r="K154" s="107"/>
      <c r="L154" s="105"/>
      <c r="M154" s="105"/>
      <c r="N154" s="104"/>
      <c r="O154" s="107"/>
      <c r="P154" s="105"/>
      <c r="Q154" s="105"/>
      <c r="R154" s="104"/>
      <c r="S154" s="107"/>
      <c r="T154" s="105"/>
      <c r="U154" s="105"/>
      <c r="V154" s="104"/>
    </row>
    <row r="155" spans="1:22" ht="12.75">
      <c r="A155" s="102">
        <v>147</v>
      </c>
      <c r="B155" s="167" t="s">
        <v>212</v>
      </c>
      <c r="C155" s="24">
        <f t="shared" si="20"/>
        <v>0</v>
      </c>
      <c r="D155" s="158">
        <f>H155+L155+P155+T155</f>
        <v>0</v>
      </c>
      <c r="E155" s="32"/>
      <c r="F155" s="37"/>
      <c r="G155" s="161">
        <f t="shared" si="24"/>
        <v>0</v>
      </c>
      <c r="H155" s="105"/>
      <c r="I155" s="105"/>
      <c r="J155" s="106"/>
      <c r="K155" s="107"/>
      <c r="L155" s="105"/>
      <c r="M155" s="105"/>
      <c r="N155" s="104"/>
      <c r="O155" s="107"/>
      <c r="P155" s="105"/>
      <c r="Q155" s="105"/>
      <c r="R155" s="104"/>
      <c r="S155" s="107"/>
      <c r="T155" s="105"/>
      <c r="U155" s="105"/>
      <c r="V155" s="104"/>
    </row>
    <row r="156" spans="1:22" ht="12.75">
      <c r="A156" s="102">
        <v>148</v>
      </c>
      <c r="B156" s="167" t="s">
        <v>213</v>
      </c>
      <c r="C156" s="24">
        <f t="shared" si="20"/>
        <v>0</v>
      </c>
      <c r="D156" s="158">
        <f>H156+L156+P156+T156</f>
        <v>0</v>
      </c>
      <c r="E156" s="32"/>
      <c r="F156" s="37"/>
      <c r="G156" s="161">
        <f t="shared" si="24"/>
        <v>0</v>
      </c>
      <c r="H156" s="105"/>
      <c r="I156" s="105"/>
      <c r="J156" s="106"/>
      <c r="K156" s="107"/>
      <c r="L156" s="105"/>
      <c r="M156" s="105"/>
      <c r="N156" s="104"/>
      <c r="O156" s="107"/>
      <c r="P156" s="105"/>
      <c r="Q156" s="105"/>
      <c r="R156" s="104"/>
      <c r="S156" s="107"/>
      <c r="T156" s="105"/>
      <c r="U156" s="105"/>
      <c r="V156" s="104"/>
    </row>
    <row r="157" spans="1:22" ht="12.75">
      <c r="A157" s="102">
        <v>149</v>
      </c>
      <c r="B157" s="30" t="s">
        <v>37</v>
      </c>
      <c r="C157" s="34">
        <f t="shared" si="20"/>
        <v>0</v>
      </c>
      <c r="D157" s="32">
        <f t="shared" si="20"/>
        <v>0</v>
      </c>
      <c r="E157" s="32">
        <f t="shared" si="20"/>
        <v>0</v>
      </c>
      <c r="F157" s="35"/>
      <c r="G157" s="31">
        <f t="shared" si="24"/>
        <v>0</v>
      </c>
      <c r="H157" s="32"/>
      <c r="I157" s="32"/>
      <c r="J157" s="33"/>
      <c r="K157" s="34"/>
      <c r="L157" s="32"/>
      <c r="M157" s="32"/>
      <c r="N157" s="104"/>
      <c r="O157" s="107"/>
      <c r="P157" s="105"/>
      <c r="Q157" s="105"/>
      <c r="R157" s="104"/>
      <c r="S157" s="34">
        <f>T157+V157</f>
        <v>0</v>
      </c>
      <c r="T157" s="32"/>
      <c r="U157" s="32"/>
      <c r="V157" s="35"/>
    </row>
    <row r="158" spans="1:22" ht="12.75">
      <c r="A158" s="102">
        <f aca="true" t="shared" si="26" ref="A158:A205">+A157+1</f>
        <v>150</v>
      </c>
      <c r="B158" s="30" t="s">
        <v>11</v>
      </c>
      <c r="C158" s="34">
        <f t="shared" si="20"/>
        <v>0</v>
      </c>
      <c r="D158" s="32">
        <f t="shared" si="20"/>
        <v>0</v>
      </c>
      <c r="E158" s="32">
        <f t="shared" si="20"/>
        <v>0</v>
      </c>
      <c r="F158" s="35"/>
      <c r="G158" s="31"/>
      <c r="H158" s="27"/>
      <c r="I158" s="27"/>
      <c r="J158" s="36"/>
      <c r="K158" s="34">
        <f aca="true" t="shared" si="27" ref="K158:K169">L158+N158</f>
        <v>0</v>
      </c>
      <c r="L158" s="32"/>
      <c r="M158" s="32"/>
      <c r="N158" s="37"/>
      <c r="O158" s="107"/>
      <c r="P158" s="105"/>
      <c r="Q158" s="105"/>
      <c r="R158" s="104"/>
      <c r="S158" s="107"/>
      <c r="T158" s="105"/>
      <c r="U158" s="105"/>
      <c r="V158" s="104"/>
    </row>
    <row r="159" spans="1:22" ht="12.75">
      <c r="A159" s="102">
        <f t="shared" si="26"/>
        <v>151</v>
      </c>
      <c r="B159" s="30" t="s">
        <v>12</v>
      </c>
      <c r="C159" s="34">
        <f t="shared" si="20"/>
        <v>0</v>
      </c>
      <c r="D159" s="32">
        <f t="shared" si="20"/>
        <v>0</v>
      </c>
      <c r="E159" s="32">
        <f t="shared" si="20"/>
        <v>0</v>
      </c>
      <c r="F159" s="35"/>
      <c r="G159" s="31"/>
      <c r="H159" s="27"/>
      <c r="I159" s="27"/>
      <c r="J159" s="36"/>
      <c r="K159" s="34">
        <f t="shared" si="27"/>
        <v>0</v>
      </c>
      <c r="L159" s="32"/>
      <c r="M159" s="32"/>
      <c r="N159" s="37"/>
      <c r="O159" s="107"/>
      <c r="P159" s="105"/>
      <c r="Q159" s="105"/>
      <c r="R159" s="104"/>
      <c r="S159" s="107"/>
      <c r="T159" s="105"/>
      <c r="U159" s="105"/>
      <c r="V159" s="104"/>
    </row>
    <row r="160" spans="1:22" ht="12.75">
      <c r="A160" s="102">
        <f t="shared" si="26"/>
        <v>152</v>
      </c>
      <c r="B160" s="30" t="s">
        <v>13</v>
      </c>
      <c r="C160" s="34">
        <f t="shared" si="20"/>
        <v>0</v>
      </c>
      <c r="D160" s="32">
        <f t="shared" si="20"/>
        <v>0</v>
      </c>
      <c r="E160" s="32">
        <f t="shared" si="20"/>
        <v>0</v>
      </c>
      <c r="F160" s="35"/>
      <c r="G160" s="31"/>
      <c r="H160" s="27"/>
      <c r="I160" s="27"/>
      <c r="J160" s="36"/>
      <c r="K160" s="34">
        <f t="shared" si="27"/>
        <v>0</v>
      </c>
      <c r="L160" s="32"/>
      <c r="M160" s="32"/>
      <c r="N160" s="37"/>
      <c r="O160" s="107"/>
      <c r="P160" s="105"/>
      <c r="Q160" s="105"/>
      <c r="R160" s="104"/>
      <c r="S160" s="107"/>
      <c r="T160" s="105"/>
      <c r="U160" s="105"/>
      <c r="V160" s="104"/>
    </row>
    <row r="161" spans="1:22" ht="12.75">
      <c r="A161" s="102">
        <f t="shared" si="26"/>
        <v>153</v>
      </c>
      <c r="B161" s="30" t="s">
        <v>14</v>
      </c>
      <c r="C161" s="34">
        <f t="shared" si="20"/>
        <v>0</v>
      </c>
      <c r="D161" s="32">
        <f t="shared" si="20"/>
        <v>0</v>
      </c>
      <c r="E161" s="32">
        <f t="shared" si="20"/>
        <v>0</v>
      </c>
      <c r="F161" s="35"/>
      <c r="G161" s="31"/>
      <c r="H161" s="27"/>
      <c r="I161" s="27"/>
      <c r="J161" s="36"/>
      <c r="K161" s="34">
        <f t="shared" si="27"/>
        <v>0</v>
      </c>
      <c r="L161" s="32"/>
      <c r="M161" s="32"/>
      <c r="N161" s="37"/>
      <c r="O161" s="107"/>
      <c r="P161" s="105"/>
      <c r="Q161" s="105"/>
      <c r="R161" s="104"/>
      <c r="S161" s="107"/>
      <c r="T161" s="105"/>
      <c r="U161" s="105"/>
      <c r="V161" s="104"/>
    </row>
    <row r="162" spans="1:22" ht="12.75">
      <c r="A162" s="102">
        <f t="shared" si="26"/>
        <v>154</v>
      </c>
      <c r="B162" s="30" t="s">
        <v>15</v>
      </c>
      <c r="C162" s="34">
        <f t="shared" si="20"/>
        <v>0</v>
      </c>
      <c r="D162" s="32">
        <f t="shared" si="20"/>
        <v>0</v>
      </c>
      <c r="E162" s="32">
        <f t="shared" si="20"/>
        <v>0</v>
      </c>
      <c r="F162" s="35"/>
      <c r="G162" s="31"/>
      <c r="H162" s="27"/>
      <c r="I162" s="27"/>
      <c r="J162" s="36"/>
      <c r="K162" s="34">
        <f t="shared" si="27"/>
        <v>0</v>
      </c>
      <c r="L162" s="32"/>
      <c r="M162" s="32"/>
      <c r="N162" s="37"/>
      <c r="O162" s="107"/>
      <c r="P162" s="105"/>
      <c r="Q162" s="105"/>
      <c r="R162" s="104"/>
      <c r="S162" s="107"/>
      <c r="T162" s="105"/>
      <c r="U162" s="105"/>
      <c r="V162" s="104"/>
    </row>
    <row r="163" spans="1:22" ht="12.75">
      <c r="A163" s="102">
        <f t="shared" si="26"/>
        <v>155</v>
      </c>
      <c r="B163" s="30" t="s">
        <v>16</v>
      </c>
      <c r="C163" s="34">
        <f t="shared" si="20"/>
        <v>0</v>
      </c>
      <c r="D163" s="32">
        <f t="shared" si="20"/>
        <v>0</v>
      </c>
      <c r="E163" s="32">
        <f t="shared" si="20"/>
        <v>0</v>
      </c>
      <c r="F163" s="35"/>
      <c r="G163" s="31"/>
      <c r="H163" s="27"/>
      <c r="I163" s="27"/>
      <c r="J163" s="36"/>
      <c r="K163" s="34">
        <f t="shared" si="27"/>
        <v>0</v>
      </c>
      <c r="L163" s="32"/>
      <c r="M163" s="32"/>
      <c r="N163" s="37"/>
      <c r="O163" s="107"/>
      <c r="P163" s="105"/>
      <c r="Q163" s="105"/>
      <c r="R163" s="104"/>
      <c r="S163" s="107"/>
      <c r="T163" s="105"/>
      <c r="U163" s="105"/>
      <c r="V163" s="104"/>
    </row>
    <row r="164" spans="1:22" ht="12.75">
      <c r="A164" s="102">
        <f t="shared" si="26"/>
        <v>156</v>
      </c>
      <c r="B164" s="30" t="s">
        <v>17</v>
      </c>
      <c r="C164" s="34">
        <f t="shared" si="20"/>
        <v>0</v>
      </c>
      <c r="D164" s="32">
        <f t="shared" si="20"/>
        <v>0</v>
      </c>
      <c r="E164" s="32">
        <f t="shared" si="20"/>
        <v>0</v>
      </c>
      <c r="F164" s="35"/>
      <c r="G164" s="31"/>
      <c r="H164" s="27"/>
      <c r="I164" s="27"/>
      <c r="J164" s="36"/>
      <c r="K164" s="34">
        <f t="shared" si="27"/>
        <v>0</v>
      </c>
      <c r="L164" s="32"/>
      <c r="M164" s="32"/>
      <c r="N164" s="37"/>
      <c r="O164" s="107"/>
      <c r="P164" s="105"/>
      <c r="Q164" s="105"/>
      <c r="R164" s="104"/>
      <c r="S164" s="107"/>
      <c r="T164" s="105"/>
      <c r="U164" s="105"/>
      <c r="V164" s="104"/>
    </row>
    <row r="165" spans="1:22" ht="12.75">
      <c r="A165" s="102">
        <f t="shared" si="26"/>
        <v>157</v>
      </c>
      <c r="B165" s="30" t="s">
        <v>18</v>
      </c>
      <c r="C165" s="34">
        <f aca="true" t="shared" si="28" ref="C165:E174">G165+K165+O165+S165</f>
        <v>0</v>
      </c>
      <c r="D165" s="32">
        <f t="shared" si="28"/>
        <v>0</v>
      </c>
      <c r="E165" s="32">
        <f t="shared" si="28"/>
        <v>0</v>
      </c>
      <c r="F165" s="35"/>
      <c r="G165" s="31"/>
      <c r="H165" s="27"/>
      <c r="I165" s="27"/>
      <c r="J165" s="36"/>
      <c r="K165" s="34">
        <f t="shared" si="27"/>
        <v>0</v>
      </c>
      <c r="L165" s="32"/>
      <c r="M165" s="32"/>
      <c r="N165" s="37"/>
      <c r="O165" s="107"/>
      <c r="P165" s="105"/>
      <c r="Q165" s="105"/>
      <c r="R165" s="104"/>
      <c r="S165" s="107"/>
      <c r="T165" s="105"/>
      <c r="U165" s="105"/>
      <c r="V165" s="104"/>
    </row>
    <row r="166" spans="1:22" ht="12.75">
      <c r="A166" s="102">
        <f t="shared" si="26"/>
        <v>158</v>
      </c>
      <c r="B166" s="30" t="s">
        <v>38</v>
      </c>
      <c r="C166" s="34">
        <f t="shared" si="28"/>
        <v>0</v>
      </c>
      <c r="D166" s="32">
        <f t="shared" si="28"/>
        <v>0</v>
      </c>
      <c r="E166" s="32">
        <f t="shared" si="28"/>
        <v>0</v>
      </c>
      <c r="F166" s="35"/>
      <c r="G166" s="31">
        <f t="shared" si="24"/>
        <v>0</v>
      </c>
      <c r="H166" s="32"/>
      <c r="I166" s="27"/>
      <c r="J166" s="36"/>
      <c r="K166" s="34">
        <f t="shared" si="27"/>
        <v>0</v>
      </c>
      <c r="L166" s="32"/>
      <c r="M166" s="32"/>
      <c r="N166" s="37"/>
      <c r="O166" s="107"/>
      <c r="P166" s="105"/>
      <c r="Q166" s="105"/>
      <c r="R166" s="104"/>
      <c r="S166" s="107"/>
      <c r="T166" s="105"/>
      <c r="U166" s="105"/>
      <c r="V166" s="104"/>
    </row>
    <row r="167" spans="1:22" ht="12.75">
      <c r="A167" s="102">
        <f t="shared" si="26"/>
        <v>159</v>
      </c>
      <c r="B167" s="30" t="s">
        <v>20</v>
      </c>
      <c r="C167" s="34">
        <f t="shared" si="28"/>
        <v>0</v>
      </c>
      <c r="D167" s="32">
        <f t="shared" si="28"/>
        <v>0</v>
      </c>
      <c r="E167" s="32">
        <f t="shared" si="28"/>
        <v>0</v>
      </c>
      <c r="F167" s="35"/>
      <c r="G167" s="31"/>
      <c r="H167" s="27"/>
      <c r="I167" s="27"/>
      <c r="J167" s="36"/>
      <c r="K167" s="34">
        <f t="shared" si="27"/>
        <v>0</v>
      </c>
      <c r="L167" s="32"/>
      <c r="M167" s="32"/>
      <c r="N167" s="37"/>
      <c r="O167" s="107"/>
      <c r="P167" s="105"/>
      <c r="Q167" s="105"/>
      <c r="R167" s="104"/>
      <c r="S167" s="107"/>
      <c r="T167" s="105"/>
      <c r="U167" s="105"/>
      <c r="V167" s="104"/>
    </row>
    <row r="168" spans="1:22" ht="12.75">
      <c r="A168" s="102">
        <f t="shared" si="26"/>
        <v>160</v>
      </c>
      <c r="B168" s="62" t="s">
        <v>140</v>
      </c>
      <c r="C168" s="34">
        <f t="shared" si="28"/>
        <v>0</v>
      </c>
      <c r="D168" s="32">
        <f t="shared" si="28"/>
        <v>0</v>
      </c>
      <c r="E168" s="32">
        <f t="shared" si="28"/>
        <v>0</v>
      </c>
      <c r="F168" s="35"/>
      <c r="G168" s="112"/>
      <c r="H168" s="105"/>
      <c r="I168" s="105"/>
      <c r="J168" s="112"/>
      <c r="K168" s="43">
        <f t="shared" si="27"/>
        <v>0</v>
      </c>
      <c r="L168" s="32"/>
      <c r="M168" s="32"/>
      <c r="N168" s="109"/>
      <c r="O168" s="114"/>
      <c r="P168" s="105"/>
      <c r="Q168" s="105"/>
      <c r="R168" s="109"/>
      <c r="S168" s="114"/>
      <c r="T168" s="105"/>
      <c r="U168" s="105"/>
      <c r="V168" s="109"/>
    </row>
    <row r="169" spans="1:22" ht="12.75">
      <c r="A169" s="102">
        <f t="shared" si="26"/>
        <v>161</v>
      </c>
      <c r="B169" s="48" t="s">
        <v>214</v>
      </c>
      <c r="C169" s="24">
        <f t="shared" si="28"/>
        <v>0</v>
      </c>
      <c r="D169" s="27">
        <f t="shared" si="28"/>
        <v>0</v>
      </c>
      <c r="E169" s="27">
        <f t="shared" si="28"/>
        <v>0</v>
      </c>
      <c r="F169" s="35"/>
      <c r="G169" s="112"/>
      <c r="H169" s="32"/>
      <c r="I169" s="32"/>
      <c r="J169" s="108"/>
      <c r="K169" s="168">
        <f t="shared" si="27"/>
        <v>0</v>
      </c>
      <c r="L169" s="27"/>
      <c r="M169" s="27"/>
      <c r="N169" s="109"/>
      <c r="O169" s="114"/>
      <c r="P169" s="105"/>
      <c r="Q169" s="105"/>
      <c r="R169" s="109"/>
      <c r="S169" s="114"/>
      <c r="T169" s="105"/>
      <c r="U169" s="105"/>
      <c r="V169" s="109"/>
    </row>
    <row r="170" spans="1:22" ht="12.75">
      <c r="A170" s="102">
        <f t="shared" si="26"/>
        <v>162</v>
      </c>
      <c r="B170" s="30" t="s">
        <v>48</v>
      </c>
      <c r="C170" s="34">
        <f t="shared" si="28"/>
        <v>0</v>
      </c>
      <c r="D170" s="32">
        <f t="shared" si="28"/>
        <v>0</v>
      </c>
      <c r="E170" s="32"/>
      <c r="F170" s="35"/>
      <c r="G170" s="108">
        <f>G171+G172</f>
        <v>0</v>
      </c>
      <c r="H170" s="32"/>
      <c r="I170" s="105"/>
      <c r="J170" s="112"/>
      <c r="K170" s="114"/>
      <c r="L170" s="105"/>
      <c r="M170" s="105"/>
      <c r="N170" s="109"/>
      <c r="O170" s="114"/>
      <c r="P170" s="105"/>
      <c r="Q170" s="105"/>
      <c r="R170" s="109"/>
      <c r="S170" s="114"/>
      <c r="T170" s="105"/>
      <c r="U170" s="105"/>
      <c r="V170" s="109"/>
    </row>
    <row r="171" spans="1:22" ht="12.75">
      <c r="A171" s="102">
        <f t="shared" si="26"/>
        <v>163</v>
      </c>
      <c r="B171" s="130" t="s">
        <v>215</v>
      </c>
      <c r="C171" s="24">
        <f t="shared" si="28"/>
        <v>0</v>
      </c>
      <c r="D171" s="105">
        <f t="shared" si="28"/>
        <v>0</v>
      </c>
      <c r="E171" s="105"/>
      <c r="F171" s="104"/>
      <c r="G171" s="112">
        <f t="shared" si="24"/>
        <v>0</v>
      </c>
      <c r="H171" s="105"/>
      <c r="I171" s="105"/>
      <c r="J171" s="112"/>
      <c r="K171" s="114"/>
      <c r="L171" s="105"/>
      <c r="M171" s="105"/>
      <c r="N171" s="109"/>
      <c r="O171" s="114"/>
      <c r="P171" s="105"/>
      <c r="Q171" s="105"/>
      <c r="R171" s="109"/>
      <c r="S171" s="114"/>
      <c r="T171" s="105"/>
      <c r="U171" s="105"/>
      <c r="V171" s="109"/>
    </row>
    <row r="172" spans="1:22" ht="12.75">
      <c r="A172" s="102">
        <f t="shared" si="26"/>
        <v>164</v>
      </c>
      <c r="B172" s="48" t="s">
        <v>216</v>
      </c>
      <c r="C172" s="24">
        <f t="shared" si="28"/>
        <v>0</v>
      </c>
      <c r="D172" s="105">
        <f t="shared" si="28"/>
        <v>0</v>
      </c>
      <c r="E172" s="105"/>
      <c r="F172" s="104"/>
      <c r="G172" s="112">
        <f aca="true" t="shared" si="29" ref="G172:G207">H172+J172</f>
        <v>0</v>
      </c>
      <c r="H172" s="105"/>
      <c r="I172" s="105"/>
      <c r="J172" s="112"/>
      <c r="K172" s="114"/>
      <c r="L172" s="105"/>
      <c r="M172" s="105"/>
      <c r="N172" s="109"/>
      <c r="O172" s="114"/>
      <c r="P172" s="105"/>
      <c r="Q172" s="105"/>
      <c r="R172" s="109"/>
      <c r="S172" s="114"/>
      <c r="T172" s="105"/>
      <c r="U172" s="105"/>
      <c r="V172" s="109"/>
    </row>
    <row r="173" spans="1:22" ht="12.75">
      <c r="A173" s="102">
        <v>165</v>
      </c>
      <c r="B173" s="30" t="s">
        <v>10</v>
      </c>
      <c r="C173" s="34">
        <f t="shared" si="28"/>
        <v>0</v>
      </c>
      <c r="D173" s="32">
        <f t="shared" si="28"/>
        <v>0</v>
      </c>
      <c r="E173" s="32">
        <f>I173+M173+Q173+U173</f>
        <v>0</v>
      </c>
      <c r="F173" s="35"/>
      <c r="G173" s="31"/>
      <c r="H173" s="32"/>
      <c r="I173" s="32"/>
      <c r="J173" s="106"/>
      <c r="K173" s="43">
        <f>L173+N173</f>
        <v>0</v>
      </c>
      <c r="L173" s="32"/>
      <c r="M173" s="32"/>
      <c r="N173" s="104"/>
      <c r="O173" s="107"/>
      <c r="P173" s="105"/>
      <c r="Q173" s="105"/>
      <c r="R173" s="104"/>
      <c r="S173" s="34">
        <f>T173+V173</f>
        <v>0</v>
      </c>
      <c r="T173" s="32"/>
      <c r="U173" s="32"/>
      <c r="V173" s="104"/>
    </row>
    <row r="174" spans="1:22" ht="13.5" thickBot="1">
      <c r="A174" s="131">
        <f t="shared" si="26"/>
        <v>166</v>
      </c>
      <c r="B174" s="169" t="s">
        <v>217</v>
      </c>
      <c r="C174" s="57">
        <f t="shared" si="28"/>
        <v>0</v>
      </c>
      <c r="D174" s="152">
        <f t="shared" si="28"/>
        <v>0</v>
      </c>
      <c r="E174" s="152">
        <f>I174+M174+Q174+U174</f>
        <v>0</v>
      </c>
      <c r="F174" s="153"/>
      <c r="G174" s="170"/>
      <c r="H174" s="152"/>
      <c r="I174" s="152"/>
      <c r="J174" s="171"/>
      <c r="K174" s="168">
        <f>L174+N174</f>
        <v>0</v>
      </c>
      <c r="L174" s="152"/>
      <c r="M174" s="152"/>
      <c r="N174" s="153"/>
      <c r="O174" s="151"/>
      <c r="P174" s="152"/>
      <c r="Q174" s="152"/>
      <c r="R174" s="153"/>
      <c r="S174" s="24">
        <f>T174+V174</f>
        <v>0</v>
      </c>
      <c r="T174" s="152"/>
      <c r="U174" s="152"/>
      <c r="V174" s="153"/>
    </row>
    <row r="175" spans="1:22" ht="45.75" thickBot="1">
      <c r="A175" s="82">
        <f t="shared" si="26"/>
        <v>167</v>
      </c>
      <c r="B175" s="83" t="s">
        <v>218</v>
      </c>
      <c r="C175" s="75">
        <f aca="true" t="shared" si="30" ref="C175:L175">C176+C185+SUM(C187:C196)</f>
        <v>0</v>
      </c>
      <c r="D175" s="71">
        <f t="shared" si="30"/>
        <v>0</v>
      </c>
      <c r="E175" s="71">
        <f t="shared" si="30"/>
        <v>0</v>
      </c>
      <c r="F175" s="73">
        <f t="shared" si="30"/>
        <v>0</v>
      </c>
      <c r="G175" s="84">
        <f t="shared" si="30"/>
        <v>0</v>
      </c>
      <c r="H175" s="71">
        <f t="shared" si="30"/>
        <v>0</v>
      </c>
      <c r="I175" s="71">
        <f>I176+I185+SUM(I187:I196)</f>
        <v>0</v>
      </c>
      <c r="J175" s="76">
        <f t="shared" si="30"/>
        <v>0</v>
      </c>
      <c r="K175" s="75">
        <f t="shared" si="30"/>
        <v>0</v>
      </c>
      <c r="L175" s="71">
        <f t="shared" si="30"/>
        <v>0</v>
      </c>
      <c r="M175" s="71"/>
      <c r="N175" s="86">
        <f>N176+N185+SUM(N187:N196)</f>
        <v>0</v>
      </c>
      <c r="O175" s="75"/>
      <c r="P175" s="71"/>
      <c r="Q175" s="71"/>
      <c r="R175" s="86"/>
      <c r="S175" s="75">
        <f>S176+S185+SUM(S187:S196)</f>
        <v>0</v>
      </c>
      <c r="T175" s="71">
        <f>T176+T185+SUM(T187:T196)</f>
        <v>0</v>
      </c>
      <c r="U175" s="71">
        <f>U176+U185+SUM(U187:U196)</f>
        <v>0</v>
      </c>
      <c r="V175" s="76">
        <f>V176+V185+SUM(V187:V196)</f>
        <v>0</v>
      </c>
    </row>
    <row r="176" spans="1:22" ht="12.75">
      <c r="A176" s="172">
        <f t="shared" si="26"/>
        <v>168</v>
      </c>
      <c r="B176" s="173" t="s">
        <v>149</v>
      </c>
      <c r="C176" s="142">
        <f>G176+K176+O176+S176</f>
        <v>0</v>
      </c>
      <c r="D176" s="122">
        <f>H176+L176+P176+T176</f>
        <v>0</v>
      </c>
      <c r="E176" s="122"/>
      <c r="F176" s="125">
        <f>J176+N176+R176+V176</f>
        <v>0</v>
      </c>
      <c r="G176" s="121">
        <f>G177+G179+G180+G181+G182+G183+G184</f>
        <v>0</v>
      </c>
      <c r="H176" s="122">
        <f>H177+H179+H180+H181+H182+H183+H184</f>
        <v>0</v>
      </c>
      <c r="I176" s="122"/>
      <c r="J176" s="174">
        <f>J177+J179</f>
        <v>0</v>
      </c>
      <c r="K176" s="121">
        <f>L176+N176</f>
        <v>0</v>
      </c>
      <c r="L176" s="121">
        <f>L177+L180+L181</f>
        <v>0</v>
      </c>
      <c r="M176" s="121"/>
      <c r="N176" s="175">
        <f>N177+N180+N181</f>
        <v>0</v>
      </c>
      <c r="O176" s="176"/>
      <c r="P176" s="177"/>
      <c r="Q176" s="177"/>
      <c r="R176" s="123"/>
      <c r="S176" s="143"/>
      <c r="T176" s="128"/>
      <c r="U176" s="128"/>
      <c r="V176" s="124"/>
    </row>
    <row r="177" spans="1:22" ht="12.75">
      <c r="A177" s="178">
        <f t="shared" si="26"/>
        <v>169</v>
      </c>
      <c r="B177" s="48" t="s">
        <v>219</v>
      </c>
      <c r="C177" s="24">
        <f>G177+K177+O177+S177</f>
        <v>0</v>
      </c>
      <c r="D177" s="105">
        <f>H177</f>
        <v>0</v>
      </c>
      <c r="E177" s="105"/>
      <c r="F177" s="106">
        <f>J177+N177+R177+V177</f>
        <v>0</v>
      </c>
      <c r="G177" s="107">
        <f t="shared" si="29"/>
        <v>0</v>
      </c>
      <c r="H177" s="27"/>
      <c r="I177" s="27"/>
      <c r="J177" s="37"/>
      <c r="K177" s="99">
        <f>L177+N177</f>
        <v>0</v>
      </c>
      <c r="L177" s="105"/>
      <c r="M177" s="105"/>
      <c r="N177" s="104">
        <f>N178</f>
        <v>0</v>
      </c>
      <c r="O177" s="107"/>
      <c r="P177" s="105"/>
      <c r="Q177" s="105"/>
      <c r="R177" s="104"/>
      <c r="S177" s="107"/>
      <c r="T177" s="105"/>
      <c r="U177" s="105"/>
      <c r="V177" s="104"/>
    </row>
    <row r="178" spans="1:22" ht="12.75">
      <c r="A178" s="178">
        <f t="shared" si="26"/>
        <v>170</v>
      </c>
      <c r="B178" s="48" t="s">
        <v>220</v>
      </c>
      <c r="C178" s="24">
        <f aca="true" t="shared" si="31" ref="C178:E208">G178+K178+O178+S178</f>
        <v>0</v>
      </c>
      <c r="D178" s="105"/>
      <c r="E178" s="105"/>
      <c r="F178" s="106">
        <f>J178+N178+R178+V178</f>
        <v>0</v>
      </c>
      <c r="G178" s="107"/>
      <c r="H178" s="27"/>
      <c r="I178" s="105"/>
      <c r="J178" s="104"/>
      <c r="K178" s="107">
        <f>L178+N178</f>
        <v>0</v>
      </c>
      <c r="L178" s="105"/>
      <c r="M178" s="105"/>
      <c r="N178" s="104"/>
      <c r="O178" s="107"/>
      <c r="P178" s="105"/>
      <c r="Q178" s="105"/>
      <c r="R178" s="104"/>
      <c r="S178" s="107"/>
      <c r="T178" s="105"/>
      <c r="U178" s="105"/>
      <c r="V178" s="104"/>
    </row>
    <row r="179" spans="1:22" ht="25.5">
      <c r="A179" s="178">
        <v>171</v>
      </c>
      <c r="B179" s="179" t="s">
        <v>221</v>
      </c>
      <c r="C179" s="168">
        <f t="shared" si="31"/>
        <v>0</v>
      </c>
      <c r="D179" s="27"/>
      <c r="E179" s="27"/>
      <c r="F179" s="106">
        <f>J179+N179+R179+V179</f>
        <v>0</v>
      </c>
      <c r="G179" s="107">
        <f t="shared" si="29"/>
        <v>0</v>
      </c>
      <c r="H179" s="27"/>
      <c r="I179" s="105"/>
      <c r="J179" s="12"/>
      <c r="K179" s="107"/>
      <c r="L179" s="105"/>
      <c r="M179" s="105"/>
      <c r="N179" s="104"/>
      <c r="O179" s="107"/>
      <c r="P179" s="105"/>
      <c r="Q179" s="105"/>
      <c r="R179" s="104"/>
      <c r="S179" s="107"/>
      <c r="T179" s="105"/>
      <c r="U179" s="105"/>
      <c r="V179" s="104"/>
    </row>
    <row r="180" spans="1:22" ht="12.75">
      <c r="A180" s="178">
        <f t="shared" si="26"/>
        <v>172</v>
      </c>
      <c r="B180" s="48" t="s">
        <v>222</v>
      </c>
      <c r="C180" s="24">
        <f t="shared" si="31"/>
        <v>0</v>
      </c>
      <c r="D180" s="105">
        <f t="shared" si="31"/>
        <v>0</v>
      </c>
      <c r="E180" s="105"/>
      <c r="F180" s="106"/>
      <c r="G180" s="107">
        <f t="shared" si="29"/>
        <v>0</v>
      </c>
      <c r="H180" s="105"/>
      <c r="I180" s="105"/>
      <c r="J180" s="104"/>
      <c r="K180" s="107"/>
      <c r="L180" s="105"/>
      <c r="M180" s="105"/>
      <c r="N180" s="104"/>
      <c r="O180" s="107"/>
      <c r="P180" s="105"/>
      <c r="Q180" s="105"/>
      <c r="R180" s="104"/>
      <c r="S180" s="107"/>
      <c r="T180" s="105"/>
      <c r="U180" s="105"/>
      <c r="V180" s="104"/>
    </row>
    <row r="181" spans="1:22" ht="12.75">
      <c r="A181" s="178">
        <f t="shared" si="26"/>
        <v>173</v>
      </c>
      <c r="B181" s="48" t="s">
        <v>214</v>
      </c>
      <c r="C181" s="24">
        <f t="shared" si="31"/>
        <v>0</v>
      </c>
      <c r="D181" s="105">
        <f t="shared" si="31"/>
        <v>0</v>
      </c>
      <c r="E181" s="105"/>
      <c r="F181" s="106"/>
      <c r="G181" s="107"/>
      <c r="H181" s="111"/>
      <c r="I181" s="111"/>
      <c r="J181" s="109"/>
      <c r="K181" s="107">
        <f>L181+N181</f>
        <v>0</v>
      </c>
      <c r="L181" s="111"/>
      <c r="M181" s="111"/>
      <c r="N181" s="109"/>
      <c r="O181" s="107"/>
      <c r="P181" s="111"/>
      <c r="Q181" s="111"/>
      <c r="R181" s="109"/>
      <c r="S181" s="107"/>
      <c r="T181" s="111"/>
      <c r="U181" s="111"/>
      <c r="V181" s="109"/>
    </row>
    <row r="182" spans="1:22" ht="12.75">
      <c r="A182" s="178">
        <v>174</v>
      </c>
      <c r="B182" s="48" t="s">
        <v>223</v>
      </c>
      <c r="C182" s="24">
        <f t="shared" si="31"/>
        <v>0</v>
      </c>
      <c r="D182" s="105">
        <f t="shared" si="31"/>
        <v>0</v>
      </c>
      <c r="E182" s="105"/>
      <c r="F182" s="106"/>
      <c r="G182" s="107">
        <f t="shared" si="29"/>
        <v>0</v>
      </c>
      <c r="H182" s="105"/>
      <c r="I182" s="111"/>
      <c r="J182" s="109"/>
      <c r="K182" s="114"/>
      <c r="L182" s="105"/>
      <c r="M182" s="111"/>
      <c r="N182" s="109"/>
      <c r="O182" s="114"/>
      <c r="P182" s="105"/>
      <c r="Q182" s="111"/>
      <c r="R182" s="109"/>
      <c r="S182" s="114"/>
      <c r="T182" s="105"/>
      <c r="U182" s="111"/>
      <c r="V182" s="109"/>
    </row>
    <row r="183" spans="1:22" ht="12.75">
      <c r="A183" s="178">
        <v>175</v>
      </c>
      <c r="B183" s="48" t="s">
        <v>224</v>
      </c>
      <c r="C183" s="24">
        <f t="shared" si="31"/>
        <v>0</v>
      </c>
      <c r="D183" s="105">
        <f t="shared" si="31"/>
        <v>0</v>
      </c>
      <c r="E183" s="105"/>
      <c r="F183" s="106"/>
      <c r="G183" s="114">
        <f t="shared" si="29"/>
        <v>0</v>
      </c>
      <c r="H183" s="105"/>
      <c r="I183" s="111"/>
      <c r="J183" s="109"/>
      <c r="K183" s="114"/>
      <c r="L183" s="105"/>
      <c r="M183" s="111"/>
      <c r="N183" s="109"/>
      <c r="O183" s="114"/>
      <c r="P183" s="105"/>
      <c r="Q183" s="111"/>
      <c r="R183" s="109"/>
      <c r="S183" s="114"/>
      <c r="T183" s="105"/>
      <c r="U183" s="111"/>
      <c r="V183" s="109"/>
    </row>
    <row r="184" spans="1:22" ht="12.75">
      <c r="A184" s="178">
        <v>176</v>
      </c>
      <c r="B184" s="48" t="s">
        <v>225</v>
      </c>
      <c r="C184" s="24">
        <f t="shared" si="31"/>
        <v>0</v>
      </c>
      <c r="D184" s="105">
        <f t="shared" si="31"/>
        <v>0</v>
      </c>
      <c r="E184" s="105"/>
      <c r="F184" s="106"/>
      <c r="G184" s="114">
        <f t="shared" si="29"/>
        <v>0</v>
      </c>
      <c r="H184" s="105"/>
      <c r="I184" s="111"/>
      <c r="J184" s="109"/>
      <c r="K184" s="114"/>
      <c r="L184" s="105"/>
      <c r="M184" s="111"/>
      <c r="N184" s="109"/>
      <c r="O184" s="114"/>
      <c r="P184" s="105"/>
      <c r="Q184" s="111"/>
      <c r="R184" s="109"/>
      <c r="S184" s="114"/>
      <c r="T184" s="105"/>
      <c r="U184" s="111"/>
      <c r="V184" s="109"/>
    </row>
    <row r="185" spans="1:22" ht="12.75">
      <c r="A185" s="178">
        <v>177</v>
      </c>
      <c r="B185" s="30" t="s">
        <v>154</v>
      </c>
      <c r="C185" s="34">
        <f t="shared" si="31"/>
        <v>0</v>
      </c>
      <c r="D185" s="32">
        <f>H185</f>
        <v>0</v>
      </c>
      <c r="E185" s="32"/>
      <c r="F185" s="33"/>
      <c r="G185" s="43">
        <f>G186</f>
        <v>0</v>
      </c>
      <c r="H185" s="32">
        <f>H186</f>
        <v>0</v>
      </c>
      <c r="I185" s="105"/>
      <c r="J185" s="109"/>
      <c r="K185" s="114"/>
      <c r="L185" s="105"/>
      <c r="M185" s="105"/>
      <c r="N185" s="109"/>
      <c r="O185" s="114"/>
      <c r="P185" s="105"/>
      <c r="Q185" s="105"/>
      <c r="R185" s="109"/>
      <c r="S185" s="114"/>
      <c r="T185" s="105"/>
      <c r="U185" s="105"/>
      <c r="V185" s="109"/>
    </row>
    <row r="186" spans="1:22" ht="12.75">
      <c r="A186" s="178">
        <f t="shared" si="26"/>
        <v>178</v>
      </c>
      <c r="B186" s="48" t="s">
        <v>226</v>
      </c>
      <c r="C186" s="24">
        <f t="shared" si="31"/>
        <v>0</v>
      </c>
      <c r="D186" s="105">
        <f t="shared" si="31"/>
        <v>0</v>
      </c>
      <c r="E186" s="105"/>
      <c r="F186" s="106"/>
      <c r="G186" s="114">
        <f t="shared" si="29"/>
        <v>0</v>
      </c>
      <c r="H186" s="105"/>
      <c r="I186" s="105"/>
      <c r="J186" s="109"/>
      <c r="K186" s="114"/>
      <c r="L186" s="105"/>
      <c r="M186" s="105"/>
      <c r="N186" s="109"/>
      <c r="O186" s="114"/>
      <c r="P186" s="105"/>
      <c r="Q186" s="105"/>
      <c r="R186" s="109"/>
      <c r="S186" s="114"/>
      <c r="T186" s="105"/>
      <c r="U186" s="105"/>
      <c r="V186" s="109"/>
    </row>
    <row r="187" spans="1:22" ht="12.75">
      <c r="A187" s="178">
        <v>179</v>
      </c>
      <c r="B187" s="30" t="s">
        <v>11</v>
      </c>
      <c r="C187" s="34">
        <f t="shared" si="31"/>
        <v>0</v>
      </c>
      <c r="D187" s="32">
        <f t="shared" si="31"/>
        <v>0</v>
      </c>
      <c r="E187" s="32">
        <f t="shared" si="31"/>
        <v>0</v>
      </c>
      <c r="F187" s="33"/>
      <c r="G187" s="34">
        <f t="shared" si="29"/>
        <v>0</v>
      </c>
      <c r="H187" s="32"/>
      <c r="I187" s="32"/>
      <c r="J187" s="37"/>
      <c r="K187" s="34"/>
      <c r="L187" s="105"/>
      <c r="M187" s="105"/>
      <c r="N187" s="104"/>
      <c r="O187" s="107"/>
      <c r="P187" s="105"/>
      <c r="Q187" s="105"/>
      <c r="R187" s="104"/>
      <c r="S187" s="34">
        <f>T187+V187</f>
        <v>0</v>
      </c>
      <c r="T187" s="32"/>
      <c r="U187" s="32"/>
      <c r="V187" s="35"/>
    </row>
    <row r="188" spans="1:22" ht="12.75">
      <c r="A188" s="178">
        <f t="shared" si="26"/>
        <v>180</v>
      </c>
      <c r="B188" s="30" t="s">
        <v>12</v>
      </c>
      <c r="C188" s="34">
        <f t="shared" si="31"/>
        <v>0</v>
      </c>
      <c r="D188" s="32">
        <f t="shared" si="31"/>
        <v>0</v>
      </c>
      <c r="E188" s="32">
        <f t="shared" si="31"/>
        <v>0</v>
      </c>
      <c r="F188" s="33"/>
      <c r="G188" s="34">
        <f t="shared" si="29"/>
        <v>0</v>
      </c>
      <c r="H188" s="32"/>
      <c r="I188" s="32"/>
      <c r="J188" s="37"/>
      <c r="K188" s="34"/>
      <c r="L188" s="105"/>
      <c r="M188" s="105"/>
      <c r="N188" s="104"/>
      <c r="O188" s="107"/>
      <c r="P188" s="105"/>
      <c r="Q188" s="105"/>
      <c r="R188" s="104"/>
      <c r="S188" s="34"/>
      <c r="T188" s="32"/>
      <c r="U188" s="32"/>
      <c r="V188" s="35"/>
    </row>
    <row r="189" spans="1:22" ht="12.75">
      <c r="A189" s="178">
        <f t="shared" si="26"/>
        <v>181</v>
      </c>
      <c r="B189" s="30" t="s">
        <v>13</v>
      </c>
      <c r="C189" s="34">
        <f t="shared" si="31"/>
        <v>0</v>
      </c>
      <c r="D189" s="32">
        <f t="shared" si="31"/>
        <v>0</v>
      </c>
      <c r="E189" s="32">
        <f t="shared" si="31"/>
        <v>0</v>
      </c>
      <c r="F189" s="33"/>
      <c r="G189" s="34">
        <f t="shared" si="29"/>
        <v>0</v>
      </c>
      <c r="H189" s="32"/>
      <c r="I189" s="32"/>
      <c r="J189" s="35"/>
      <c r="K189" s="34"/>
      <c r="L189" s="105"/>
      <c r="M189" s="105"/>
      <c r="N189" s="104"/>
      <c r="O189" s="107"/>
      <c r="P189" s="105"/>
      <c r="Q189" s="105"/>
      <c r="R189" s="104"/>
      <c r="S189" s="34">
        <f>T189+V189</f>
        <v>0</v>
      </c>
      <c r="T189" s="32"/>
      <c r="U189" s="32"/>
      <c r="V189" s="35"/>
    </row>
    <row r="190" spans="1:22" ht="12.75">
      <c r="A190" s="178">
        <f t="shared" si="26"/>
        <v>182</v>
      </c>
      <c r="B190" s="30" t="s">
        <v>14</v>
      </c>
      <c r="C190" s="34">
        <f t="shared" si="31"/>
        <v>0</v>
      </c>
      <c r="D190" s="32">
        <f t="shared" si="31"/>
        <v>0</v>
      </c>
      <c r="E190" s="32">
        <f t="shared" si="31"/>
        <v>0</v>
      </c>
      <c r="F190" s="33"/>
      <c r="G190" s="34">
        <f t="shared" si="29"/>
        <v>0</v>
      </c>
      <c r="H190" s="32"/>
      <c r="I190" s="32"/>
      <c r="J190" s="35"/>
      <c r="K190" s="34"/>
      <c r="L190" s="105"/>
      <c r="M190" s="105"/>
      <c r="N190" s="104"/>
      <c r="O190" s="107"/>
      <c r="P190" s="105"/>
      <c r="Q190" s="105"/>
      <c r="R190" s="104"/>
      <c r="S190" s="34"/>
      <c r="T190" s="32"/>
      <c r="U190" s="32"/>
      <c r="V190" s="35"/>
    </row>
    <row r="191" spans="1:22" ht="12.75">
      <c r="A191" s="178">
        <f t="shared" si="26"/>
        <v>183</v>
      </c>
      <c r="B191" s="30" t="s">
        <v>15</v>
      </c>
      <c r="C191" s="34">
        <f t="shared" si="31"/>
        <v>0</v>
      </c>
      <c r="D191" s="32">
        <f t="shared" si="31"/>
        <v>0</v>
      </c>
      <c r="E191" s="32">
        <f t="shared" si="31"/>
        <v>0</v>
      </c>
      <c r="F191" s="33"/>
      <c r="G191" s="34">
        <f t="shared" si="29"/>
        <v>0</v>
      </c>
      <c r="H191" s="32"/>
      <c r="I191" s="32"/>
      <c r="J191" s="35"/>
      <c r="K191" s="34"/>
      <c r="L191" s="105"/>
      <c r="M191" s="105"/>
      <c r="N191" s="104"/>
      <c r="O191" s="107"/>
      <c r="P191" s="105"/>
      <c r="Q191" s="105"/>
      <c r="R191" s="104"/>
      <c r="S191" s="34"/>
      <c r="T191" s="32"/>
      <c r="U191" s="32"/>
      <c r="V191" s="35"/>
    </row>
    <row r="192" spans="1:22" ht="12.75">
      <c r="A192" s="178">
        <f t="shared" si="26"/>
        <v>184</v>
      </c>
      <c r="B192" s="30" t="s">
        <v>16</v>
      </c>
      <c r="C192" s="34">
        <f t="shared" si="31"/>
        <v>0</v>
      </c>
      <c r="D192" s="32">
        <f t="shared" si="31"/>
        <v>0</v>
      </c>
      <c r="E192" s="32">
        <f t="shared" si="31"/>
        <v>0</v>
      </c>
      <c r="F192" s="33"/>
      <c r="G192" s="34">
        <f t="shared" si="29"/>
        <v>0</v>
      </c>
      <c r="H192" s="32"/>
      <c r="I192" s="32"/>
      <c r="J192" s="35"/>
      <c r="K192" s="34"/>
      <c r="L192" s="105"/>
      <c r="M192" s="105"/>
      <c r="N192" s="104"/>
      <c r="O192" s="107"/>
      <c r="P192" s="105"/>
      <c r="Q192" s="105"/>
      <c r="R192" s="104"/>
      <c r="S192" s="34"/>
      <c r="T192" s="32"/>
      <c r="U192" s="32"/>
      <c r="V192" s="35"/>
    </row>
    <row r="193" spans="1:22" ht="12.75">
      <c r="A193" s="178">
        <f t="shared" si="26"/>
        <v>185</v>
      </c>
      <c r="B193" s="30" t="s">
        <v>17</v>
      </c>
      <c r="C193" s="34">
        <f t="shared" si="31"/>
        <v>0</v>
      </c>
      <c r="D193" s="32">
        <f t="shared" si="31"/>
        <v>0</v>
      </c>
      <c r="E193" s="32">
        <f t="shared" si="31"/>
        <v>0</v>
      </c>
      <c r="F193" s="33"/>
      <c r="G193" s="34">
        <f t="shared" si="29"/>
        <v>0</v>
      </c>
      <c r="H193" s="32"/>
      <c r="I193" s="32"/>
      <c r="J193" s="35"/>
      <c r="K193" s="34"/>
      <c r="L193" s="105"/>
      <c r="M193" s="105"/>
      <c r="N193" s="104"/>
      <c r="O193" s="107"/>
      <c r="P193" s="105"/>
      <c r="Q193" s="105"/>
      <c r="R193" s="104"/>
      <c r="S193" s="34">
        <f>T193+V193</f>
        <v>0</v>
      </c>
      <c r="T193" s="32"/>
      <c r="U193" s="32"/>
      <c r="V193" s="35"/>
    </row>
    <row r="194" spans="1:22" ht="12.75">
      <c r="A194" s="178">
        <f t="shared" si="26"/>
        <v>186</v>
      </c>
      <c r="B194" s="30" t="s">
        <v>18</v>
      </c>
      <c r="C194" s="34">
        <f t="shared" si="31"/>
        <v>0</v>
      </c>
      <c r="D194" s="32">
        <f t="shared" si="31"/>
        <v>0</v>
      </c>
      <c r="E194" s="32">
        <f t="shared" si="31"/>
        <v>0</v>
      </c>
      <c r="F194" s="33"/>
      <c r="G194" s="34">
        <f t="shared" si="29"/>
        <v>0</v>
      </c>
      <c r="H194" s="32"/>
      <c r="I194" s="32"/>
      <c r="J194" s="35"/>
      <c r="K194" s="34"/>
      <c r="L194" s="105"/>
      <c r="M194" s="105"/>
      <c r="N194" s="104"/>
      <c r="O194" s="107"/>
      <c r="P194" s="105"/>
      <c r="Q194" s="105"/>
      <c r="R194" s="104"/>
      <c r="S194" s="34"/>
      <c r="T194" s="32"/>
      <c r="U194" s="32"/>
      <c r="V194" s="35"/>
    </row>
    <row r="195" spans="1:22" ht="12.75">
      <c r="A195" s="178">
        <f t="shared" si="26"/>
        <v>187</v>
      </c>
      <c r="B195" s="30" t="s">
        <v>38</v>
      </c>
      <c r="C195" s="34">
        <f t="shared" si="31"/>
        <v>0</v>
      </c>
      <c r="D195" s="32">
        <f t="shared" si="31"/>
        <v>0</v>
      </c>
      <c r="E195" s="32">
        <f t="shared" si="31"/>
        <v>0</v>
      </c>
      <c r="F195" s="33"/>
      <c r="G195" s="34">
        <f t="shared" si="29"/>
        <v>0</v>
      </c>
      <c r="H195" s="32"/>
      <c r="I195" s="32"/>
      <c r="J195" s="35"/>
      <c r="K195" s="34"/>
      <c r="L195" s="105"/>
      <c r="M195" s="105"/>
      <c r="N195" s="104"/>
      <c r="O195" s="107"/>
      <c r="P195" s="105"/>
      <c r="Q195" s="105"/>
      <c r="R195" s="104"/>
      <c r="S195" s="34"/>
      <c r="T195" s="32"/>
      <c r="U195" s="32"/>
      <c r="V195" s="35"/>
    </row>
    <row r="196" spans="1:22" ht="13.5" thickBot="1">
      <c r="A196" s="180">
        <f t="shared" si="26"/>
        <v>188</v>
      </c>
      <c r="B196" s="30" t="s">
        <v>20</v>
      </c>
      <c r="C196" s="34">
        <f t="shared" si="31"/>
        <v>0</v>
      </c>
      <c r="D196" s="32">
        <f t="shared" si="31"/>
        <v>0</v>
      </c>
      <c r="E196" s="32">
        <f>I196+M196+Q196+U196</f>
        <v>0</v>
      </c>
      <c r="F196" s="33"/>
      <c r="G196" s="65">
        <f t="shared" si="29"/>
        <v>0</v>
      </c>
      <c r="H196" s="64"/>
      <c r="I196" s="64"/>
      <c r="J196" s="67"/>
      <c r="K196" s="34"/>
      <c r="L196" s="105"/>
      <c r="M196" s="105"/>
      <c r="N196" s="104"/>
      <c r="O196" s="107"/>
      <c r="P196" s="105"/>
      <c r="Q196" s="105"/>
      <c r="R196" s="104"/>
      <c r="S196" s="65">
        <f>T196+V196</f>
        <v>0</v>
      </c>
      <c r="T196" s="64"/>
      <c r="U196" s="64"/>
      <c r="V196" s="67"/>
    </row>
    <row r="197" spans="1:22" ht="45.75" thickBot="1">
      <c r="A197" s="82">
        <v>189</v>
      </c>
      <c r="B197" s="83" t="s">
        <v>227</v>
      </c>
      <c r="C197" s="84">
        <f t="shared" si="31"/>
        <v>0</v>
      </c>
      <c r="D197" s="71">
        <f t="shared" si="31"/>
        <v>0</v>
      </c>
      <c r="E197" s="71"/>
      <c r="F197" s="76"/>
      <c r="G197" s="84">
        <f>G198+G200+G203+G206</f>
        <v>0</v>
      </c>
      <c r="H197" s="71">
        <f>H198+H200+H203+H206</f>
        <v>0</v>
      </c>
      <c r="I197" s="71"/>
      <c r="J197" s="76"/>
      <c r="K197" s="85">
        <f>K201</f>
        <v>0</v>
      </c>
      <c r="L197" s="71">
        <f>L201</f>
        <v>0</v>
      </c>
      <c r="M197" s="71"/>
      <c r="N197" s="76"/>
      <c r="O197" s="84"/>
      <c r="P197" s="71"/>
      <c r="Q197" s="71"/>
      <c r="R197" s="76"/>
      <c r="S197" s="71"/>
      <c r="T197" s="71"/>
      <c r="U197" s="71"/>
      <c r="V197" s="76"/>
    </row>
    <row r="198" spans="1:22" ht="12.75">
      <c r="A198" s="87">
        <v>190</v>
      </c>
      <c r="B198" s="101" t="s">
        <v>151</v>
      </c>
      <c r="C198" s="96">
        <f t="shared" si="31"/>
        <v>0</v>
      </c>
      <c r="D198" s="94">
        <f t="shared" si="31"/>
        <v>0</v>
      </c>
      <c r="E198" s="94"/>
      <c r="F198" s="97"/>
      <c r="G198" s="98">
        <f>G199</f>
        <v>0</v>
      </c>
      <c r="H198" s="94">
        <f>H199</f>
        <v>0</v>
      </c>
      <c r="I198" s="128"/>
      <c r="J198" s="120"/>
      <c r="K198" s="181"/>
      <c r="L198" s="128"/>
      <c r="M198" s="128"/>
      <c r="N198" s="182"/>
      <c r="O198" s="181"/>
      <c r="P198" s="128"/>
      <c r="Q198" s="128"/>
      <c r="R198" s="182"/>
      <c r="S198" s="181"/>
      <c r="T198" s="128"/>
      <c r="U198" s="128"/>
      <c r="V198" s="182"/>
    </row>
    <row r="199" spans="1:22" ht="12.75">
      <c r="A199" s="102">
        <f t="shared" si="26"/>
        <v>191</v>
      </c>
      <c r="B199" s="48" t="s">
        <v>228</v>
      </c>
      <c r="C199" s="24">
        <f t="shared" si="31"/>
        <v>0</v>
      </c>
      <c r="D199" s="105">
        <f t="shared" si="31"/>
        <v>0</v>
      </c>
      <c r="E199" s="105"/>
      <c r="F199" s="104"/>
      <c r="G199" s="111">
        <f t="shared" si="29"/>
        <v>0</v>
      </c>
      <c r="H199" s="106"/>
      <c r="I199" s="105"/>
      <c r="J199" s="106"/>
      <c r="K199" s="107"/>
      <c r="L199" s="105"/>
      <c r="M199" s="105"/>
      <c r="N199" s="104"/>
      <c r="O199" s="107"/>
      <c r="P199" s="105"/>
      <c r="Q199" s="105"/>
      <c r="R199" s="104"/>
      <c r="S199" s="107"/>
      <c r="T199" s="105"/>
      <c r="U199" s="105"/>
      <c r="V199" s="104"/>
    </row>
    <row r="200" spans="1:22" ht="12.75">
      <c r="A200" s="102">
        <f t="shared" si="26"/>
        <v>192</v>
      </c>
      <c r="B200" s="30" t="s">
        <v>229</v>
      </c>
      <c r="C200" s="34">
        <f t="shared" si="31"/>
        <v>0</v>
      </c>
      <c r="D200" s="32">
        <f t="shared" si="31"/>
        <v>0</v>
      </c>
      <c r="E200" s="32"/>
      <c r="F200" s="35"/>
      <c r="G200" s="108">
        <f>G202</f>
        <v>0</v>
      </c>
      <c r="H200" s="32">
        <f>H202</f>
        <v>0</v>
      </c>
      <c r="I200" s="105"/>
      <c r="J200" s="106"/>
      <c r="K200" s="43">
        <f>K201</f>
        <v>0</v>
      </c>
      <c r="L200" s="32">
        <f>L201</f>
        <v>0</v>
      </c>
      <c r="M200" s="105"/>
      <c r="N200" s="104"/>
      <c r="O200" s="107"/>
      <c r="P200" s="105"/>
      <c r="Q200" s="105"/>
      <c r="R200" s="104"/>
      <c r="S200" s="107"/>
      <c r="T200" s="105"/>
      <c r="U200" s="105"/>
      <c r="V200" s="104"/>
    </row>
    <row r="201" spans="1:22" ht="12.75">
      <c r="A201" s="102">
        <f t="shared" si="26"/>
        <v>193</v>
      </c>
      <c r="B201" s="48" t="s">
        <v>230</v>
      </c>
      <c r="C201" s="24">
        <f t="shared" si="31"/>
        <v>0</v>
      </c>
      <c r="D201" s="27">
        <f t="shared" si="31"/>
        <v>0</v>
      </c>
      <c r="E201" s="32"/>
      <c r="F201" s="35"/>
      <c r="G201" s="31"/>
      <c r="H201" s="108"/>
      <c r="I201" s="105"/>
      <c r="J201" s="106"/>
      <c r="K201" s="107">
        <f>L201+N201</f>
        <v>0</v>
      </c>
      <c r="L201" s="105"/>
      <c r="M201" s="105"/>
      <c r="N201" s="104"/>
      <c r="O201" s="107"/>
      <c r="P201" s="105"/>
      <c r="Q201" s="105"/>
      <c r="R201" s="104"/>
      <c r="S201" s="107"/>
      <c r="T201" s="105"/>
      <c r="U201" s="105"/>
      <c r="V201" s="104"/>
    </row>
    <row r="202" spans="1:22" ht="12.75">
      <c r="A202" s="102">
        <f t="shared" si="26"/>
        <v>194</v>
      </c>
      <c r="B202" s="48" t="s">
        <v>231</v>
      </c>
      <c r="C202" s="24">
        <f t="shared" si="31"/>
        <v>0</v>
      </c>
      <c r="D202" s="105">
        <f t="shared" si="31"/>
        <v>0</v>
      </c>
      <c r="E202" s="105"/>
      <c r="F202" s="104"/>
      <c r="G202" s="111">
        <f t="shared" si="29"/>
        <v>0</v>
      </c>
      <c r="H202" s="106"/>
      <c r="I202" s="105"/>
      <c r="J202" s="106"/>
      <c r="K202" s="107"/>
      <c r="L202" s="105"/>
      <c r="M202" s="105"/>
      <c r="N202" s="104"/>
      <c r="O202" s="107"/>
      <c r="P202" s="105"/>
      <c r="Q202" s="105"/>
      <c r="R202" s="104"/>
      <c r="S202" s="107"/>
      <c r="T202" s="105"/>
      <c r="U202" s="105"/>
      <c r="V202" s="104"/>
    </row>
    <row r="203" spans="1:22" ht="12.75">
      <c r="A203" s="102">
        <v>195</v>
      </c>
      <c r="B203" s="30" t="s">
        <v>154</v>
      </c>
      <c r="C203" s="34">
        <f t="shared" si="31"/>
        <v>0</v>
      </c>
      <c r="D203" s="32">
        <f t="shared" si="31"/>
        <v>0</v>
      </c>
      <c r="E203" s="32"/>
      <c r="F203" s="35"/>
      <c r="G203" s="108">
        <f t="shared" si="29"/>
        <v>0</v>
      </c>
      <c r="H203" s="32">
        <f>H204+H205</f>
        <v>0</v>
      </c>
      <c r="I203" s="105"/>
      <c r="J203" s="106"/>
      <c r="K203" s="107"/>
      <c r="L203" s="105"/>
      <c r="M203" s="105"/>
      <c r="N203" s="104"/>
      <c r="O203" s="107"/>
      <c r="P203" s="105"/>
      <c r="Q203" s="105"/>
      <c r="R203" s="104"/>
      <c r="S203" s="43"/>
      <c r="T203" s="32"/>
      <c r="U203" s="105"/>
      <c r="V203" s="104"/>
    </row>
    <row r="204" spans="1:22" ht="25.5">
      <c r="A204" s="102">
        <f t="shared" si="26"/>
        <v>196</v>
      </c>
      <c r="B204" s="115" t="s">
        <v>232</v>
      </c>
      <c r="C204" s="24">
        <f t="shared" si="31"/>
        <v>0</v>
      </c>
      <c r="D204" s="27">
        <f t="shared" si="31"/>
        <v>0</v>
      </c>
      <c r="E204" s="58"/>
      <c r="F204" s="59"/>
      <c r="G204" s="22">
        <f t="shared" si="29"/>
        <v>0</v>
      </c>
      <c r="H204" s="183"/>
      <c r="I204" s="152"/>
      <c r="J204" s="171"/>
      <c r="K204" s="151"/>
      <c r="L204" s="152"/>
      <c r="M204" s="152"/>
      <c r="N204" s="153"/>
      <c r="O204" s="151"/>
      <c r="P204" s="152"/>
      <c r="Q204" s="152"/>
      <c r="R204" s="153"/>
      <c r="S204" s="151"/>
      <c r="T204" s="152"/>
      <c r="U204" s="152"/>
      <c r="V204" s="153"/>
    </row>
    <row r="205" spans="1:22" ht="12.75">
      <c r="A205" s="102">
        <f t="shared" si="26"/>
        <v>197</v>
      </c>
      <c r="B205" s="30" t="s">
        <v>233</v>
      </c>
      <c r="C205" s="24">
        <f t="shared" si="31"/>
        <v>0</v>
      </c>
      <c r="D205" s="27">
        <f t="shared" si="31"/>
        <v>0</v>
      </c>
      <c r="E205" s="52"/>
      <c r="F205" s="55"/>
      <c r="G205" s="111">
        <f t="shared" si="29"/>
        <v>0</v>
      </c>
      <c r="H205" s="58"/>
      <c r="I205" s="152"/>
      <c r="J205" s="171"/>
      <c r="K205" s="151"/>
      <c r="L205" s="152"/>
      <c r="M205" s="152"/>
      <c r="N205" s="153"/>
      <c r="O205" s="151"/>
      <c r="P205" s="152"/>
      <c r="Q205" s="152"/>
      <c r="R205" s="153"/>
      <c r="S205" s="27"/>
      <c r="T205" s="152"/>
      <c r="U205" s="152"/>
      <c r="V205" s="153"/>
    </row>
    <row r="206" spans="1:22" ht="12.75">
      <c r="A206" s="102">
        <v>198</v>
      </c>
      <c r="B206" s="30" t="s">
        <v>48</v>
      </c>
      <c r="C206" s="34">
        <f t="shared" si="31"/>
        <v>0</v>
      </c>
      <c r="D206" s="32">
        <f t="shared" si="31"/>
        <v>0</v>
      </c>
      <c r="E206" s="52"/>
      <c r="F206" s="55"/>
      <c r="G206" s="31">
        <f t="shared" si="29"/>
        <v>0</v>
      </c>
      <c r="H206" s="52">
        <f>H207</f>
        <v>0</v>
      </c>
      <c r="I206" s="152"/>
      <c r="J206" s="184"/>
      <c r="K206" s="185"/>
      <c r="L206" s="152"/>
      <c r="M206" s="152"/>
      <c r="N206" s="186"/>
      <c r="O206" s="151"/>
      <c r="P206" s="152"/>
      <c r="Q206" s="152"/>
      <c r="R206" s="186"/>
      <c r="S206" s="185"/>
      <c r="T206" s="152"/>
      <c r="U206" s="152"/>
      <c r="V206" s="186"/>
    </row>
    <row r="207" spans="1:22" ht="13.5" thickBot="1">
      <c r="A207" s="131">
        <v>199</v>
      </c>
      <c r="B207" s="147" t="s">
        <v>234</v>
      </c>
      <c r="C207" s="57">
        <f t="shared" si="31"/>
        <v>0</v>
      </c>
      <c r="D207" s="58">
        <f t="shared" si="31"/>
        <v>0</v>
      </c>
      <c r="E207" s="52"/>
      <c r="F207" s="55"/>
      <c r="G207" s="170">
        <f t="shared" si="29"/>
        <v>0</v>
      </c>
      <c r="H207" s="58"/>
      <c r="I207" s="152"/>
      <c r="J207" s="184"/>
      <c r="K207" s="185"/>
      <c r="L207" s="152"/>
      <c r="M207" s="152"/>
      <c r="N207" s="186"/>
      <c r="O207" s="151"/>
      <c r="P207" s="152"/>
      <c r="Q207" s="152"/>
      <c r="R207" s="186"/>
      <c r="S207" s="185"/>
      <c r="T207" s="152"/>
      <c r="U207" s="152"/>
      <c r="V207" s="186"/>
    </row>
    <row r="208" spans="1:22" ht="13.5" thickBot="1">
      <c r="A208" s="82">
        <v>200</v>
      </c>
      <c r="B208" s="187" t="s">
        <v>235</v>
      </c>
      <c r="C208" s="137">
        <f t="shared" si="31"/>
        <v>12693.383999999998</v>
      </c>
      <c r="D208" s="138">
        <f t="shared" si="31"/>
        <v>12681.564999999999</v>
      </c>
      <c r="E208" s="71">
        <f>I208+M208+Q208+U208</f>
        <v>8236.387999999997</v>
      </c>
      <c r="F208" s="72">
        <f>J208+N208+R208+V208</f>
        <v>11.819</v>
      </c>
      <c r="G208" s="138">
        <f>G9+G44+G99+G140+G175+G197</f>
        <v>5817.796</v>
      </c>
      <c r="H208" s="138">
        <f>H9+H44+H99+H140+H175+H197</f>
        <v>5807.977000000001</v>
      </c>
      <c r="I208" s="71">
        <f>I9+I44+I99+I140+I175+I197</f>
        <v>3611.0589999999993</v>
      </c>
      <c r="J208" s="138">
        <f>J9+J44+J99+J140+J175+J197</f>
        <v>9.819</v>
      </c>
      <c r="K208" s="75">
        <f>K9+K44+K99+K140+K175+K197</f>
        <v>239.86199999999997</v>
      </c>
      <c r="L208" s="71">
        <f>L9+L44+L140+L175+L197</f>
        <v>239.86199999999997</v>
      </c>
      <c r="M208" s="71">
        <f>M9+M44+M140+M175+M197</f>
        <v>82.593</v>
      </c>
      <c r="N208" s="86">
        <f>N9+N44+N99+N140+N175+N197</f>
        <v>0</v>
      </c>
      <c r="O208" s="84">
        <f>O9+O44+O99+O140+O175+O197</f>
        <v>6048.399999999998</v>
      </c>
      <c r="P208" s="71">
        <f>P9+P44+P99+P140+P175+P197</f>
        <v>6048.399999999998</v>
      </c>
      <c r="Q208" s="71">
        <f>Q9+Q44+Q99+Q140+Q175+Q197</f>
        <v>4518.932999999998</v>
      </c>
      <c r="R208" s="71"/>
      <c r="S208" s="77">
        <f>S9+S44+S99+S140+S175+S197</f>
        <v>587.326</v>
      </c>
      <c r="T208" s="138">
        <f>T9+T44+T99+T140+T175+T197</f>
        <v>585.326</v>
      </c>
      <c r="U208" s="138">
        <f>U9+U44+U99+U140+U175+U197</f>
        <v>23.803000000000004</v>
      </c>
      <c r="V208" s="76">
        <f>V9+V20+SUM(V34:V43)+V44+V99+V140+V175+V197</f>
        <v>2</v>
      </c>
    </row>
    <row r="211" ht="12.75">
      <c r="B211" s="6" t="s">
        <v>134</v>
      </c>
    </row>
    <row r="212" ht="12.75">
      <c r="B212" s="6" t="s">
        <v>240</v>
      </c>
    </row>
    <row r="213" ht="12.75">
      <c r="B213" s="78" t="s">
        <v>236</v>
      </c>
    </row>
    <row r="214" ht="12.75">
      <c r="B214" s="6" t="s">
        <v>135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17"/>
  <sheetViews>
    <sheetView zoomScalePageLayoutView="0" workbookViewId="0" topLeftCell="C64">
      <selection activeCell="X12" sqref="X11:X12"/>
    </sheetView>
  </sheetViews>
  <sheetFormatPr defaultColWidth="9.140625" defaultRowHeight="12.75"/>
  <cols>
    <col min="1" max="1" width="3.7109375" style="0" customWidth="1"/>
    <col min="2" max="2" width="52.140625" style="0" customWidth="1"/>
    <col min="3" max="3" width="10.0039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1.00390625" style="0" customWidth="1"/>
    <col min="18" max="18" width="8.00390625" style="0" customWidth="1"/>
    <col min="22" max="22" width="8.00390625" style="0" customWidth="1"/>
  </cols>
  <sheetData>
    <row r="3" spans="1:22" ht="12.7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8" t="s">
        <v>35</v>
      </c>
      <c r="S3" s="338"/>
      <c r="T3" s="338"/>
      <c r="U3" s="338"/>
      <c r="V3" s="333"/>
    </row>
    <row r="4" spans="1:22" ht="12.75">
      <c r="A4" s="333"/>
      <c r="B4" s="333"/>
      <c r="C4" s="934" t="s">
        <v>417</v>
      </c>
      <c r="D4" s="934"/>
      <c r="E4" s="934"/>
      <c r="F4" s="934"/>
      <c r="G4" s="934"/>
      <c r="H4" s="934"/>
      <c r="I4" s="934"/>
      <c r="J4" s="934"/>
      <c r="K4" s="333"/>
      <c r="L4" s="333"/>
      <c r="M4" s="333"/>
      <c r="N4" s="333"/>
      <c r="O4" s="333"/>
      <c r="P4" s="334"/>
      <c r="Q4" s="333"/>
      <c r="R4" s="338" t="s">
        <v>725</v>
      </c>
      <c r="S4" s="417"/>
      <c r="T4" s="417"/>
      <c r="U4" s="625"/>
      <c r="V4" s="336"/>
    </row>
    <row r="5" spans="1:22" ht="12.75">
      <c r="A5" s="333"/>
      <c r="B5" s="337"/>
      <c r="C5" s="934" t="s">
        <v>136</v>
      </c>
      <c r="D5" s="934"/>
      <c r="E5" s="934"/>
      <c r="F5" s="934"/>
      <c r="G5" s="934"/>
      <c r="H5" s="934"/>
      <c r="I5" s="934"/>
      <c r="J5" s="333"/>
      <c r="K5" s="333"/>
      <c r="L5" s="333"/>
      <c r="M5" s="333"/>
      <c r="N5" s="333"/>
      <c r="O5" s="333"/>
      <c r="P5" s="334"/>
      <c r="Q5" s="335"/>
      <c r="R5" s="338" t="s">
        <v>137</v>
      </c>
      <c r="S5" s="338"/>
      <c r="T5" s="338"/>
      <c r="U5" s="338"/>
      <c r="V5" s="333"/>
    </row>
    <row r="6" spans="1:22" ht="13.5" thickBot="1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4"/>
      <c r="Q6" s="333"/>
      <c r="R6" s="333"/>
      <c r="S6" s="333"/>
      <c r="T6" s="338" t="s">
        <v>138</v>
      </c>
      <c r="U6" s="333"/>
      <c r="V6" s="333"/>
    </row>
    <row r="7" spans="1:22" ht="12.75">
      <c r="A7" s="937"/>
      <c r="B7" s="939" t="s">
        <v>57</v>
      </c>
      <c r="C7" s="941" t="s">
        <v>58</v>
      </c>
      <c r="D7" s="925" t="s">
        <v>684</v>
      </c>
      <c r="E7" s="926"/>
      <c r="F7" s="927"/>
      <c r="G7" s="941" t="s">
        <v>60</v>
      </c>
      <c r="H7" s="925" t="s">
        <v>684</v>
      </c>
      <c r="I7" s="926"/>
      <c r="J7" s="926"/>
      <c r="K7" s="932" t="s">
        <v>239</v>
      </c>
      <c r="L7" s="925" t="s">
        <v>684</v>
      </c>
      <c r="M7" s="926"/>
      <c r="N7" s="927"/>
      <c r="O7" s="932" t="s">
        <v>428</v>
      </c>
      <c r="P7" s="925" t="s">
        <v>684</v>
      </c>
      <c r="Q7" s="926"/>
      <c r="R7" s="927"/>
      <c r="S7" s="932" t="s">
        <v>62</v>
      </c>
      <c r="T7" s="925" t="s">
        <v>684</v>
      </c>
      <c r="U7" s="926"/>
      <c r="V7" s="927"/>
    </row>
    <row r="8" spans="1:22" ht="12.75">
      <c r="A8" s="938"/>
      <c r="B8" s="940"/>
      <c r="C8" s="942"/>
      <c r="D8" s="928" t="s">
        <v>63</v>
      </c>
      <c r="E8" s="929"/>
      <c r="F8" s="930" t="s">
        <v>64</v>
      </c>
      <c r="G8" s="942"/>
      <c r="H8" s="928" t="s">
        <v>63</v>
      </c>
      <c r="I8" s="929"/>
      <c r="J8" s="935" t="s">
        <v>64</v>
      </c>
      <c r="K8" s="933"/>
      <c r="L8" s="928" t="s">
        <v>63</v>
      </c>
      <c r="M8" s="929"/>
      <c r="N8" s="930" t="s">
        <v>64</v>
      </c>
      <c r="O8" s="933"/>
      <c r="P8" s="928" t="s">
        <v>63</v>
      </c>
      <c r="Q8" s="929"/>
      <c r="R8" s="930" t="s">
        <v>64</v>
      </c>
      <c r="S8" s="933"/>
      <c r="T8" s="928" t="s">
        <v>63</v>
      </c>
      <c r="U8" s="929"/>
      <c r="V8" s="930" t="s">
        <v>64</v>
      </c>
    </row>
    <row r="9" spans="1:22" ht="48.75" thickBot="1">
      <c r="A9" s="938"/>
      <c r="B9" s="940"/>
      <c r="C9" s="942"/>
      <c r="D9" s="339" t="s">
        <v>58</v>
      </c>
      <c r="E9" s="340" t="s">
        <v>65</v>
      </c>
      <c r="F9" s="931"/>
      <c r="G9" s="942"/>
      <c r="H9" s="339" t="s">
        <v>58</v>
      </c>
      <c r="I9" s="340" t="s">
        <v>65</v>
      </c>
      <c r="J9" s="936"/>
      <c r="K9" s="933"/>
      <c r="L9" s="339" t="s">
        <v>58</v>
      </c>
      <c r="M9" s="340" t="s">
        <v>65</v>
      </c>
      <c r="N9" s="931"/>
      <c r="O9" s="933"/>
      <c r="P9" s="339" t="s">
        <v>58</v>
      </c>
      <c r="Q9" s="340" t="s">
        <v>65</v>
      </c>
      <c r="R9" s="931"/>
      <c r="S9" s="933"/>
      <c r="T9" s="339" t="s">
        <v>58</v>
      </c>
      <c r="U9" s="340" t="s">
        <v>65</v>
      </c>
      <c r="V9" s="931"/>
    </row>
    <row r="10" spans="1:22" ht="34.5" customHeight="1" thickBot="1">
      <c r="A10" s="423">
        <v>1</v>
      </c>
      <c r="B10" s="430" t="s">
        <v>139</v>
      </c>
      <c r="C10" s="341">
        <f>G10+K10+O10+S10</f>
        <v>4753.197</v>
      </c>
      <c r="D10" s="342">
        <f>H10+L10+P10+T10</f>
        <v>4751.597</v>
      </c>
      <c r="E10" s="342">
        <f>I10+M10+Q10+U10</f>
        <v>4056.5459999999994</v>
      </c>
      <c r="F10" s="342">
        <f>J10+N10+R10+V10</f>
        <v>1.6</v>
      </c>
      <c r="G10" s="395">
        <f>G11+G14+G19+G22+G26+G29+G32+SUM(G35:G45)</f>
        <v>3321.2189999999996</v>
      </c>
      <c r="H10" s="344">
        <f>H11+H14+H19+H22+H26+H29+H32+SUM(H35:H45)</f>
        <v>3319.6189999999997</v>
      </c>
      <c r="I10" s="344">
        <f>I11+I14+I19+I22+I26+I29+I32+SUM(I35:I45)</f>
        <v>2782.901</v>
      </c>
      <c r="J10" s="344">
        <f>J11+J14+J19+J22+J26+J29+J32+SUM(J35:J45)</f>
        <v>1.6</v>
      </c>
      <c r="K10" s="343">
        <f>K14+K20+SUM(K35:K45)</f>
        <v>1383.71</v>
      </c>
      <c r="L10" s="344">
        <f>L14+L20+SUM(L35:L45)</f>
        <v>1383.71</v>
      </c>
      <c r="M10" s="344">
        <f>M14+M20+SUM(M35:M45)</f>
        <v>1273.6449999999998</v>
      </c>
      <c r="N10" s="346"/>
      <c r="O10" s="472"/>
      <c r="P10" s="473"/>
      <c r="Q10" s="473"/>
      <c r="R10" s="474"/>
      <c r="S10" s="343">
        <f>S22+SUM(S36:S45)</f>
        <v>48.268</v>
      </c>
      <c r="T10" s="344">
        <f>T22+SUM(T36:T45)</f>
        <v>48.268</v>
      </c>
      <c r="U10" s="345"/>
      <c r="V10" s="506"/>
    </row>
    <row r="11" spans="1:22" ht="15.75" customHeight="1">
      <c r="A11" s="396">
        <v>2</v>
      </c>
      <c r="B11" s="431" t="s">
        <v>66</v>
      </c>
      <c r="C11" s="348">
        <f aca="true" t="shared" si="0" ref="C11:E25">G11+K11+O11+S11</f>
        <v>146.292</v>
      </c>
      <c r="D11" s="348">
        <f t="shared" si="0"/>
        <v>146.292</v>
      </c>
      <c r="E11" s="348">
        <f t="shared" si="0"/>
        <v>88.01</v>
      </c>
      <c r="F11" s="349"/>
      <c r="G11" s="446">
        <f>G12+G13</f>
        <v>146.292</v>
      </c>
      <c r="H11" s="350">
        <f>H12+H13</f>
        <v>146.292</v>
      </c>
      <c r="I11" s="350">
        <f>I12+I13</f>
        <v>88.01</v>
      </c>
      <c r="J11" s="447"/>
      <c r="K11" s="348"/>
      <c r="L11" s="351"/>
      <c r="M11" s="351"/>
      <c r="N11" s="352"/>
      <c r="O11" s="449"/>
      <c r="P11" s="351"/>
      <c r="Q11" s="351"/>
      <c r="R11" s="448"/>
      <c r="S11" s="449"/>
      <c r="T11" s="351"/>
      <c r="U11" s="351"/>
      <c r="V11" s="448"/>
    </row>
    <row r="12" spans="1:22" ht="12.75" customHeight="1">
      <c r="A12" s="396">
        <v>3</v>
      </c>
      <c r="B12" s="432" t="s">
        <v>67</v>
      </c>
      <c r="C12" s="353">
        <f t="shared" si="0"/>
        <v>89.979</v>
      </c>
      <c r="D12" s="353">
        <f t="shared" si="0"/>
        <v>89.979</v>
      </c>
      <c r="E12" s="353">
        <f t="shared" si="0"/>
        <v>81.608</v>
      </c>
      <c r="F12" s="354"/>
      <c r="G12" s="412">
        <f>H12+J12</f>
        <v>89.979</v>
      </c>
      <c r="H12" s="355">
        <v>89.979</v>
      </c>
      <c r="I12" s="355">
        <v>81.608</v>
      </c>
      <c r="J12" s="448"/>
      <c r="K12" s="356"/>
      <c r="L12" s="351"/>
      <c r="M12" s="351"/>
      <c r="N12" s="356"/>
      <c r="O12" s="469"/>
      <c r="P12" s="351"/>
      <c r="Q12" s="351"/>
      <c r="R12" s="465"/>
      <c r="S12" s="469"/>
      <c r="T12" s="351"/>
      <c r="U12" s="351"/>
      <c r="V12" s="465"/>
    </row>
    <row r="13" spans="1:22" ht="12.75">
      <c r="A13" s="396">
        <v>4</v>
      </c>
      <c r="B13" s="421" t="s">
        <v>68</v>
      </c>
      <c r="C13" s="353">
        <f t="shared" si="0"/>
        <v>56.313</v>
      </c>
      <c r="D13" s="353">
        <f t="shared" si="0"/>
        <v>56.313</v>
      </c>
      <c r="E13" s="357">
        <f t="shared" si="0"/>
        <v>6.402</v>
      </c>
      <c r="F13" s="354"/>
      <c r="G13" s="412">
        <f>H13+J13</f>
        <v>56.313</v>
      </c>
      <c r="H13" s="358">
        <v>56.313</v>
      </c>
      <c r="I13" s="355">
        <v>6.402</v>
      </c>
      <c r="J13" s="448"/>
      <c r="K13" s="356"/>
      <c r="L13" s="351"/>
      <c r="M13" s="351"/>
      <c r="N13" s="356"/>
      <c r="O13" s="469"/>
      <c r="P13" s="351"/>
      <c r="Q13" s="351"/>
      <c r="R13" s="465"/>
      <c r="S13" s="469"/>
      <c r="T13" s="351"/>
      <c r="U13" s="351"/>
      <c r="V13" s="465"/>
    </row>
    <row r="14" spans="1:22" ht="12.75">
      <c r="A14" s="396">
        <v>5</v>
      </c>
      <c r="B14" s="433" t="s">
        <v>140</v>
      </c>
      <c r="C14" s="348">
        <f t="shared" si="0"/>
        <v>2352.6510000000003</v>
      </c>
      <c r="D14" s="351">
        <f>SUM(D15:D17)</f>
        <v>2337.6510000000003</v>
      </c>
      <c r="E14" s="351">
        <f>SUM(E15:E17)</f>
        <v>2058.95</v>
      </c>
      <c r="F14" s="352"/>
      <c r="G14" s="449">
        <f>SUM(G15:G18)</f>
        <v>2026.505</v>
      </c>
      <c r="H14" s="351">
        <f>SUM(H15:H18)</f>
        <v>2026.505</v>
      </c>
      <c r="I14" s="351">
        <f>SUM(I15:I17)</f>
        <v>1765.2579999999998</v>
      </c>
      <c r="J14" s="448"/>
      <c r="K14" s="356">
        <f>K15+K16+K17</f>
        <v>326.146</v>
      </c>
      <c r="L14" s="359">
        <f>L15+L16+L17</f>
        <v>326.146</v>
      </c>
      <c r="M14" s="359">
        <f>M15+M16+M17</f>
        <v>293.692</v>
      </c>
      <c r="N14" s="356"/>
      <c r="O14" s="469"/>
      <c r="P14" s="351"/>
      <c r="Q14" s="351"/>
      <c r="R14" s="465"/>
      <c r="S14" s="469"/>
      <c r="T14" s="351"/>
      <c r="U14" s="351"/>
      <c r="V14" s="465"/>
    </row>
    <row r="15" spans="1:22" ht="12.75">
      <c r="A15" s="399">
        <v>6</v>
      </c>
      <c r="B15" s="421" t="s">
        <v>36</v>
      </c>
      <c r="C15" s="353">
        <f t="shared" si="0"/>
        <v>2265.751</v>
      </c>
      <c r="D15" s="357">
        <f>H15+L15+P15+T15</f>
        <v>2265.751</v>
      </c>
      <c r="E15" s="357">
        <f>I15+M15+Q15+U15</f>
        <v>2058.95</v>
      </c>
      <c r="F15" s="357"/>
      <c r="G15" s="584">
        <f>H15+J15</f>
        <v>1939.605</v>
      </c>
      <c r="H15" s="582">
        <f>2276.368-326.146-5.617-5</f>
        <v>1939.605</v>
      </c>
      <c r="I15" s="573">
        <f>2067.486-292.192-5.536-4.5</f>
        <v>1765.2579999999998</v>
      </c>
      <c r="J15" s="408"/>
      <c r="K15" s="353">
        <f>L15+N15</f>
        <v>326.146</v>
      </c>
      <c r="L15" s="360">
        <v>326.146</v>
      </c>
      <c r="M15" s="360">
        <v>293.692</v>
      </c>
      <c r="N15" s="361"/>
      <c r="O15" s="407"/>
      <c r="P15" s="360"/>
      <c r="Q15" s="360"/>
      <c r="R15" s="408"/>
      <c r="S15" s="412"/>
      <c r="T15" s="360"/>
      <c r="U15" s="360"/>
      <c r="V15" s="408"/>
    </row>
    <row r="16" spans="1:22" ht="12.75">
      <c r="A16" s="399">
        <v>7</v>
      </c>
      <c r="B16" s="421" t="s">
        <v>71</v>
      </c>
      <c r="C16" s="353">
        <f t="shared" si="0"/>
        <v>1</v>
      </c>
      <c r="D16" s="360">
        <f t="shared" si="0"/>
        <v>1</v>
      </c>
      <c r="E16" s="360"/>
      <c r="F16" s="352"/>
      <c r="G16" s="412">
        <f>H16+J16</f>
        <v>1</v>
      </c>
      <c r="H16" s="360">
        <v>1</v>
      </c>
      <c r="I16" s="360"/>
      <c r="J16" s="408"/>
      <c r="K16" s="362"/>
      <c r="L16" s="360"/>
      <c r="M16" s="360"/>
      <c r="N16" s="361"/>
      <c r="O16" s="407"/>
      <c r="P16" s="360"/>
      <c r="Q16" s="360"/>
      <c r="R16" s="408"/>
      <c r="S16" s="407"/>
      <c r="T16" s="360"/>
      <c r="U16" s="360"/>
      <c r="V16" s="408"/>
    </row>
    <row r="17" spans="1:22" ht="12.75">
      <c r="A17" s="399">
        <v>8</v>
      </c>
      <c r="B17" s="421" t="s">
        <v>70</v>
      </c>
      <c r="C17" s="353">
        <f t="shared" si="0"/>
        <v>70.9</v>
      </c>
      <c r="D17" s="360">
        <f t="shared" si="0"/>
        <v>70.9</v>
      </c>
      <c r="E17" s="360"/>
      <c r="F17" s="352"/>
      <c r="G17" s="412">
        <f>H17+J17</f>
        <v>70.9</v>
      </c>
      <c r="H17" s="360">
        <v>70.9</v>
      </c>
      <c r="I17" s="360"/>
      <c r="J17" s="408"/>
      <c r="K17" s="362"/>
      <c r="L17" s="360"/>
      <c r="M17" s="360"/>
      <c r="N17" s="361"/>
      <c r="O17" s="407"/>
      <c r="P17" s="360"/>
      <c r="Q17" s="360"/>
      <c r="R17" s="408"/>
      <c r="S17" s="407"/>
      <c r="T17" s="360"/>
      <c r="U17" s="360"/>
      <c r="V17" s="408"/>
    </row>
    <row r="18" spans="1:22" ht="12.75">
      <c r="A18" s="399">
        <v>9</v>
      </c>
      <c r="B18" s="421" t="s">
        <v>281</v>
      </c>
      <c r="C18" s="353">
        <f t="shared" si="0"/>
        <v>15</v>
      </c>
      <c r="D18" s="360">
        <f t="shared" si="0"/>
        <v>15</v>
      </c>
      <c r="E18" s="360"/>
      <c r="F18" s="352"/>
      <c r="G18" s="412">
        <f>H18+J18</f>
        <v>15</v>
      </c>
      <c r="H18" s="360">
        <v>15</v>
      </c>
      <c r="I18" s="360"/>
      <c r="J18" s="408"/>
      <c r="K18" s="362"/>
      <c r="L18" s="360"/>
      <c r="M18" s="360"/>
      <c r="N18" s="361"/>
      <c r="O18" s="407"/>
      <c r="P18" s="360"/>
      <c r="Q18" s="360"/>
      <c r="R18" s="408"/>
      <c r="S18" s="407"/>
      <c r="T18" s="360"/>
      <c r="U18" s="360"/>
      <c r="V18" s="408"/>
    </row>
    <row r="19" spans="1:22" ht="12.75">
      <c r="A19" s="399">
        <v>10</v>
      </c>
      <c r="B19" s="422" t="s">
        <v>144</v>
      </c>
      <c r="C19" s="362">
        <f t="shared" si="0"/>
        <v>84.149</v>
      </c>
      <c r="D19" s="359">
        <f t="shared" si="0"/>
        <v>84.149</v>
      </c>
      <c r="E19" s="359">
        <f>I19+M19+Q19+U19</f>
        <v>81.69</v>
      </c>
      <c r="F19" s="361"/>
      <c r="G19" s="410">
        <f>H19+J19</f>
        <v>84.149</v>
      </c>
      <c r="H19" s="363">
        <v>84.149</v>
      </c>
      <c r="I19" s="359">
        <v>81.69</v>
      </c>
      <c r="J19" s="408"/>
      <c r="K19" s="362"/>
      <c r="L19" s="360"/>
      <c r="M19" s="360"/>
      <c r="N19" s="361"/>
      <c r="O19" s="407"/>
      <c r="P19" s="360"/>
      <c r="Q19" s="360"/>
      <c r="R19" s="408"/>
      <c r="S19" s="407"/>
      <c r="T19" s="360"/>
      <c r="U19" s="360"/>
      <c r="V19" s="408"/>
    </row>
    <row r="20" spans="1:22" ht="12.75">
      <c r="A20" s="399">
        <v>11</v>
      </c>
      <c r="B20" s="422" t="s">
        <v>145</v>
      </c>
      <c r="C20" s="362">
        <f t="shared" si="0"/>
        <v>5</v>
      </c>
      <c r="D20" s="359">
        <f t="shared" si="0"/>
        <v>5</v>
      </c>
      <c r="E20" s="359"/>
      <c r="F20" s="361"/>
      <c r="G20" s="409"/>
      <c r="H20" s="364"/>
      <c r="I20" s="362"/>
      <c r="J20" s="450"/>
      <c r="K20" s="365">
        <f>K21</f>
        <v>5</v>
      </c>
      <c r="L20" s="359">
        <f>L21</f>
        <v>5</v>
      </c>
      <c r="M20" s="360"/>
      <c r="N20" s="361"/>
      <c r="O20" s="407"/>
      <c r="P20" s="360"/>
      <c r="Q20" s="360"/>
      <c r="R20" s="408"/>
      <c r="S20" s="407"/>
      <c r="T20" s="360"/>
      <c r="U20" s="360"/>
      <c r="V20" s="408"/>
    </row>
    <row r="21" spans="1:22" ht="12.75">
      <c r="A21" s="399">
        <v>12</v>
      </c>
      <c r="B21" s="421" t="s">
        <v>80</v>
      </c>
      <c r="C21" s="353">
        <f t="shared" si="0"/>
        <v>5</v>
      </c>
      <c r="D21" s="357">
        <f t="shared" si="0"/>
        <v>5</v>
      </c>
      <c r="E21" s="359"/>
      <c r="F21" s="361"/>
      <c r="G21" s="412"/>
      <c r="H21" s="366"/>
      <c r="I21" s="359"/>
      <c r="J21" s="450"/>
      <c r="K21" s="367">
        <f>L21+M21+N21</f>
        <v>5</v>
      </c>
      <c r="L21" s="360">
        <v>5</v>
      </c>
      <c r="M21" s="360"/>
      <c r="N21" s="361"/>
      <c r="O21" s="407"/>
      <c r="P21" s="360"/>
      <c r="Q21" s="360"/>
      <c r="R21" s="408"/>
      <c r="S21" s="407"/>
      <c r="T21" s="384"/>
      <c r="U21" s="360"/>
      <c r="V21" s="408"/>
    </row>
    <row r="22" spans="1:22" ht="12.75">
      <c r="A22" s="399">
        <v>13</v>
      </c>
      <c r="B22" s="422" t="s">
        <v>386</v>
      </c>
      <c r="C22" s="362">
        <f t="shared" si="0"/>
        <v>49.6</v>
      </c>
      <c r="D22" s="359">
        <f t="shared" si="0"/>
        <v>48</v>
      </c>
      <c r="E22" s="359"/>
      <c r="F22" s="359">
        <f>J22+N22+R22+V22</f>
        <v>1.6</v>
      </c>
      <c r="G22" s="409">
        <f>H22+J22</f>
        <v>11.6</v>
      </c>
      <c r="H22" s="359">
        <f>H23+H24+H25</f>
        <v>10</v>
      </c>
      <c r="I22" s="359"/>
      <c r="J22" s="359">
        <f>J23+J24+J25</f>
        <v>1.6</v>
      </c>
      <c r="K22" s="365"/>
      <c r="L22" s="359"/>
      <c r="M22" s="359"/>
      <c r="N22" s="365"/>
      <c r="O22" s="409"/>
      <c r="P22" s="359"/>
      <c r="Q22" s="359"/>
      <c r="R22" s="451"/>
      <c r="S22" s="409">
        <f>S25</f>
        <v>38</v>
      </c>
      <c r="T22" s="364">
        <f>T25</f>
        <v>38</v>
      </c>
      <c r="U22" s="362"/>
      <c r="V22" s="454"/>
    </row>
    <row r="23" spans="1:22" ht="12.75">
      <c r="A23" s="399">
        <v>14</v>
      </c>
      <c r="B23" s="421" t="s">
        <v>387</v>
      </c>
      <c r="C23" s="353">
        <f t="shared" si="0"/>
        <v>10</v>
      </c>
      <c r="D23" s="360">
        <f t="shared" si="0"/>
        <v>10</v>
      </c>
      <c r="E23" s="360"/>
      <c r="F23" s="361"/>
      <c r="G23" s="412">
        <f>H23+J23</f>
        <v>10</v>
      </c>
      <c r="H23" s="360">
        <v>10</v>
      </c>
      <c r="I23" s="419"/>
      <c r="J23" s="408"/>
      <c r="K23" s="367"/>
      <c r="L23" s="361"/>
      <c r="M23" s="360"/>
      <c r="N23" s="361"/>
      <c r="O23" s="407"/>
      <c r="P23" s="360"/>
      <c r="Q23" s="360"/>
      <c r="R23" s="408"/>
      <c r="S23" s="407"/>
      <c r="T23" s="381"/>
      <c r="U23" s="360"/>
      <c r="V23" s="408"/>
    </row>
    <row r="24" spans="1:22" ht="12.75">
      <c r="A24" s="399">
        <v>15</v>
      </c>
      <c r="B24" s="115" t="s">
        <v>543</v>
      </c>
      <c r="C24" s="195">
        <f t="shared" si="0"/>
        <v>1.6</v>
      </c>
      <c r="D24" s="195"/>
      <c r="E24" s="195"/>
      <c r="F24" s="195">
        <f>J24+N24+R24+V24</f>
        <v>1.6</v>
      </c>
      <c r="G24" s="145">
        <f>H24+J24</f>
        <v>1.6</v>
      </c>
      <c r="H24" s="330"/>
      <c r="I24" s="330"/>
      <c r="J24" s="198">
        <v>1.6</v>
      </c>
      <c r="K24" s="367"/>
      <c r="L24" s="361"/>
      <c r="M24" s="360"/>
      <c r="N24" s="361"/>
      <c r="O24" s="407"/>
      <c r="P24" s="360"/>
      <c r="Q24" s="360"/>
      <c r="R24" s="408"/>
      <c r="S24" s="407"/>
      <c r="T24" s="381"/>
      <c r="U24" s="360"/>
      <c r="V24" s="408"/>
    </row>
    <row r="25" spans="1:22" ht="12.75" customHeight="1">
      <c r="A25" s="399">
        <v>16</v>
      </c>
      <c r="B25" s="421" t="s">
        <v>388</v>
      </c>
      <c r="C25" s="353">
        <f t="shared" si="0"/>
        <v>38</v>
      </c>
      <c r="D25" s="360">
        <f t="shared" si="0"/>
        <v>38</v>
      </c>
      <c r="E25" s="360"/>
      <c r="F25" s="361"/>
      <c r="G25" s="452"/>
      <c r="H25" s="360"/>
      <c r="I25" s="360"/>
      <c r="J25" s="408"/>
      <c r="K25" s="369"/>
      <c r="L25" s="361"/>
      <c r="M25" s="360"/>
      <c r="N25" s="361"/>
      <c r="O25" s="407"/>
      <c r="P25" s="360"/>
      <c r="Q25" s="360"/>
      <c r="R25" s="408"/>
      <c r="S25" s="412">
        <f>T25</f>
        <v>38</v>
      </c>
      <c r="T25" s="360">
        <v>38</v>
      </c>
      <c r="U25" s="360"/>
      <c r="V25" s="408"/>
    </row>
    <row r="26" spans="1:22" ht="27" customHeight="1">
      <c r="A26" s="399">
        <v>17</v>
      </c>
      <c r="B26" s="434" t="s">
        <v>458</v>
      </c>
      <c r="C26" s="362">
        <f aca="true" t="shared" si="1" ref="C26:E47">G26+K26+O26+S26</f>
        <v>55</v>
      </c>
      <c r="D26" s="359">
        <f t="shared" si="1"/>
        <v>55</v>
      </c>
      <c r="E26" s="359"/>
      <c r="F26" s="368"/>
      <c r="G26" s="409">
        <f>G27+G28</f>
        <v>55</v>
      </c>
      <c r="H26" s="359">
        <f>H27+H28</f>
        <v>55</v>
      </c>
      <c r="I26" s="359"/>
      <c r="J26" s="451"/>
      <c r="K26" s="370"/>
      <c r="L26" s="360"/>
      <c r="M26" s="360"/>
      <c r="N26" s="361"/>
      <c r="O26" s="407"/>
      <c r="P26" s="360"/>
      <c r="Q26" s="360"/>
      <c r="R26" s="408"/>
      <c r="S26" s="407"/>
      <c r="T26" s="360"/>
      <c r="U26" s="360"/>
      <c r="V26" s="408"/>
    </row>
    <row r="27" spans="1:22" ht="12.75" customHeight="1">
      <c r="A27" s="399">
        <v>18</v>
      </c>
      <c r="B27" s="435" t="s">
        <v>94</v>
      </c>
      <c r="C27" s="353">
        <f t="shared" si="1"/>
        <v>45</v>
      </c>
      <c r="D27" s="360">
        <f t="shared" si="1"/>
        <v>45</v>
      </c>
      <c r="E27" s="360"/>
      <c r="F27" s="361"/>
      <c r="G27" s="453">
        <f>H27+J27</f>
        <v>45</v>
      </c>
      <c r="H27" s="360">
        <v>45</v>
      </c>
      <c r="I27" s="360"/>
      <c r="J27" s="450"/>
      <c r="K27" s="370"/>
      <c r="L27" s="360"/>
      <c r="M27" s="360"/>
      <c r="N27" s="361"/>
      <c r="O27" s="407"/>
      <c r="P27" s="360"/>
      <c r="Q27" s="360"/>
      <c r="R27" s="408"/>
      <c r="S27" s="407"/>
      <c r="T27" s="360"/>
      <c r="U27" s="360"/>
      <c r="V27" s="408"/>
    </row>
    <row r="28" spans="1:22" ht="24" customHeight="1">
      <c r="A28" s="399">
        <v>19</v>
      </c>
      <c r="B28" s="436" t="s">
        <v>390</v>
      </c>
      <c r="C28" s="353">
        <f t="shared" si="1"/>
        <v>10</v>
      </c>
      <c r="D28" s="360">
        <f t="shared" si="1"/>
        <v>10</v>
      </c>
      <c r="E28" s="360"/>
      <c r="F28" s="361"/>
      <c r="G28" s="453">
        <f>H28+J28</f>
        <v>10</v>
      </c>
      <c r="H28" s="360">
        <v>10</v>
      </c>
      <c r="I28" s="360"/>
      <c r="J28" s="450"/>
      <c r="K28" s="370"/>
      <c r="L28" s="360"/>
      <c r="M28" s="360"/>
      <c r="N28" s="361"/>
      <c r="O28" s="407"/>
      <c r="P28" s="360"/>
      <c r="Q28" s="360"/>
      <c r="R28" s="408"/>
      <c r="S28" s="407"/>
      <c r="T28" s="360"/>
      <c r="U28" s="360"/>
      <c r="V28" s="408"/>
    </row>
    <row r="29" spans="1:22" ht="12.75">
      <c r="A29" s="399">
        <v>20</v>
      </c>
      <c r="B29" s="422" t="s">
        <v>154</v>
      </c>
      <c r="C29" s="362">
        <f t="shared" si="1"/>
        <v>3.4</v>
      </c>
      <c r="D29" s="359">
        <f t="shared" si="1"/>
        <v>3.4</v>
      </c>
      <c r="E29" s="360"/>
      <c r="F29" s="361"/>
      <c r="G29" s="409">
        <f>G30+G31</f>
        <v>3.4</v>
      </c>
      <c r="H29" s="359">
        <f>H30+H31</f>
        <v>3.4</v>
      </c>
      <c r="I29" s="360"/>
      <c r="J29" s="450"/>
      <c r="K29" s="370"/>
      <c r="L29" s="360"/>
      <c r="M29" s="360"/>
      <c r="N29" s="361"/>
      <c r="O29" s="407"/>
      <c r="P29" s="360"/>
      <c r="Q29" s="360"/>
      <c r="R29" s="408"/>
      <c r="S29" s="407"/>
      <c r="T29" s="360"/>
      <c r="U29" s="360"/>
      <c r="V29" s="408"/>
    </row>
    <row r="30" spans="1:22" ht="14.25" customHeight="1">
      <c r="A30" s="399">
        <v>21</v>
      </c>
      <c r="B30" s="421" t="s">
        <v>98</v>
      </c>
      <c r="C30" s="353">
        <f t="shared" si="1"/>
        <v>1.4</v>
      </c>
      <c r="D30" s="360">
        <f t="shared" si="1"/>
        <v>1.4</v>
      </c>
      <c r="E30" s="360"/>
      <c r="F30" s="361"/>
      <c r="G30" s="453">
        <f aca="true" t="shared" si="2" ref="G30:G45">H30+J30</f>
        <v>1.4</v>
      </c>
      <c r="H30" s="360">
        <v>1.4</v>
      </c>
      <c r="I30" s="360"/>
      <c r="J30" s="450"/>
      <c r="K30" s="370"/>
      <c r="L30" s="360"/>
      <c r="M30" s="360"/>
      <c r="N30" s="361"/>
      <c r="O30" s="407"/>
      <c r="P30" s="360"/>
      <c r="Q30" s="360"/>
      <c r="R30" s="408"/>
      <c r="S30" s="407"/>
      <c r="T30" s="360"/>
      <c r="U30" s="360"/>
      <c r="V30" s="408"/>
    </row>
    <row r="31" spans="1:22" ht="12.75">
      <c r="A31" s="399">
        <v>22</v>
      </c>
      <c r="B31" s="421" t="s">
        <v>99</v>
      </c>
      <c r="C31" s="353">
        <f t="shared" si="1"/>
        <v>2</v>
      </c>
      <c r="D31" s="360">
        <f t="shared" si="1"/>
        <v>2</v>
      </c>
      <c r="E31" s="360"/>
      <c r="F31" s="361"/>
      <c r="G31" s="796">
        <f t="shared" si="2"/>
        <v>2</v>
      </c>
      <c r="H31" s="573">
        <v>2</v>
      </c>
      <c r="I31" s="573"/>
      <c r="J31" s="797"/>
      <c r="K31" s="370"/>
      <c r="L31" s="360"/>
      <c r="M31" s="360"/>
      <c r="N31" s="361"/>
      <c r="O31" s="407"/>
      <c r="P31" s="360"/>
      <c r="Q31" s="360"/>
      <c r="R31" s="408"/>
      <c r="S31" s="407"/>
      <c r="T31" s="360"/>
      <c r="U31" s="360"/>
      <c r="V31" s="408"/>
    </row>
    <row r="32" spans="1:22" ht="12.75">
      <c r="A32" s="399">
        <v>23</v>
      </c>
      <c r="B32" s="549" t="s">
        <v>721</v>
      </c>
      <c r="C32" s="31">
        <f t="shared" si="1"/>
        <v>47.361</v>
      </c>
      <c r="D32" s="41">
        <f t="shared" si="1"/>
        <v>47.361</v>
      </c>
      <c r="E32" s="32"/>
      <c r="F32" s="33"/>
      <c r="G32" s="193">
        <f t="shared" si="2"/>
        <v>47.361</v>
      </c>
      <c r="H32" s="16">
        <f>+H34+H33</f>
        <v>47.361</v>
      </c>
      <c r="I32" s="573"/>
      <c r="J32" s="797"/>
      <c r="K32" s="370"/>
      <c r="L32" s="360"/>
      <c r="M32" s="360"/>
      <c r="N32" s="361"/>
      <c r="O32" s="407"/>
      <c r="P32" s="360"/>
      <c r="Q32" s="360"/>
      <c r="R32" s="408"/>
      <c r="S32" s="407"/>
      <c r="T32" s="360"/>
      <c r="U32" s="360"/>
      <c r="V32" s="408"/>
    </row>
    <row r="33" spans="1:22" ht="12.75">
      <c r="A33" s="399">
        <v>24</v>
      </c>
      <c r="B33" s="331" t="s">
        <v>442</v>
      </c>
      <c r="C33" s="22">
        <f t="shared" si="1"/>
        <v>28.55155</v>
      </c>
      <c r="D33" s="22">
        <f t="shared" si="1"/>
        <v>28.55155</v>
      </c>
      <c r="E33" s="32"/>
      <c r="F33" s="33"/>
      <c r="G33" s="191">
        <f t="shared" si="2"/>
        <v>28.55155</v>
      </c>
      <c r="H33" s="190">
        <v>28.55155</v>
      </c>
      <c r="I33" s="573"/>
      <c r="J33" s="797"/>
      <c r="K33" s="370"/>
      <c r="L33" s="360"/>
      <c r="M33" s="360"/>
      <c r="N33" s="361"/>
      <c r="O33" s="407"/>
      <c r="P33" s="360"/>
      <c r="Q33" s="360"/>
      <c r="R33" s="408"/>
      <c r="S33" s="407"/>
      <c r="T33" s="360"/>
      <c r="U33" s="360"/>
      <c r="V33" s="408"/>
    </row>
    <row r="34" spans="1:22" ht="12.75">
      <c r="A34" s="399">
        <v>25</v>
      </c>
      <c r="B34" s="331" t="s">
        <v>441</v>
      </c>
      <c r="C34" s="22">
        <f t="shared" si="1"/>
        <v>18.80945</v>
      </c>
      <c r="D34" s="40">
        <f t="shared" si="1"/>
        <v>18.80945</v>
      </c>
      <c r="E34" s="27"/>
      <c r="F34" s="36"/>
      <c r="G34" s="191">
        <f t="shared" si="2"/>
        <v>18.80945</v>
      </c>
      <c r="H34" s="190">
        <v>18.80945</v>
      </c>
      <c r="I34" s="573"/>
      <c r="J34" s="797"/>
      <c r="K34" s="370"/>
      <c r="L34" s="360"/>
      <c r="M34" s="360"/>
      <c r="N34" s="361"/>
      <c r="O34" s="407"/>
      <c r="P34" s="360"/>
      <c r="Q34" s="360"/>
      <c r="R34" s="408"/>
      <c r="S34" s="407"/>
      <c r="T34" s="360"/>
      <c r="U34" s="360"/>
      <c r="V34" s="408"/>
    </row>
    <row r="35" spans="1:22" ht="12.75">
      <c r="A35" s="399">
        <v>26</v>
      </c>
      <c r="B35" s="422" t="s">
        <v>3</v>
      </c>
      <c r="C35" s="362">
        <f t="shared" si="1"/>
        <v>1038.113</v>
      </c>
      <c r="D35" s="359">
        <f t="shared" si="1"/>
        <v>1038.113</v>
      </c>
      <c r="E35" s="359">
        <f>I35+M35+Q35+U35</f>
        <v>973.493</v>
      </c>
      <c r="F35" s="368"/>
      <c r="G35" s="578">
        <f t="shared" si="2"/>
        <v>57.313</v>
      </c>
      <c r="H35" s="577">
        <v>57.313</v>
      </c>
      <c r="I35" s="577">
        <v>56.493</v>
      </c>
      <c r="J35" s="579"/>
      <c r="K35" s="362">
        <f>L35+N35</f>
        <v>980.8</v>
      </c>
      <c r="L35" s="359">
        <v>980.8</v>
      </c>
      <c r="M35" s="359">
        <v>917</v>
      </c>
      <c r="N35" s="368"/>
      <c r="O35" s="410"/>
      <c r="P35" s="359"/>
      <c r="Q35" s="359"/>
      <c r="R35" s="454"/>
      <c r="S35" s="410"/>
      <c r="T35" s="359"/>
      <c r="U35" s="359"/>
      <c r="V35" s="454"/>
    </row>
    <row r="36" spans="1:22" ht="12.75">
      <c r="A36" s="399">
        <v>27</v>
      </c>
      <c r="B36" s="422" t="s">
        <v>11</v>
      </c>
      <c r="C36" s="362">
        <f t="shared" si="1"/>
        <v>101.135</v>
      </c>
      <c r="D36" s="359">
        <f t="shared" si="1"/>
        <v>101.135</v>
      </c>
      <c r="E36" s="359">
        <f t="shared" si="1"/>
        <v>84.597</v>
      </c>
      <c r="F36" s="368"/>
      <c r="G36" s="578">
        <f t="shared" si="2"/>
        <v>87.955</v>
      </c>
      <c r="H36" s="577">
        <v>87.955</v>
      </c>
      <c r="I36" s="577">
        <v>72.788</v>
      </c>
      <c r="J36" s="579"/>
      <c r="K36" s="362">
        <f aca="true" t="shared" si="3" ref="K36:K45">L36+N36</f>
        <v>12.98</v>
      </c>
      <c r="L36" s="359">
        <v>12.98</v>
      </c>
      <c r="M36" s="359">
        <v>11.809</v>
      </c>
      <c r="N36" s="371"/>
      <c r="O36" s="410"/>
      <c r="P36" s="359"/>
      <c r="Q36" s="359"/>
      <c r="R36" s="454"/>
      <c r="S36" s="410">
        <f aca="true" t="shared" si="4" ref="S36:S45">T36+V36</f>
        <v>0.2</v>
      </c>
      <c r="T36" s="359">
        <v>0.2</v>
      </c>
      <c r="U36" s="359"/>
      <c r="V36" s="455"/>
    </row>
    <row r="37" spans="1:22" ht="12.75">
      <c r="A37" s="399">
        <v>28</v>
      </c>
      <c r="B37" s="422" t="s">
        <v>12</v>
      </c>
      <c r="C37" s="362">
        <f t="shared" si="1"/>
        <v>111.18900000000001</v>
      </c>
      <c r="D37" s="359">
        <f t="shared" si="1"/>
        <v>111.18900000000001</v>
      </c>
      <c r="E37" s="359">
        <f t="shared" si="1"/>
        <v>100.84100000000001</v>
      </c>
      <c r="F37" s="368"/>
      <c r="G37" s="578">
        <f t="shared" si="2"/>
        <v>95.818</v>
      </c>
      <c r="H37" s="577">
        <v>95.818</v>
      </c>
      <c r="I37" s="577">
        <v>88.055</v>
      </c>
      <c r="J37" s="798"/>
      <c r="K37" s="362">
        <f t="shared" si="3"/>
        <v>13.971</v>
      </c>
      <c r="L37" s="359">
        <v>13.971</v>
      </c>
      <c r="M37" s="359">
        <v>12.786</v>
      </c>
      <c r="N37" s="371"/>
      <c r="O37" s="410"/>
      <c r="P37" s="359"/>
      <c r="Q37" s="359"/>
      <c r="R37" s="454"/>
      <c r="S37" s="410">
        <f t="shared" si="4"/>
        <v>1.4</v>
      </c>
      <c r="T37" s="359">
        <v>1.4</v>
      </c>
      <c r="U37" s="359"/>
      <c r="V37" s="454"/>
    </row>
    <row r="38" spans="1:22" ht="12.75">
      <c r="A38" s="399">
        <v>29</v>
      </c>
      <c r="B38" s="422" t="s">
        <v>13</v>
      </c>
      <c r="C38" s="362">
        <f t="shared" si="1"/>
        <v>92.45100000000001</v>
      </c>
      <c r="D38" s="359">
        <f t="shared" si="1"/>
        <v>92.45100000000001</v>
      </c>
      <c r="E38" s="359">
        <f t="shared" si="1"/>
        <v>81.17</v>
      </c>
      <c r="F38" s="368"/>
      <c r="G38" s="578">
        <f t="shared" si="2"/>
        <v>77.48</v>
      </c>
      <c r="H38" s="577">
        <v>77.48</v>
      </c>
      <c r="I38" s="577">
        <v>68.384</v>
      </c>
      <c r="J38" s="798"/>
      <c r="K38" s="362">
        <f t="shared" si="3"/>
        <v>13.971</v>
      </c>
      <c r="L38" s="359">
        <v>13.971</v>
      </c>
      <c r="M38" s="359">
        <v>12.786</v>
      </c>
      <c r="N38" s="371"/>
      <c r="O38" s="410"/>
      <c r="P38" s="359"/>
      <c r="Q38" s="359"/>
      <c r="R38" s="454"/>
      <c r="S38" s="410">
        <f t="shared" si="4"/>
        <v>1</v>
      </c>
      <c r="T38" s="359">
        <v>1</v>
      </c>
      <c r="U38" s="359"/>
      <c r="V38" s="455"/>
    </row>
    <row r="39" spans="1:22" ht="12.75">
      <c r="A39" s="399">
        <v>30</v>
      </c>
      <c r="B39" s="422" t="s">
        <v>14</v>
      </c>
      <c r="C39" s="362">
        <f t="shared" si="1"/>
        <v>65.283</v>
      </c>
      <c r="D39" s="359">
        <f t="shared" si="1"/>
        <v>65.283</v>
      </c>
      <c r="E39" s="359">
        <f t="shared" si="1"/>
        <v>59.894</v>
      </c>
      <c r="F39" s="368"/>
      <c r="G39" s="578">
        <f t="shared" si="2"/>
        <v>64.783</v>
      </c>
      <c r="H39" s="577">
        <v>64.783</v>
      </c>
      <c r="I39" s="577">
        <v>59.894</v>
      </c>
      <c r="J39" s="798"/>
      <c r="K39" s="362">
        <f t="shared" si="3"/>
        <v>0.5</v>
      </c>
      <c r="L39" s="359">
        <v>0.5</v>
      </c>
      <c r="M39" s="359"/>
      <c r="N39" s="371"/>
      <c r="O39" s="410"/>
      <c r="P39" s="359"/>
      <c r="Q39" s="359"/>
      <c r="R39" s="454"/>
      <c r="S39" s="410"/>
      <c r="T39" s="359"/>
      <c r="U39" s="359"/>
      <c r="V39" s="455"/>
    </row>
    <row r="40" spans="1:22" ht="12.75">
      <c r="A40" s="399">
        <v>31</v>
      </c>
      <c r="B40" s="422" t="s">
        <v>15</v>
      </c>
      <c r="C40" s="362">
        <f t="shared" si="1"/>
        <v>94.857</v>
      </c>
      <c r="D40" s="359">
        <f t="shared" si="1"/>
        <v>94.857</v>
      </c>
      <c r="E40" s="359">
        <f t="shared" si="1"/>
        <v>85.152</v>
      </c>
      <c r="F40" s="368"/>
      <c r="G40" s="578">
        <f t="shared" si="2"/>
        <v>91.157</v>
      </c>
      <c r="H40" s="577">
        <v>91.157</v>
      </c>
      <c r="I40" s="577">
        <v>85.152</v>
      </c>
      <c r="J40" s="798"/>
      <c r="K40" s="362">
        <f t="shared" si="3"/>
        <v>0.5</v>
      </c>
      <c r="L40" s="359">
        <v>0.5</v>
      </c>
      <c r="M40" s="359"/>
      <c r="N40" s="371"/>
      <c r="O40" s="410"/>
      <c r="P40" s="359"/>
      <c r="Q40" s="359"/>
      <c r="R40" s="454"/>
      <c r="S40" s="410">
        <f t="shared" si="4"/>
        <v>3.2</v>
      </c>
      <c r="T40" s="359">
        <v>3.2</v>
      </c>
      <c r="U40" s="359"/>
      <c r="V40" s="455"/>
    </row>
    <row r="41" spans="1:22" ht="12.75">
      <c r="A41" s="399">
        <v>32</v>
      </c>
      <c r="B41" s="422" t="s">
        <v>16</v>
      </c>
      <c r="C41" s="362">
        <f t="shared" si="1"/>
        <v>99.173</v>
      </c>
      <c r="D41" s="359">
        <f t="shared" si="1"/>
        <v>99.173</v>
      </c>
      <c r="E41" s="359">
        <f t="shared" si="1"/>
        <v>80.84</v>
      </c>
      <c r="F41" s="368"/>
      <c r="G41" s="578">
        <f t="shared" si="2"/>
        <v>97.873</v>
      </c>
      <c r="H41" s="577">
        <v>97.873</v>
      </c>
      <c r="I41" s="577">
        <v>80.84</v>
      </c>
      <c r="J41" s="579"/>
      <c r="K41" s="362">
        <f t="shared" si="3"/>
        <v>0.5</v>
      </c>
      <c r="L41" s="359">
        <v>0.5</v>
      </c>
      <c r="M41" s="359"/>
      <c r="N41" s="371"/>
      <c r="O41" s="410"/>
      <c r="P41" s="359"/>
      <c r="Q41" s="359"/>
      <c r="R41" s="454"/>
      <c r="S41" s="410">
        <f t="shared" si="4"/>
        <v>0.8</v>
      </c>
      <c r="T41" s="359">
        <v>0.8</v>
      </c>
      <c r="U41" s="359"/>
      <c r="V41" s="455"/>
    </row>
    <row r="42" spans="1:22" ht="12.75">
      <c r="A42" s="399">
        <v>33</v>
      </c>
      <c r="B42" s="422" t="s">
        <v>17</v>
      </c>
      <c r="C42" s="362">
        <f t="shared" si="1"/>
        <v>103.332</v>
      </c>
      <c r="D42" s="359">
        <f t="shared" si="1"/>
        <v>103.332</v>
      </c>
      <c r="E42" s="359">
        <f t="shared" si="1"/>
        <v>93.521</v>
      </c>
      <c r="F42" s="368"/>
      <c r="G42" s="578">
        <f t="shared" si="2"/>
        <v>89.261</v>
      </c>
      <c r="H42" s="577">
        <v>89.261</v>
      </c>
      <c r="I42" s="577">
        <v>80.735</v>
      </c>
      <c r="J42" s="798"/>
      <c r="K42" s="362">
        <f t="shared" si="3"/>
        <v>13.971</v>
      </c>
      <c r="L42" s="359">
        <v>13.971</v>
      </c>
      <c r="M42" s="359">
        <v>12.786</v>
      </c>
      <c r="N42" s="371"/>
      <c r="O42" s="410"/>
      <c r="P42" s="359"/>
      <c r="Q42" s="359"/>
      <c r="R42" s="454"/>
      <c r="S42" s="410">
        <f t="shared" si="4"/>
        <v>0.1</v>
      </c>
      <c r="T42" s="359">
        <v>0.1</v>
      </c>
      <c r="U42" s="359"/>
      <c r="V42" s="455"/>
    </row>
    <row r="43" spans="1:22" ht="12.75">
      <c r="A43" s="399">
        <v>34</v>
      </c>
      <c r="B43" s="422" t="s">
        <v>18</v>
      </c>
      <c r="C43" s="362">
        <f t="shared" si="1"/>
        <v>80.72999999999999</v>
      </c>
      <c r="D43" s="359">
        <f t="shared" si="1"/>
        <v>80.72999999999999</v>
      </c>
      <c r="E43" s="359">
        <f t="shared" si="1"/>
        <v>72.752</v>
      </c>
      <c r="F43" s="368"/>
      <c r="G43" s="578">
        <f t="shared" si="2"/>
        <v>79.63</v>
      </c>
      <c r="H43" s="577">
        <v>79.63</v>
      </c>
      <c r="I43" s="577">
        <v>72.752</v>
      </c>
      <c r="J43" s="798"/>
      <c r="K43" s="362">
        <f t="shared" si="3"/>
        <v>0.5</v>
      </c>
      <c r="L43" s="359">
        <v>0.5</v>
      </c>
      <c r="M43" s="359"/>
      <c r="N43" s="371"/>
      <c r="O43" s="410"/>
      <c r="P43" s="359"/>
      <c r="Q43" s="359"/>
      <c r="R43" s="454"/>
      <c r="S43" s="410">
        <f t="shared" si="4"/>
        <v>0.6</v>
      </c>
      <c r="T43" s="359">
        <v>0.6</v>
      </c>
      <c r="U43" s="359"/>
      <c r="V43" s="455"/>
    </row>
    <row r="44" spans="1:22" ht="12.75">
      <c r="A44" s="399">
        <v>35</v>
      </c>
      <c r="B44" s="422" t="s">
        <v>38</v>
      </c>
      <c r="C44" s="362">
        <f t="shared" si="1"/>
        <v>98.66</v>
      </c>
      <c r="D44" s="359">
        <f t="shared" si="1"/>
        <v>98.66</v>
      </c>
      <c r="E44" s="359">
        <f t="shared" si="1"/>
        <v>87.306</v>
      </c>
      <c r="F44" s="368"/>
      <c r="G44" s="578">
        <f t="shared" si="2"/>
        <v>83.689</v>
      </c>
      <c r="H44" s="577">
        <v>83.689</v>
      </c>
      <c r="I44" s="577">
        <v>74.52</v>
      </c>
      <c r="J44" s="579"/>
      <c r="K44" s="362">
        <f t="shared" si="3"/>
        <v>13.971</v>
      </c>
      <c r="L44" s="359">
        <v>13.971</v>
      </c>
      <c r="M44" s="359">
        <v>12.786</v>
      </c>
      <c r="N44" s="371"/>
      <c r="O44" s="410"/>
      <c r="P44" s="359"/>
      <c r="Q44" s="359"/>
      <c r="R44" s="454"/>
      <c r="S44" s="410">
        <f t="shared" si="4"/>
        <v>1</v>
      </c>
      <c r="T44" s="359">
        <v>1</v>
      </c>
      <c r="U44" s="359"/>
      <c r="V44" s="455"/>
    </row>
    <row r="45" spans="1:22" ht="13.5" thickBot="1">
      <c r="A45" s="424">
        <v>36</v>
      </c>
      <c r="B45" s="438" t="s">
        <v>20</v>
      </c>
      <c r="C45" s="372">
        <f t="shared" si="1"/>
        <v>124.82100000000001</v>
      </c>
      <c r="D45" s="363">
        <f t="shared" si="1"/>
        <v>124.82100000000001</v>
      </c>
      <c r="E45" s="363">
        <f t="shared" si="1"/>
        <v>108.33</v>
      </c>
      <c r="F45" s="373"/>
      <c r="G45" s="799">
        <f t="shared" si="2"/>
        <v>121.953</v>
      </c>
      <c r="H45" s="800">
        <v>121.953</v>
      </c>
      <c r="I45" s="800">
        <v>108.33</v>
      </c>
      <c r="J45" s="801"/>
      <c r="K45" s="372">
        <f t="shared" si="3"/>
        <v>0.9</v>
      </c>
      <c r="L45" s="363">
        <v>0.9</v>
      </c>
      <c r="M45" s="363"/>
      <c r="N45" s="375"/>
      <c r="O45" s="456"/>
      <c r="P45" s="374"/>
      <c r="Q45" s="374"/>
      <c r="R45" s="470"/>
      <c r="S45" s="456">
        <f t="shared" si="4"/>
        <v>1.968</v>
      </c>
      <c r="T45" s="374">
        <v>1.968</v>
      </c>
      <c r="U45" s="374"/>
      <c r="V45" s="457"/>
    </row>
    <row r="46" spans="1:22" ht="34.5" customHeight="1" thickBot="1">
      <c r="A46" s="423">
        <v>37</v>
      </c>
      <c r="B46" s="439" t="s">
        <v>159</v>
      </c>
      <c r="C46" s="347">
        <f t="shared" si="1"/>
        <v>16060.014000000001</v>
      </c>
      <c r="D46" s="342">
        <f t="shared" si="1"/>
        <v>16042.914</v>
      </c>
      <c r="E46" s="342">
        <f t="shared" si="1"/>
        <v>13359.901</v>
      </c>
      <c r="F46" s="385">
        <f>J46+N46+R46+V46</f>
        <v>17.1</v>
      </c>
      <c r="G46" s="802">
        <f>G47+SUM(G63:G99)-G94</f>
        <v>7768.072000000001</v>
      </c>
      <c r="H46" s="803">
        <f>H47+SUM(H63:H99)-H94</f>
        <v>7768.072000000001</v>
      </c>
      <c r="I46" s="803">
        <f>I47+SUM(I63:I99)-I94</f>
        <v>6053.306</v>
      </c>
      <c r="J46" s="804"/>
      <c r="K46" s="343">
        <f>K47+SUM(K63:K99)</f>
        <v>277.03200000000004</v>
      </c>
      <c r="L46" s="503">
        <f>L47+SUM(L63:L99)</f>
        <v>277.03200000000004</v>
      </c>
      <c r="M46" s="503">
        <f>M47+SUM(M63:M99)</f>
        <v>181.174</v>
      </c>
      <c r="N46" s="570"/>
      <c r="O46" s="475">
        <f>O47+SUM(O63:O99)</f>
        <v>7436.799999999999</v>
      </c>
      <c r="P46" s="376">
        <f>P47+SUM(P63:P99)</f>
        <v>7424.699999999999</v>
      </c>
      <c r="Q46" s="376">
        <f>Q47+SUM(Q63:Q99)</f>
        <v>7109.057000000001</v>
      </c>
      <c r="R46" s="471">
        <f>R47+SUM(R63:R99)</f>
        <v>12.1</v>
      </c>
      <c r="S46" s="481">
        <f>S47+SUM(S63:S99)</f>
        <v>578.1100000000001</v>
      </c>
      <c r="T46" s="342">
        <f>SUM(T63:T99)</f>
        <v>573.1100000000001</v>
      </c>
      <c r="U46" s="342">
        <f>SUM(U63:U99)</f>
        <v>16.364</v>
      </c>
      <c r="V46" s="459">
        <f>SUM(V63:V99)</f>
        <v>5</v>
      </c>
    </row>
    <row r="47" spans="1:22" ht="12.75">
      <c r="A47" s="396">
        <v>38</v>
      </c>
      <c r="B47" s="433" t="s">
        <v>453</v>
      </c>
      <c r="C47" s="348">
        <f t="shared" si="1"/>
        <v>398.522</v>
      </c>
      <c r="D47" s="351">
        <f t="shared" si="1"/>
        <v>398.522</v>
      </c>
      <c r="E47" s="351">
        <f t="shared" si="1"/>
        <v>58.871</v>
      </c>
      <c r="F47" s="377"/>
      <c r="G47" s="469">
        <f>H47+J47</f>
        <v>246.522</v>
      </c>
      <c r="H47" s="351">
        <f>SUM(H48:H62)</f>
        <v>246.522</v>
      </c>
      <c r="I47" s="351"/>
      <c r="J47" s="380"/>
      <c r="K47" s="709">
        <f>L47+N47</f>
        <v>143</v>
      </c>
      <c r="L47" s="403">
        <f>SUM(L48:L62)</f>
        <v>143</v>
      </c>
      <c r="M47" s="403">
        <f>SUM(M48:M62)</f>
        <v>50</v>
      </c>
      <c r="N47" s="724"/>
      <c r="O47" s="460">
        <f>P47+R47</f>
        <v>9</v>
      </c>
      <c r="P47" s="378">
        <f>SUM(P48:P53)</f>
        <v>9</v>
      </c>
      <c r="Q47" s="379">
        <f>SUM(Q48:Q53)</f>
        <v>8.871</v>
      </c>
      <c r="R47" s="476"/>
      <c r="S47" s="479"/>
      <c r="T47" s="381"/>
      <c r="U47" s="381"/>
      <c r="V47" s="464"/>
    </row>
    <row r="48" spans="1:22" ht="12.75" customHeight="1">
      <c r="A48" s="399">
        <v>39</v>
      </c>
      <c r="B48" s="436" t="s">
        <v>421</v>
      </c>
      <c r="C48" s="353">
        <f>D48+F48</f>
        <v>9</v>
      </c>
      <c r="D48" s="360">
        <f>G48+K48+O48+S48</f>
        <v>9</v>
      </c>
      <c r="E48" s="360">
        <f>I48+M48+Q48+U48</f>
        <v>8.871</v>
      </c>
      <c r="F48" s="361"/>
      <c r="G48" s="407"/>
      <c r="H48" s="360"/>
      <c r="I48" s="360"/>
      <c r="J48" s="370"/>
      <c r="K48" s="407"/>
      <c r="L48" s="360"/>
      <c r="M48" s="360"/>
      <c r="N48" s="451"/>
      <c r="O48" s="412">
        <f>P48+R48</f>
        <v>9</v>
      </c>
      <c r="P48" s="360">
        <v>9</v>
      </c>
      <c r="Q48" s="360">
        <v>8.871</v>
      </c>
      <c r="R48" s="450"/>
      <c r="S48" s="407"/>
      <c r="T48" s="360"/>
      <c r="U48" s="360"/>
      <c r="V48" s="486"/>
    </row>
    <row r="49" spans="1:22" ht="12.75">
      <c r="A49" s="399">
        <v>40</v>
      </c>
      <c r="B49" s="421" t="s">
        <v>105</v>
      </c>
      <c r="C49" s="353">
        <f aca="true" t="shared" si="5" ref="C49:D62">G49+K49+O49+S49</f>
        <v>143</v>
      </c>
      <c r="D49" s="360">
        <f t="shared" si="5"/>
        <v>143</v>
      </c>
      <c r="E49" s="360">
        <f>I49+M49+Q49+U49</f>
        <v>50</v>
      </c>
      <c r="F49" s="361"/>
      <c r="G49" s="407"/>
      <c r="H49" s="360"/>
      <c r="I49" s="360"/>
      <c r="J49" s="361"/>
      <c r="K49" s="726">
        <f>L49</f>
        <v>143</v>
      </c>
      <c r="L49" s="573">
        <v>143</v>
      </c>
      <c r="M49" s="573">
        <v>50</v>
      </c>
      <c r="N49" s="408"/>
      <c r="O49" s="412"/>
      <c r="P49" s="360"/>
      <c r="Q49" s="360"/>
      <c r="R49" s="408"/>
      <c r="S49" s="407"/>
      <c r="T49" s="360"/>
      <c r="U49" s="360"/>
      <c r="V49" s="408"/>
    </row>
    <row r="50" spans="1:22" ht="12.75">
      <c r="A50" s="399">
        <v>41</v>
      </c>
      <c r="B50" s="421" t="s">
        <v>106</v>
      </c>
      <c r="C50" s="353">
        <f t="shared" si="5"/>
        <v>2</v>
      </c>
      <c r="D50" s="360">
        <f t="shared" si="5"/>
        <v>2</v>
      </c>
      <c r="E50" s="360"/>
      <c r="F50" s="361"/>
      <c r="G50" s="407">
        <f aca="true" t="shared" si="6" ref="G50:G62">H50+J50</f>
        <v>2</v>
      </c>
      <c r="H50" s="360">
        <v>2</v>
      </c>
      <c r="I50" s="360"/>
      <c r="J50" s="361"/>
      <c r="K50" s="410"/>
      <c r="L50" s="360"/>
      <c r="M50" s="360"/>
      <c r="N50" s="408"/>
      <c r="O50" s="412"/>
      <c r="P50" s="360"/>
      <c r="Q50" s="360"/>
      <c r="R50" s="408"/>
      <c r="S50" s="407"/>
      <c r="T50" s="360"/>
      <c r="U50" s="360"/>
      <c r="V50" s="408"/>
    </row>
    <row r="51" spans="1:22" ht="12.75">
      <c r="A51" s="399">
        <v>42</v>
      </c>
      <c r="B51" s="421" t="s">
        <v>109</v>
      </c>
      <c r="C51" s="353">
        <f t="shared" si="5"/>
        <v>3.3</v>
      </c>
      <c r="D51" s="360">
        <f t="shared" si="5"/>
        <v>3.3</v>
      </c>
      <c r="E51" s="360"/>
      <c r="F51" s="361"/>
      <c r="G51" s="407">
        <f t="shared" si="6"/>
        <v>3.3</v>
      </c>
      <c r="H51" s="360">
        <v>3.3</v>
      </c>
      <c r="I51" s="360"/>
      <c r="J51" s="361"/>
      <c r="K51" s="407"/>
      <c r="L51" s="360"/>
      <c r="M51" s="360"/>
      <c r="N51" s="408"/>
      <c r="O51" s="412"/>
      <c r="P51" s="360"/>
      <c r="Q51" s="360"/>
      <c r="R51" s="408"/>
      <c r="S51" s="407"/>
      <c r="T51" s="360"/>
      <c r="U51" s="360"/>
      <c r="V51" s="408"/>
    </row>
    <row r="52" spans="1:22" ht="12.75">
      <c r="A52" s="399">
        <v>43</v>
      </c>
      <c r="B52" s="421" t="s">
        <v>685</v>
      </c>
      <c r="C52" s="353">
        <f t="shared" si="5"/>
        <v>113.797</v>
      </c>
      <c r="D52" s="360">
        <f t="shared" si="5"/>
        <v>113.797</v>
      </c>
      <c r="E52" s="360"/>
      <c r="F52" s="361"/>
      <c r="G52" s="407">
        <f t="shared" si="6"/>
        <v>113.797</v>
      </c>
      <c r="H52" s="360">
        <v>113.797</v>
      </c>
      <c r="I52" s="360"/>
      <c r="J52" s="361"/>
      <c r="K52" s="407"/>
      <c r="L52" s="360"/>
      <c r="M52" s="360"/>
      <c r="N52" s="408"/>
      <c r="O52" s="410"/>
      <c r="P52" s="360"/>
      <c r="Q52" s="360"/>
      <c r="R52" s="408"/>
      <c r="S52" s="407"/>
      <c r="T52" s="360"/>
      <c r="U52" s="360"/>
      <c r="V52" s="408"/>
    </row>
    <row r="53" spans="1:22" ht="12.75">
      <c r="A53" s="399">
        <v>44</v>
      </c>
      <c r="B53" s="421" t="s">
        <v>686</v>
      </c>
      <c r="C53" s="353">
        <f t="shared" si="5"/>
        <v>5</v>
      </c>
      <c r="D53" s="360">
        <f t="shared" si="5"/>
        <v>5</v>
      </c>
      <c r="E53" s="360"/>
      <c r="F53" s="361"/>
      <c r="G53" s="407">
        <f t="shared" si="6"/>
        <v>5</v>
      </c>
      <c r="H53" s="360">
        <v>5</v>
      </c>
      <c r="I53" s="360"/>
      <c r="J53" s="361"/>
      <c r="K53" s="407"/>
      <c r="L53" s="360"/>
      <c r="M53" s="360"/>
      <c r="N53" s="408"/>
      <c r="O53" s="410"/>
      <c r="P53" s="360"/>
      <c r="Q53" s="360"/>
      <c r="R53" s="408"/>
      <c r="S53" s="407"/>
      <c r="T53" s="360"/>
      <c r="U53" s="360"/>
      <c r="V53" s="408"/>
    </row>
    <row r="54" spans="1:22" ht="12.75" customHeight="1">
      <c r="A54" s="399">
        <v>45</v>
      </c>
      <c r="B54" s="436" t="s">
        <v>108</v>
      </c>
      <c r="C54" s="353">
        <f t="shared" si="5"/>
        <v>10</v>
      </c>
      <c r="D54" s="360">
        <f t="shared" si="5"/>
        <v>10</v>
      </c>
      <c r="E54" s="359"/>
      <c r="F54" s="368"/>
      <c r="G54" s="407">
        <f t="shared" si="6"/>
        <v>10</v>
      </c>
      <c r="H54" s="360">
        <v>10</v>
      </c>
      <c r="I54" s="360"/>
      <c r="J54" s="361"/>
      <c r="K54" s="407"/>
      <c r="L54" s="360"/>
      <c r="M54" s="360"/>
      <c r="N54" s="408"/>
      <c r="O54" s="410"/>
      <c r="P54" s="360"/>
      <c r="Q54" s="360"/>
      <c r="R54" s="408"/>
      <c r="S54" s="407"/>
      <c r="T54" s="360"/>
      <c r="U54" s="360"/>
      <c r="V54" s="408"/>
    </row>
    <row r="55" spans="1:22" ht="26.25" customHeight="1">
      <c r="A55" s="399">
        <v>46</v>
      </c>
      <c r="B55" s="115" t="s">
        <v>687</v>
      </c>
      <c r="C55" s="22">
        <f t="shared" si="5"/>
        <v>20</v>
      </c>
      <c r="D55" s="40">
        <f t="shared" si="5"/>
        <v>20</v>
      </c>
      <c r="E55" s="27"/>
      <c r="F55" s="36"/>
      <c r="G55" s="191">
        <f t="shared" si="6"/>
        <v>20</v>
      </c>
      <c r="H55" s="190">
        <v>20</v>
      </c>
      <c r="I55" s="360"/>
      <c r="J55" s="361"/>
      <c r="K55" s="407"/>
      <c r="L55" s="360"/>
      <c r="M55" s="360"/>
      <c r="N55" s="408"/>
      <c r="O55" s="410"/>
      <c r="P55" s="360"/>
      <c r="Q55" s="360"/>
      <c r="R55" s="408"/>
      <c r="S55" s="407"/>
      <c r="T55" s="360"/>
      <c r="U55" s="360"/>
      <c r="V55" s="408"/>
    </row>
    <row r="56" spans="1:22" ht="13.5" customHeight="1">
      <c r="A56" s="399">
        <v>47</v>
      </c>
      <c r="B56" s="115" t="s">
        <v>285</v>
      </c>
      <c r="C56" s="22">
        <f t="shared" si="5"/>
        <v>20</v>
      </c>
      <c r="D56" s="40">
        <f t="shared" si="5"/>
        <v>20</v>
      </c>
      <c r="E56" s="27"/>
      <c r="F56" s="36"/>
      <c r="G56" s="191">
        <f t="shared" si="6"/>
        <v>20</v>
      </c>
      <c r="H56" s="190">
        <v>20</v>
      </c>
      <c r="I56" s="360"/>
      <c r="J56" s="361"/>
      <c r="K56" s="407"/>
      <c r="L56" s="360"/>
      <c r="M56" s="360"/>
      <c r="N56" s="408"/>
      <c r="O56" s="410"/>
      <c r="P56" s="360"/>
      <c r="Q56" s="360"/>
      <c r="R56" s="408"/>
      <c r="S56" s="407"/>
      <c r="T56" s="360"/>
      <c r="U56" s="360"/>
      <c r="V56" s="408"/>
    </row>
    <row r="57" spans="1:22" ht="12.75" customHeight="1">
      <c r="A57" s="399">
        <v>48</v>
      </c>
      <c r="B57" s="115" t="s">
        <v>688</v>
      </c>
      <c r="C57" s="22">
        <f t="shared" si="5"/>
        <v>20</v>
      </c>
      <c r="D57" s="40">
        <f t="shared" si="5"/>
        <v>20</v>
      </c>
      <c r="E57" s="27"/>
      <c r="F57" s="36"/>
      <c r="G57" s="191">
        <f t="shared" si="6"/>
        <v>20</v>
      </c>
      <c r="H57" s="190">
        <v>20</v>
      </c>
      <c r="I57" s="360"/>
      <c r="J57" s="361"/>
      <c r="K57" s="407"/>
      <c r="L57" s="360"/>
      <c r="M57" s="360"/>
      <c r="N57" s="408"/>
      <c r="O57" s="410"/>
      <c r="P57" s="360"/>
      <c r="Q57" s="360"/>
      <c r="R57" s="408"/>
      <c r="S57" s="407"/>
      <c r="T57" s="360"/>
      <c r="U57" s="360"/>
      <c r="V57" s="408"/>
    </row>
    <row r="58" spans="1:22" ht="24.75" customHeight="1">
      <c r="A58" s="399">
        <v>49</v>
      </c>
      <c r="B58" s="702" t="s">
        <v>689</v>
      </c>
      <c r="C58" s="703">
        <f t="shared" si="5"/>
        <v>25</v>
      </c>
      <c r="D58" s="704">
        <f t="shared" si="5"/>
        <v>25</v>
      </c>
      <c r="E58" s="58"/>
      <c r="F58" s="56"/>
      <c r="G58" s="705">
        <f t="shared" si="6"/>
        <v>25</v>
      </c>
      <c r="H58" s="706">
        <v>25</v>
      </c>
      <c r="I58" s="384"/>
      <c r="J58" s="393"/>
      <c r="K58" s="407"/>
      <c r="L58" s="360"/>
      <c r="M58" s="360"/>
      <c r="N58" s="408"/>
      <c r="O58" s="410"/>
      <c r="P58" s="360"/>
      <c r="Q58" s="360"/>
      <c r="R58" s="408"/>
      <c r="S58" s="407"/>
      <c r="T58" s="360"/>
      <c r="U58" s="360"/>
      <c r="V58" s="408"/>
    </row>
    <row r="59" spans="1:22" ht="24.75" customHeight="1">
      <c r="A59" s="399">
        <v>50</v>
      </c>
      <c r="B59" s="167" t="s">
        <v>690</v>
      </c>
      <c r="C59" s="22">
        <f t="shared" si="5"/>
        <v>4.425</v>
      </c>
      <c r="D59" s="40">
        <f t="shared" si="5"/>
        <v>4.425</v>
      </c>
      <c r="E59" s="40"/>
      <c r="F59" s="36"/>
      <c r="G59" s="191">
        <f t="shared" si="6"/>
        <v>4.425</v>
      </c>
      <c r="H59" s="190">
        <v>4.425</v>
      </c>
      <c r="I59" s="391"/>
      <c r="J59" s="721"/>
      <c r="K59" s="407"/>
      <c r="L59" s="360"/>
      <c r="M59" s="360"/>
      <c r="N59" s="408"/>
      <c r="O59" s="410"/>
      <c r="P59" s="360"/>
      <c r="Q59" s="360"/>
      <c r="R59" s="408"/>
      <c r="S59" s="407"/>
      <c r="T59" s="360"/>
      <c r="U59" s="360"/>
      <c r="V59" s="408"/>
    </row>
    <row r="60" spans="1:22" ht="12.75" customHeight="1">
      <c r="A60" s="399">
        <v>51</v>
      </c>
      <c r="B60" s="167" t="s">
        <v>446</v>
      </c>
      <c r="C60" s="22">
        <f t="shared" si="5"/>
        <v>4</v>
      </c>
      <c r="D60" s="40">
        <f t="shared" si="5"/>
        <v>4</v>
      </c>
      <c r="E60" s="40"/>
      <c r="F60" s="36"/>
      <c r="G60" s="191">
        <f t="shared" si="6"/>
        <v>4</v>
      </c>
      <c r="H60" s="190">
        <v>4</v>
      </c>
      <c r="I60" s="391"/>
      <c r="J60" s="721"/>
      <c r="K60" s="407"/>
      <c r="L60" s="360"/>
      <c r="M60" s="360"/>
      <c r="N60" s="408"/>
      <c r="O60" s="410"/>
      <c r="P60" s="360"/>
      <c r="Q60" s="360"/>
      <c r="R60" s="408"/>
      <c r="S60" s="407"/>
      <c r="T60" s="360"/>
      <c r="U60" s="360"/>
      <c r="V60" s="408"/>
    </row>
    <row r="61" spans="1:22" ht="12.75" customHeight="1">
      <c r="A61" s="399">
        <v>52</v>
      </c>
      <c r="B61" s="331" t="s">
        <v>250</v>
      </c>
      <c r="C61" s="22">
        <f t="shared" si="5"/>
        <v>17</v>
      </c>
      <c r="D61" s="40">
        <f t="shared" si="5"/>
        <v>17</v>
      </c>
      <c r="E61" s="40"/>
      <c r="F61" s="36"/>
      <c r="G61" s="191">
        <f t="shared" si="6"/>
        <v>17</v>
      </c>
      <c r="H61" s="190">
        <v>17</v>
      </c>
      <c r="I61" s="391"/>
      <c r="J61" s="721"/>
      <c r="K61" s="407"/>
      <c r="L61" s="360"/>
      <c r="M61" s="360"/>
      <c r="N61" s="408"/>
      <c r="O61" s="410"/>
      <c r="P61" s="360"/>
      <c r="Q61" s="360"/>
      <c r="R61" s="408"/>
      <c r="S61" s="407"/>
      <c r="T61" s="360"/>
      <c r="U61" s="360"/>
      <c r="V61" s="408"/>
    </row>
    <row r="62" spans="1:22" ht="12.75" customHeight="1">
      <c r="A62" s="399">
        <v>53</v>
      </c>
      <c r="B62" s="331" t="s">
        <v>247</v>
      </c>
      <c r="C62" s="22">
        <f t="shared" si="5"/>
        <v>2</v>
      </c>
      <c r="D62" s="40">
        <f t="shared" si="5"/>
        <v>2</v>
      </c>
      <c r="E62" s="40"/>
      <c r="F62" s="36"/>
      <c r="G62" s="191">
        <f t="shared" si="6"/>
        <v>2</v>
      </c>
      <c r="H62" s="190">
        <v>2</v>
      </c>
      <c r="I62" s="391"/>
      <c r="J62" s="721"/>
      <c r="K62" s="407"/>
      <c r="L62" s="360"/>
      <c r="M62" s="360"/>
      <c r="N62" s="408"/>
      <c r="O62" s="410"/>
      <c r="P62" s="360"/>
      <c r="Q62" s="360"/>
      <c r="R62" s="408"/>
      <c r="S62" s="407"/>
      <c r="T62" s="360"/>
      <c r="U62" s="360"/>
      <c r="V62" s="408"/>
    </row>
    <row r="63" spans="1:22" ht="12.75">
      <c r="A63" s="399">
        <v>54</v>
      </c>
      <c r="B63" s="433" t="s">
        <v>668</v>
      </c>
      <c r="C63" s="348">
        <f aca="true" t="shared" si="7" ref="C63:E75">+G63+K63+O63+S63</f>
        <v>537.821</v>
      </c>
      <c r="D63" s="351">
        <f t="shared" si="7"/>
        <v>537.821</v>
      </c>
      <c r="E63" s="351">
        <f t="shared" si="7"/>
        <v>467.957</v>
      </c>
      <c r="F63" s="352"/>
      <c r="G63" s="449">
        <f>+H63</f>
        <v>298.69</v>
      </c>
      <c r="H63" s="351">
        <v>298.69</v>
      </c>
      <c r="I63" s="351">
        <v>269.357</v>
      </c>
      <c r="J63" s="377"/>
      <c r="K63" s="407"/>
      <c r="L63" s="360"/>
      <c r="M63" s="360"/>
      <c r="N63" s="408"/>
      <c r="O63" s="410">
        <f aca="true" t="shared" si="8" ref="O63:O72">+P63</f>
        <v>205.631</v>
      </c>
      <c r="P63" s="359">
        <v>205.631</v>
      </c>
      <c r="Q63" s="359">
        <v>198.6</v>
      </c>
      <c r="R63" s="454"/>
      <c r="S63" s="410">
        <f>+T63</f>
        <v>33.5</v>
      </c>
      <c r="T63" s="359">
        <v>33.5</v>
      </c>
      <c r="U63" s="359"/>
      <c r="V63" s="454"/>
    </row>
    <row r="64" spans="1:22" ht="12.75">
      <c r="A64" s="399">
        <v>55</v>
      </c>
      <c r="B64" s="422" t="s">
        <v>669</v>
      </c>
      <c r="C64" s="362">
        <f t="shared" si="7"/>
        <v>843.856</v>
      </c>
      <c r="D64" s="359">
        <f t="shared" si="7"/>
        <v>843.856</v>
      </c>
      <c r="E64" s="359">
        <f t="shared" si="7"/>
        <v>719.733</v>
      </c>
      <c r="F64" s="368"/>
      <c r="G64" s="410">
        <f>+H64</f>
        <v>507.61</v>
      </c>
      <c r="H64" s="359">
        <v>507.61</v>
      </c>
      <c r="I64" s="359">
        <v>442.221</v>
      </c>
      <c r="J64" s="361"/>
      <c r="K64" s="407"/>
      <c r="L64" s="360"/>
      <c r="M64" s="360"/>
      <c r="N64" s="408"/>
      <c r="O64" s="410">
        <f t="shared" si="8"/>
        <v>288.246</v>
      </c>
      <c r="P64" s="359">
        <v>288.246</v>
      </c>
      <c r="Q64" s="359">
        <v>277.512</v>
      </c>
      <c r="R64" s="454"/>
      <c r="S64" s="410">
        <f>+T64</f>
        <v>48</v>
      </c>
      <c r="T64" s="359">
        <v>48</v>
      </c>
      <c r="U64" s="359"/>
      <c r="V64" s="454"/>
    </row>
    <row r="65" spans="1:22" ht="12.75">
      <c r="A65" s="399">
        <v>56</v>
      </c>
      <c r="B65" s="422" t="s">
        <v>670</v>
      </c>
      <c r="C65" s="362">
        <f t="shared" si="7"/>
        <v>398.45300000000003</v>
      </c>
      <c r="D65" s="359">
        <f t="shared" si="7"/>
        <v>398.45300000000003</v>
      </c>
      <c r="E65" s="359">
        <f t="shared" si="7"/>
        <v>317.12</v>
      </c>
      <c r="F65" s="368"/>
      <c r="G65" s="410">
        <f>+H65</f>
        <v>223.985</v>
      </c>
      <c r="H65" s="359">
        <v>223.985</v>
      </c>
      <c r="I65" s="359">
        <v>163.931</v>
      </c>
      <c r="J65" s="361"/>
      <c r="K65" s="407"/>
      <c r="L65" s="360"/>
      <c r="M65" s="360"/>
      <c r="N65" s="408"/>
      <c r="O65" s="410">
        <f t="shared" si="8"/>
        <v>158.668</v>
      </c>
      <c r="P65" s="359">
        <v>158.668</v>
      </c>
      <c r="Q65" s="359">
        <v>153.189</v>
      </c>
      <c r="R65" s="454"/>
      <c r="S65" s="410">
        <f>+T65</f>
        <v>15.8</v>
      </c>
      <c r="T65" s="359">
        <v>15.8</v>
      </c>
      <c r="U65" s="359"/>
      <c r="V65" s="454"/>
    </row>
    <row r="66" spans="1:22" ht="12.75">
      <c r="A66" s="399">
        <v>57</v>
      </c>
      <c r="B66" s="422" t="s">
        <v>671</v>
      </c>
      <c r="C66" s="362">
        <f t="shared" si="7"/>
        <v>684.575</v>
      </c>
      <c r="D66" s="359">
        <f t="shared" si="7"/>
        <v>682.075</v>
      </c>
      <c r="E66" s="359">
        <f t="shared" si="7"/>
        <v>547.627</v>
      </c>
      <c r="F66" s="368">
        <f>+J66+N66+R66+V66</f>
        <v>2.5</v>
      </c>
      <c r="G66" s="410">
        <f>+H66</f>
        <v>314.534</v>
      </c>
      <c r="H66" s="359">
        <v>314.534</v>
      </c>
      <c r="I66" s="359">
        <v>257.912</v>
      </c>
      <c r="J66" s="361"/>
      <c r="K66" s="578">
        <f>+L66</f>
        <v>0.35</v>
      </c>
      <c r="L66" s="577">
        <v>0.35</v>
      </c>
      <c r="M66" s="577">
        <v>0.345</v>
      </c>
      <c r="N66" s="408"/>
      <c r="O66" s="410">
        <f>+P66+R66</f>
        <v>303.691</v>
      </c>
      <c r="P66" s="359">
        <v>301.191</v>
      </c>
      <c r="Q66" s="359">
        <v>289.37</v>
      </c>
      <c r="R66" s="454">
        <v>2.5</v>
      </c>
      <c r="S66" s="410">
        <f>+T66</f>
        <v>66</v>
      </c>
      <c r="T66" s="359">
        <v>66</v>
      </c>
      <c r="U66" s="359"/>
      <c r="V66" s="454"/>
    </row>
    <row r="67" spans="1:22" ht="12.75">
      <c r="A67" s="399">
        <v>58</v>
      </c>
      <c r="B67" s="422" t="s">
        <v>673</v>
      </c>
      <c r="C67" s="362">
        <f>+G67+K67+O67+S67</f>
        <v>307.252</v>
      </c>
      <c r="D67" s="359">
        <f>+H67+L67+P67+T67</f>
        <v>307.252</v>
      </c>
      <c r="E67" s="359">
        <f>+I67+M67+Q67+U67</f>
        <v>254.661</v>
      </c>
      <c r="F67" s="368"/>
      <c r="G67" s="410">
        <f>+H67</f>
        <v>168.084</v>
      </c>
      <c r="H67" s="359">
        <v>168.084</v>
      </c>
      <c r="I67" s="359">
        <v>130.17</v>
      </c>
      <c r="J67" s="361"/>
      <c r="K67" s="578">
        <f>+L67</f>
        <v>0.12</v>
      </c>
      <c r="L67" s="577">
        <v>0.12</v>
      </c>
      <c r="M67" s="577">
        <v>0.118</v>
      </c>
      <c r="N67" s="408"/>
      <c r="O67" s="410">
        <f t="shared" si="8"/>
        <v>129.248</v>
      </c>
      <c r="P67" s="359">
        <v>129.248</v>
      </c>
      <c r="Q67" s="359">
        <v>124.373</v>
      </c>
      <c r="R67" s="454"/>
      <c r="S67" s="410">
        <f>+T67</f>
        <v>9.8</v>
      </c>
      <c r="T67" s="359">
        <v>9.8</v>
      </c>
      <c r="U67" s="359"/>
      <c r="V67" s="454"/>
    </row>
    <row r="68" spans="1:22" ht="12.75">
      <c r="A68" s="399">
        <v>59</v>
      </c>
      <c r="B68" s="422" t="s">
        <v>674</v>
      </c>
      <c r="C68" s="362">
        <f t="shared" si="7"/>
        <v>879.984</v>
      </c>
      <c r="D68" s="359">
        <f t="shared" si="7"/>
        <v>879.984</v>
      </c>
      <c r="E68" s="359">
        <f t="shared" si="7"/>
        <v>745.073</v>
      </c>
      <c r="F68" s="368"/>
      <c r="G68" s="410">
        <f>+H68+J68</f>
        <v>493.229</v>
      </c>
      <c r="H68" s="359">
        <v>493.229</v>
      </c>
      <c r="I68" s="359">
        <v>434.942</v>
      </c>
      <c r="J68" s="368"/>
      <c r="K68" s="726"/>
      <c r="L68" s="573"/>
      <c r="M68" s="573"/>
      <c r="N68" s="408"/>
      <c r="O68" s="410">
        <f t="shared" si="8"/>
        <v>321.805</v>
      </c>
      <c r="P68" s="359">
        <v>321.805</v>
      </c>
      <c r="Q68" s="359">
        <v>310.131</v>
      </c>
      <c r="R68" s="454"/>
      <c r="S68" s="410">
        <f>+T68+V68</f>
        <v>64.95</v>
      </c>
      <c r="T68" s="359">
        <v>64.95</v>
      </c>
      <c r="U68" s="359"/>
      <c r="V68" s="454"/>
    </row>
    <row r="69" spans="1:22" ht="12.75">
      <c r="A69" s="399">
        <v>60</v>
      </c>
      <c r="B69" s="422" t="s">
        <v>26</v>
      </c>
      <c r="C69" s="362">
        <f t="shared" si="7"/>
        <v>900.976</v>
      </c>
      <c r="D69" s="359">
        <f t="shared" si="7"/>
        <v>900.976</v>
      </c>
      <c r="E69" s="359">
        <f t="shared" si="7"/>
        <v>802.6779999999999</v>
      </c>
      <c r="F69" s="368"/>
      <c r="G69" s="410">
        <f>+H69</f>
        <v>238.943</v>
      </c>
      <c r="H69" s="359">
        <v>238.943</v>
      </c>
      <c r="I69" s="359">
        <v>187.188</v>
      </c>
      <c r="J69" s="368"/>
      <c r="K69" s="578">
        <f>+L69</f>
        <v>1.48</v>
      </c>
      <c r="L69" s="577">
        <v>1.48</v>
      </c>
      <c r="M69" s="577">
        <v>1.459</v>
      </c>
      <c r="N69" s="454"/>
      <c r="O69" s="410">
        <f t="shared" si="8"/>
        <v>647.753</v>
      </c>
      <c r="P69" s="359">
        <v>647.753</v>
      </c>
      <c r="Q69" s="359">
        <v>614.031</v>
      </c>
      <c r="R69" s="454"/>
      <c r="S69" s="410">
        <f>+T69+V69</f>
        <v>12.8</v>
      </c>
      <c r="T69" s="359">
        <v>12.8</v>
      </c>
      <c r="U69" s="359"/>
      <c r="V69" s="454"/>
    </row>
    <row r="70" spans="1:22" ht="12.75">
      <c r="A70" s="399">
        <v>61</v>
      </c>
      <c r="B70" s="422" t="s">
        <v>423</v>
      </c>
      <c r="C70" s="362">
        <f t="shared" si="7"/>
        <v>105.741</v>
      </c>
      <c r="D70" s="359">
        <f t="shared" si="7"/>
        <v>105.741</v>
      </c>
      <c r="E70" s="359">
        <f t="shared" si="7"/>
        <v>96.19999999999999</v>
      </c>
      <c r="F70" s="368"/>
      <c r="G70" s="410">
        <f>+H70</f>
        <v>49.482</v>
      </c>
      <c r="H70" s="359">
        <v>49.482</v>
      </c>
      <c r="I70" s="359">
        <v>46.592</v>
      </c>
      <c r="J70" s="361"/>
      <c r="K70" s="578"/>
      <c r="L70" s="573"/>
      <c r="M70" s="573"/>
      <c r="N70" s="408"/>
      <c r="O70" s="410">
        <f t="shared" si="8"/>
        <v>51.259</v>
      </c>
      <c r="P70" s="359">
        <v>51.259</v>
      </c>
      <c r="Q70" s="359">
        <v>49.608</v>
      </c>
      <c r="R70" s="454"/>
      <c r="S70" s="410">
        <f>+T70</f>
        <v>5</v>
      </c>
      <c r="T70" s="359">
        <v>5</v>
      </c>
      <c r="U70" s="359"/>
      <c r="V70" s="454"/>
    </row>
    <row r="71" spans="1:22" ht="12.75">
      <c r="A71" s="399">
        <v>62</v>
      </c>
      <c r="B71" s="422" t="s">
        <v>51</v>
      </c>
      <c r="C71" s="362">
        <f t="shared" si="7"/>
        <v>290.761</v>
      </c>
      <c r="D71" s="359">
        <f t="shared" si="7"/>
        <v>290.761</v>
      </c>
      <c r="E71" s="359">
        <f t="shared" si="7"/>
        <v>276.777</v>
      </c>
      <c r="F71" s="368"/>
      <c r="G71" s="410">
        <f>+H71+J71</f>
        <v>66.197</v>
      </c>
      <c r="H71" s="359">
        <v>66.197</v>
      </c>
      <c r="I71" s="359">
        <v>61.99</v>
      </c>
      <c r="J71" s="368"/>
      <c r="K71" s="578">
        <f>+L71</f>
        <v>0.4</v>
      </c>
      <c r="L71" s="577">
        <v>0.4</v>
      </c>
      <c r="M71" s="577">
        <v>0.394</v>
      </c>
      <c r="N71" s="408"/>
      <c r="O71" s="410">
        <f t="shared" si="8"/>
        <v>223.864</v>
      </c>
      <c r="P71" s="359">
        <v>223.864</v>
      </c>
      <c r="Q71" s="359">
        <v>214.097</v>
      </c>
      <c r="R71" s="454"/>
      <c r="S71" s="410">
        <f>+T71</f>
        <v>0.3</v>
      </c>
      <c r="T71" s="359">
        <v>0.3</v>
      </c>
      <c r="U71" s="359">
        <v>0.296</v>
      </c>
      <c r="V71" s="454"/>
    </row>
    <row r="72" spans="1:22" ht="12.75">
      <c r="A72" s="399">
        <v>63</v>
      </c>
      <c r="B72" s="422" t="s">
        <v>280</v>
      </c>
      <c r="C72" s="362">
        <f t="shared" si="7"/>
        <v>18.585</v>
      </c>
      <c r="D72" s="359">
        <f t="shared" si="7"/>
        <v>18.585</v>
      </c>
      <c r="E72" s="359">
        <f t="shared" si="7"/>
        <v>17.429000000000002</v>
      </c>
      <c r="F72" s="368"/>
      <c r="G72" s="410"/>
      <c r="H72" s="359"/>
      <c r="I72" s="359"/>
      <c r="J72" s="361"/>
      <c r="K72" s="578">
        <f>+L72</f>
        <v>0.8</v>
      </c>
      <c r="L72" s="577">
        <v>0.8</v>
      </c>
      <c r="M72" s="577">
        <v>0.789</v>
      </c>
      <c r="N72" s="408"/>
      <c r="O72" s="410">
        <f t="shared" si="8"/>
        <v>17.785</v>
      </c>
      <c r="P72" s="359">
        <v>17.785</v>
      </c>
      <c r="Q72" s="359">
        <v>16.64</v>
      </c>
      <c r="R72" s="454"/>
      <c r="S72" s="410"/>
      <c r="T72" s="359"/>
      <c r="U72" s="359"/>
      <c r="V72" s="454"/>
    </row>
    <row r="73" spans="1:22" ht="12.75">
      <c r="A73" s="399">
        <v>64</v>
      </c>
      <c r="B73" s="422" t="s">
        <v>691</v>
      </c>
      <c r="C73" s="362">
        <f t="shared" si="7"/>
        <v>1954.565</v>
      </c>
      <c r="D73" s="359">
        <f t="shared" si="7"/>
        <v>1949.565</v>
      </c>
      <c r="E73" s="359">
        <f t="shared" si="7"/>
        <v>1622.478</v>
      </c>
      <c r="F73" s="368">
        <f>+J73+N73+R73+V73</f>
        <v>5</v>
      </c>
      <c r="G73" s="410">
        <f>+H73</f>
        <v>758.297</v>
      </c>
      <c r="H73" s="359">
        <v>758.297</v>
      </c>
      <c r="I73" s="359">
        <v>552.15</v>
      </c>
      <c r="J73" s="361"/>
      <c r="K73" s="578">
        <f>+L73</f>
        <v>2.15</v>
      </c>
      <c r="L73" s="577">
        <v>2.15</v>
      </c>
      <c r="M73" s="577">
        <v>2.119</v>
      </c>
      <c r="N73" s="408"/>
      <c r="O73" s="410">
        <f>P73+R73</f>
        <v>1120.118</v>
      </c>
      <c r="P73" s="359">
        <v>1120.118</v>
      </c>
      <c r="Q73" s="359">
        <v>1068.209</v>
      </c>
      <c r="R73" s="454"/>
      <c r="S73" s="410">
        <f>+T73+V73</f>
        <v>74</v>
      </c>
      <c r="T73" s="359">
        <v>69</v>
      </c>
      <c r="U73" s="359"/>
      <c r="V73" s="454">
        <v>5</v>
      </c>
    </row>
    <row r="74" spans="1:22" ht="12.75">
      <c r="A74" s="399">
        <v>65</v>
      </c>
      <c r="B74" s="422" t="s">
        <v>125</v>
      </c>
      <c r="C74" s="362">
        <f t="shared" si="7"/>
        <v>1463.624</v>
      </c>
      <c r="D74" s="359">
        <f t="shared" si="7"/>
        <v>1455.0240000000001</v>
      </c>
      <c r="E74" s="359">
        <f t="shared" si="7"/>
        <v>1287.196</v>
      </c>
      <c r="F74" s="368">
        <f>+J74+N74+R74+V74</f>
        <v>8.6</v>
      </c>
      <c r="G74" s="410">
        <f>+H74+J74</f>
        <v>427.251</v>
      </c>
      <c r="H74" s="359">
        <v>427.251</v>
      </c>
      <c r="I74" s="359">
        <v>327.071</v>
      </c>
      <c r="J74" s="368"/>
      <c r="K74" s="578">
        <f>+L74</f>
        <v>2.6</v>
      </c>
      <c r="L74" s="577">
        <v>2.6</v>
      </c>
      <c r="M74" s="577">
        <v>2.563</v>
      </c>
      <c r="N74" s="408"/>
      <c r="O74" s="410">
        <f>P74+R74</f>
        <v>1015.4730000000001</v>
      </c>
      <c r="P74" s="359">
        <v>1006.873</v>
      </c>
      <c r="Q74" s="359">
        <v>957.562</v>
      </c>
      <c r="R74" s="454">
        <v>8.6</v>
      </c>
      <c r="S74" s="410">
        <f aca="true" t="shared" si="9" ref="S74:S85">+T74</f>
        <v>18.3</v>
      </c>
      <c r="T74" s="359">
        <v>18.3</v>
      </c>
      <c r="U74" s="359"/>
      <c r="V74" s="454"/>
    </row>
    <row r="75" spans="1:22" ht="12.75">
      <c r="A75" s="399">
        <v>66</v>
      </c>
      <c r="B75" s="422" t="s">
        <v>29</v>
      </c>
      <c r="C75" s="362">
        <f t="shared" si="7"/>
        <v>871.596</v>
      </c>
      <c r="D75" s="359">
        <f t="shared" si="7"/>
        <v>871.596</v>
      </c>
      <c r="E75" s="359">
        <f t="shared" si="7"/>
        <v>727.101</v>
      </c>
      <c r="F75" s="368"/>
      <c r="G75" s="410">
        <f>+H75+J75</f>
        <v>347.404</v>
      </c>
      <c r="H75" s="359">
        <v>347.404</v>
      </c>
      <c r="I75" s="359">
        <v>243.006</v>
      </c>
      <c r="J75" s="368"/>
      <c r="K75" s="578">
        <f>+L75</f>
        <v>0.952</v>
      </c>
      <c r="L75" s="577">
        <v>0.952</v>
      </c>
      <c r="M75" s="577">
        <v>0.938</v>
      </c>
      <c r="N75" s="408"/>
      <c r="O75" s="410">
        <f>+P75</f>
        <v>506.24</v>
      </c>
      <c r="P75" s="359">
        <v>506.24</v>
      </c>
      <c r="Q75" s="359">
        <v>483.157</v>
      </c>
      <c r="R75" s="454"/>
      <c r="S75" s="410">
        <f t="shared" si="9"/>
        <v>17</v>
      </c>
      <c r="T75" s="359">
        <v>17</v>
      </c>
      <c r="U75" s="359"/>
      <c r="V75" s="454"/>
    </row>
    <row r="76" spans="1:22" ht="12.75">
      <c r="A76" s="399">
        <v>67</v>
      </c>
      <c r="B76" s="422" t="s">
        <v>172</v>
      </c>
      <c r="C76" s="362">
        <f>G76+K76+O76+S76</f>
        <v>49.017</v>
      </c>
      <c r="D76" s="359">
        <f>H76+L76+P76+T76</f>
        <v>49.017</v>
      </c>
      <c r="E76" s="359">
        <f>I76+M76+Q76+U76</f>
        <v>42.877</v>
      </c>
      <c r="F76" s="368"/>
      <c r="G76" s="410">
        <f>H76+J76</f>
        <v>43.017</v>
      </c>
      <c r="H76" s="359">
        <v>43.017</v>
      </c>
      <c r="I76" s="359">
        <v>41.694</v>
      </c>
      <c r="J76" s="368"/>
      <c r="K76" s="578"/>
      <c r="L76" s="577"/>
      <c r="M76" s="577"/>
      <c r="N76" s="454"/>
      <c r="O76" s="410"/>
      <c r="P76" s="359"/>
      <c r="Q76" s="359"/>
      <c r="R76" s="454"/>
      <c r="S76" s="410">
        <f t="shared" si="9"/>
        <v>6</v>
      </c>
      <c r="T76" s="359">
        <v>6</v>
      </c>
      <c r="U76" s="359">
        <v>1.183</v>
      </c>
      <c r="V76" s="454"/>
    </row>
    <row r="77" spans="1:22" ht="12.75">
      <c r="A77" s="399">
        <v>68</v>
      </c>
      <c r="B77" s="422" t="s">
        <v>30</v>
      </c>
      <c r="C77" s="362">
        <f aca="true" t="shared" si="10" ref="C77:E80">+G77+K77+O77+S77</f>
        <v>809.914</v>
      </c>
      <c r="D77" s="359">
        <f t="shared" si="10"/>
        <v>808.914</v>
      </c>
      <c r="E77" s="359">
        <f t="shared" si="10"/>
        <v>670.7909999999999</v>
      </c>
      <c r="F77" s="368">
        <f>+J77+N77+R77+V77</f>
        <v>1</v>
      </c>
      <c r="G77" s="410">
        <f>+H77</f>
        <v>318.822</v>
      </c>
      <c r="H77" s="359">
        <v>318.822</v>
      </c>
      <c r="I77" s="359">
        <v>216.253</v>
      </c>
      <c r="J77" s="361"/>
      <c r="K77" s="578">
        <f>+L77</f>
        <v>0.87</v>
      </c>
      <c r="L77" s="577">
        <v>0.87</v>
      </c>
      <c r="M77" s="577">
        <v>0.858</v>
      </c>
      <c r="N77" s="408"/>
      <c r="O77" s="410">
        <f>+P77+R77</f>
        <v>474.922</v>
      </c>
      <c r="P77" s="359">
        <v>473.922</v>
      </c>
      <c r="Q77" s="359">
        <v>453.68</v>
      </c>
      <c r="R77" s="454">
        <v>1</v>
      </c>
      <c r="S77" s="410">
        <f t="shared" si="9"/>
        <v>15.3</v>
      </c>
      <c r="T77" s="359">
        <v>15.3</v>
      </c>
      <c r="U77" s="359"/>
      <c r="V77" s="454"/>
    </row>
    <row r="78" spans="1:22" ht="12.75">
      <c r="A78" s="399">
        <v>69</v>
      </c>
      <c r="B78" s="422" t="s">
        <v>424</v>
      </c>
      <c r="C78" s="362">
        <f>+G78+K78+O78+S78</f>
        <v>503.001</v>
      </c>
      <c r="D78" s="359">
        <f>+H78+L78+P78+T78</f>
        <v>503.001</v>
      </c>
      <c r="E78" s="359">
        <f>+I78+M78+Q78+U78</f>
        <v>450.845</v>
      </c>
      <c r="F78" s="368"/>
      <c r="G78" s="410">
        <f>+H78</f>
        <v>222.56</v>
      </c>
      <c r="H78" s="359">
        <v>222.56</v>
      </c>
      <c r="I78" s="359">
        <v>186.447</v>
      </c>
      <c r="J78" s="361"/>
      <c r="K78" s="578">
        <f>+L78</f>
        <v>0.32</v>
      </c>
      <c r="L78" s="577">
        <v>0.32</v>
      </c>
      <c r="M78" s="577">
        <v>0.315</v>
      </c>
      <c r="N78" s="408"/>
      <c r="O78" s="410">
        <f>+P78</f>
        <v>273.121</v>
      </c>
      <c r="P78" s="359">
        <v>273.121</v>
      </c>
      <c r="Q78" s="359">
        <v>264.083</v>
      </c>
      <c r="R78" s="454"/>
      <c r="S78" s="410">
        <f t="shared" si="9"/>
        <v>7</v>
      </c>
      <c r="T78" s="359">
        <v>7</v>
      </c>
      <c r="U78" s="359"/>
      <c r="V78" s="454"/>
    </row>
    <row r="79" spans="1:22" ht="12.75">
      <c r="A79" s="399">
        <v>70</v>
      </c>
      <c r="B79" s="422" t="s">
        <v>173</v>
      </c>
      <c r="C79" s="362">
        <f t="shared" si="10"/>
        <v>214.051</v>
      </c>
      <c r="D79" s="359">
        <f t="shared" si="10"/>
        <v>214.051</v>
      </c>
      <c r="E79" s="359">
        <f t="shared" si="10"/>
        <v>171.593</v>
      </c>
      <c r="F79" s="368"/>
      <c r="G79" s="410">
        <f>+H79</f>
        <v>108.478</v>
      </c>
      <c r="H79" s="359">
        <v>108.478</v>
      </c>
      <c r="I79" s="359">
        <v>78.115</v>
      </c>
      <c r="J79" s="368"/>
      <c r="K79" s="578"/>
      <c r="L79" s="577"/>
      <c r="M79" s="577"/>
      <c r="N79" s="454"/>
      <c r="O79" s="410">
        <f>+P79</f>
        <v>96.773</v>
      </c>
      <c r="P79" s="359">
        <v>96.773</v>
      </c>
      <c r="Q79" s="359">
        <v>93.478</v>
      </c>
      <c r="R79" s="454"/>
      <c r="S79" s="410">
        <f t="shared" si="9"/>
        <v>8.8</v>
      </c>
      <c r="T79" s="359">
        <v>8.8</v>
      </c>
      <c r="U79" s="359"/>
      <c r="V79" s="454"/>
    </row>
    <row r="80" spans="1:22" ht="12.75">
      <c r="A80" s="399">
        <v>71</v>
      </c>
      <c r="B80" s="440" t="s">
        <v>129</v>
      </c>
      <c r="C80" s="362">
        <f t="shared" si="10"/>
        <v>45.826</v>
      </c>
      <c r="D80" s="359">
        <f t="shared" si="10"/>
        <v>45.826</v>
      </c>
      <c r="E80" s="359">
        <f t="shared" si="10"/>
        <v>42.765</v>
      </c>
      <c r="F80" s="368"/>
      <c r="G80" s="410">
        <f>+H80</f>
        <v>43.326</v>
      </c>
      <c r="H80" s="359">
        <v>43.326</v>
      </c>
      <c r="I80" s="359">
        <v>42.272</v>
      </c>
      <c r="J80" s="368"/>
      <c r="K80" s="578"/>
      <c r="L80" s="577"/>
      <c r="M80" s="577"/>
      <c r="N80" s="454"/>
      <c r="O80" s="410"/>
      <c r="P80" s="359"/>
      <c r="Q80" s="359"/>
      <c r="R80" s="454"/>
      <c r="S80" s="410">
        <f t="shared" si="9"/>
        <v>2.5</v>
      </c>
      <c r="T80" s="359">
        <v>2.5</v>
      </c>
      <c r="U80" s="359">
        <v>0.493</v>
      </c>
      <c r="V80" s="454"/>
    </row>
    <row r="81" spans="1:22" ht="12.75">
      <c r="A81" s="399">
        <v>72</v>
      </c>
      <c r="B81" s="422" t="s">
        <v>31</v>
      </c>
      <c r="C81" s="362">
        <f aca="true" t="shared" si="11" ref="C81:E83">G81+K81+O81+S81</f>
        <v>775.802</v>
      </c>
      <c r="D81" s="359">
        <f t="shared" si="11"/>
        <v>775.802</v>
      </c>
      <c r="E81" s="359">
        <f t="shared" si="11"/>
        <v>656.625</v>
      </c>
      <c r="F81" s="368"/>
      <c r="G81" s="410">
        <f>H81+J81</f>
        <v>292.88</v>
      </c>
      <c r="H81" s="359">
        <v>292.88</v>
      </c>
      <c r="I81" s="359">
        <v>214.534</v>
      </c>
      <c r="J81" s="368"/>
      <c r="K81" s="578">
        <f>+L81</f>
        <v>0.73</v>
      </c>
      <c r="L81" s="577">
        <v>0.73</v>
      </c>
      <c r="M81" s="577">
        <v>0.72</v>
      </c>
      <c r="N81" s="408"/>
      <c r="O81" s="410">
        <f>+P81</f>
        <v>460.192</v>
      </c>
      <c r="P81" s="359">
        <v>460.192</v>
      </c>
      <c r="Q81" s="359">
        <v>441.371</v>
      </c>
      <c r="R81" s="454"/>
      <c r="S81" s="410">
        <f t="shared" si="9"/>
        <v>22</v>
      </c>
      <c r="T81" s="359">
        <v>22</v>
      </c>
      <c r="U81" s="359"/>
      <c r="V81" s="454"/>
    </row>
    <row r="82" spans="1:22" ht="12.75">
      <c r="A82" s="399">
        <v>73</v>
      </c>
      <c r="B82" s="422" t="s">
        <v>425</v>
      </c>
      <c r="C82" s="362">
        <f>+G82+K82+O82+S82</f>
        <v>259.319</v>
      </c>
      <c r="D82" s="359">
        <f>+H82+L82+P82+T82</f>
        <v>259.319</v>
      </c>
      <c r="E82" s="359">
        <f>+I82+M82+Q82+U82</f>
        <v>223.64100000000002</v>
      </c>
      <c r="F82" s="368"/>
      <c r="G82" s="410">
        <f>+H82</f>
        <v>153.714</v>
      </c>
      <c r="H82" s="359">
        <v>153.714</v>
      </c>
      <c r="I82" s="359">
        <v>130.866</v>
      </c>
      <c r="J82" s="368"/>
      <c r="K82" s="726"/>
      <c r="L82" s="573"/>
      <c r="M82" s="573"/>
      <c r="N82" s="408"/>
      <c r="O82" s="410">
        <f>+P82</f>
        <v>95.905</v>
      </c>
      <c r="P82" s="359">
        <v>95.905</v>
      </c>
      <c r="Q82" s="359">
        <v>92.775</v>
      </c>
      <c r="R82" s="454"/>
      <c r="S82" s="410">
        <f t="shared" si="9"/>
        <v>9.7</v>
      </c>
      <c r="T82" s="359">
        <v>9.7</v>
      </c>
      <c r="U82" s="359"/>
      <c r="V82" s="454"/>
    </row>
    <row r="83" spans="1:22" ht="12.75">
      <c r="A83" s="399">
        <v>74</v>
      </c>
      <c r="B83" s="422" t="s">
        <v>175</v>
      </c>
      <c r="C83" s="362">
        <f t="shared" si="11"/>
        <v>43.565</v>
      </c>
      <c r="D83" s="359">
        <f t="shared" si="11"/>
        <v>43.565</v>
      </c>
      <c r="E83" s="359">
        <f t="shared" si="11"/>
        <v>41.528</v>
      </c>
      <c r="F83" s="368"/>
      <c r="G83" s="410">
        <f>H83+J83</f>
        <v>42.065</v>
      </c>
      <c r="H83" s="359">
        <v>42.065</v>
      </c>
      <c r="I83" s="359">
        <v>41.232</v>
      </c>
      <c r="J83" s="368"/>
      <c r="K83" s="578"/>
      <c r="L83" s="577"/>
      <c r="M83" s="577"/>
      <c r="N83" s="454"/>
      <c r="O83" s="410"/>
      <c r="P83" s="359"/>
      <c r="Q83" s="359"/>
      <c r="R83" s="454"/>
      <c r="S83" s="410">
        <f t="shared" si="9"/>
        <v>1.5</v>
      </c>
      <c r="T83" s="359">
        <v>1.5</v>
      </c>
      <c r="U83" s="359">
        <v>0.296</v>
      </c>
      <c r="V83" s="454"/>
    </row>
    <row r="84" spans="1:22" ht="12.75">
      <c r="A84" s="399">
        <v>75</v>
      </c>
      <c r="B84" s="422" t="s">
        <v>131</v>
      </c>
      <c r="C84" s="362">
        <f aca="true" t="shared" si="12" ref="C84:E92">+G84+K84+O84+S84</f>
        <v>923.372</v>
      </c>
      <c r="D84" s="359">
        <f t="shared" si="12"/>
        <v>923.372</v>
      </c>
      <c r="E84" s="359">
        <f t="shared" si="12"/>
        <v>732.962</v>
      </c>
      <c r="F84" s="368"/>
      <c r="G84" s="410">
        <f>+H84</f>
        <v>404.002</v>
      </c>
      <c r="H84" s="359">
        <v>404.002</v>
      </c>
      <c r="I84" s="359">
        <v>255.265</v>
      </c>
      <c r="J84" s="361"/>
      <c r="K84" s="578">
        <f>+L84</f>
        <v>1.06</v>
      </c>
      <c r="L84" s="577">
        <v>1.06</v>
      </c>
      <c r="M84" s="577">
        <v>1.045</v>
      </c>
      <c r="N84" s="408"/>
      <c r="O84" s="410">
        <f>+P84</f>
        <v>501.45</v>
      </c>
      <c r="P84" s="359">
        <v>501.45</v>
      </c>
      <c r="Q84" s="359">
        <v>476.652</v>
      </c>
      <c r="R84" s="408"/>
      <c r="S84" s="410">
        <f t="shared" si="9"/>
        <v>16.86</v>
      </c>
      <c r="T84" s="359">
        <v>16.86</v>
      </c>
      <c r="U84" s="359"/>
      <c r="V84" s="454"/>
    </row>
    <row r="85" spans="1:22" ht="12.75">
      <c r="A85" s="399">
        <v>76</v>
      </c>
      <c r="B85" s="422" t="s">
        <v>45</v>
      </c>
      <c r="C85" s="362">
        <f t="shared" si="12"/>
        <v>411.679</v>
      </c>
      <c r="D85" s="359">
        <f t="shared" si="12"/>
        <v>411.679</v>
      </c>
      <c r="E85" s="359">
        <f t="shared" si="12"/>
        <v>349.81</v>
      </c>
      <c r="F85" s="368"/>
      <c r="G85" s="410">
        <f>+H85+J85</f>
        <v>62.283</v>
      </c>
      <c r="H85" s="359">
        <v>62.283</v>
      </c>
      <c r="I85" s="359">
        <v>14.686</v>
      </c>
      <c r="J85" s="368"/>
      <c r="K85" s="578">
        <f>L85+N85</f>
        <v>122.2</v>
      </c>
      <c r="L85" s="577">
        <v>122.2</v>
      </c>
      <c r="M85" s="577">
        <v>119.511</v>
      </c>
      <c r="N85" s="454"/>
      <c r="O85" s="410">
        <f>+P85</f>
        <v>221.196</v>
      </c>
      <c r="P85" s="359">
        <v>221.196</v>
      </c>
      <c r="Q85" s="359">
        <v>215.613</v>
      </c>
      <c r="R85" s="454"/>
      <c r="S85" s="410">
        <f t="shared" si="9"/>
        <v>6</v>
      </c>
      <c r="T85" s="359">
        <v>6</v>
      </c>
      <c r="U85" s="359"/>
      <c r="V85" s="454"/>
    </row>
    <row r="86" spans="1:22" ht="12.75">
      <c r="A86" s="399">
        <v>77</v>
      </c>
      <c r="B86" s="422" t="s">
        <v>132</v>
      </c>
      <c r="C86" s="362">
        <f t="shared" si="12"/>
        <v>522.731</v>
      </c>
      <c r="D86" s="359">
        <f t="shared" si="12"/>
        <v>522.731</v>
      </c>
      <c r="E86" s="359">
        <f t="shared" si="12"/>
        <v>481.07199999999995</v>
      </c>
      <c r="F86" s="368"/>
      <c r="G86" s="410">
        <f aca="true" t="shared" si="13" ref="G86:G94">+H86</f>
        <v>470.831</v>
      </c>
      <c r="H86" s="359">
        <v>470.831</v>
      </c>
      <c r="I86" s="359">
        <v>453.768</v>
      </c>
      <c r="J86" s="361"/>
      <c r="K86" s="578"/>
      <c r="L86" s="577"/>
      <c r="M86" s="577"/>
      <c r="N86" s="408"/>
      <c r="O86" s="410">
        <f>+P86</f>
        <v>21.9</v>
      </c>
      <c r="P86" s="359">
        <v>21.9</v>
      </c>
      <c r="Q86" s="359">
        <v>21.587</v>
      </c>
      <c r="R86" s="454"/>
      <c r="S86" s="410">
        <f>+T86+V86</f>
        <v>30</v>
      </c>
      <c r="T86" s="359">
        <v>30</v>
      </c>
      <c r="U86" s="359">
        <v>5.717</v>
      </c>
      <c r="V86" s="454"/>
    </row>
    <row r="87" spans="1:22" ht="12.75">
      <c r="A87" s="399">
        <v>78</v>
      </c>
      <c r="B87" s="422" t="s">
        <v>427</v>
      </c>
      <c r="C87" s="362">
        <f t="shared" si="12"/>
        <v>169.057</v>
      </c>
      <c r="D87" s="359">
        <f t="shared" si="12"/>
        <v>169.057</v>
      </c>
      <c r="E87" s="359">
        <f t="shared" si="12"/>
        <v>155.237</v>
      </c>
      <c r="F87" s="368"/>
      <c r="G87" s="410">
        <f t="shared" si="13"/>
        <v>143.357</v>
      </c>
      <c r="H87" s="359">
        <v>143.357</v>
      </c>
      <c r="I87" s="359">
        <v>140.156</v>
      </c>
      <c r="J87" s="361"/>
      <c r="K87" s="726"/>
      <c r="L87" s="573"/>
      <c r="M87" s="573"/>
      <c r="N87" s="408"/>
      <c r="O87" s="410">
        <f>+P87</f>
        <v>12.7</v>
      </c>
      <c r="P87" s="359">
        <v>12.7</v>
      </c>
      <c r="Q87" s="359">
        <v>12.518</v>
      </c>
      <c r="R87" s="454"/>
      <c r="S87" s="410">
        <f aca="true" t="shared" si="14" ref="S87:S93">T87+V87</f>
        <v>13</v>
      </c>
      <c r="T87" s="359">
        <v>13</v>
      </c>
      <c r="U87" s="359">
        <v>2.563</v>
      </c>
      <c r="V87" s="454"/>
    </row>
    <row r="88" spans="1:22" ht="12.75">
      <c r="A88" s="399">
        <v>79</v>
      </c>
      <c r="B88" s="422" t="s">
        <v>426</v>
      </c>
      <c r="C88" s="362">
        <f t="shared" si="12"/>
        <v>245.25400000000002</v>
      </c>
      <c r="D88" s="359">
        <f t="shared" si="12"/>
        <v>245.25400000000002</v>
      </c>
      <c r="E88" s="359">
        <f t="shared" si="12"/>
        <v>223.30399999999997</v>
      </c>
      <c r="F88" s="368"/>
      <c r="G88" s="410">
        <f>+H88</f>
        <v>230.145</v>
      </c>
      <c r="H88" s="359">
        <v>230.145</v>
      </c>
      <c r="I88" s="359">
        <v>215.527</v>
      </c>
      <c r="J88" s="361"/>
      <c r="K88" s="578"/>
      <c r="L88" s="577"/>
      <c r="M88" s="577"/>
      <c r="N88" s="408"/>
      <c r="O88" s="410">
        <f>+P88</f>
        <v>6.809</v>
      </c>
      <c r="P88" s="359">
        <v>6.809</v>
      </c>
      <c r="Q88" s="359">
        <v>6.712</v>
      </c>
      <c r="R88" s="454"/>
      <c r="S88" s="410">
        <f t="shared" si="14"/>
        <v>8.3</v>
      </c>
      <c r="T88" s="359">
        <v>8.3</v>
      </c>
      <c r="U88" s="359">
        <v>1.065</v>
      </c>
      <c r="V88" s="454"/>
    </row>
    <row r="89" spans="1:22" ht="12.75">
      <c r="A89" s="399">
        <v>80</v>
      </c>
      <c r="B89" s="422" t="s">
        <v>33</v>
      </c>
      <c r="C89" s="362">
        <f t="shared" si="12"/>
        <v>136.311</v>
      </c>
      <c r="D89" s="359">
        <f t="shared" si="12"/>
        <v>136.311</v>
      </c>
      <c r="E89" s="359">
        <f t="shared" si="12"/>
        <v>103.524</v>
      </c>
      <c r="F89" s="368"/>
      <c r="G89" s="410">
        <f t="shared" si="13"/>
        <v>113.311</v>
      </c>
      <c r="H89" s="359">
        <v>113.311</v>
      </c>
      <c r="I89" s="359">
        <v>103.524</v>
      </c>
      <c r="J89" s="361"/>
      <c r="K89" s="726"/>
      <c r="L89" s="573"/>
      <c r="M89" s="573"/>
      <c r="N89" s="408"/>
      <c r="O89" s="410"/>
      <c r="P89" s="359"/>
      <c r="Q89" s="359"/>
      <c r="R89" s="454"/>
      <c r="S89" s="410">
        <f t="shared" si="14"/>
        <v>23</v>
      </c>
      <c r="T89" s="359">
        <v>23</v>
      </c>
      <c r="U89" s="359"/>
      <c r="V89" s="454"/>
    </row>
    <row r="90" spans="1:22" ht="12.75">
      <c r="A90" s="399">
        <v>81</v>
      </c>
      <c r="B90" s="422" t="s">
        <v>176</v>
      </c>
      <c r="C90" s="362">
        <f t="shared" si="12"/>
        <v>120.02199999999999</v>
      </c>
      <c r="D90" s="359">
        <f t="shared" si="12"/>
        <v>120.02199999999999</v>
      </c>
      <c r="E90" s="359">
        <f t="shared" si="12"/>
        <v>114.995</v>
      </c>
      <c r="F90" s="368"/>
      <c r="G90" s="410">
        <f t="shared" si="13"/>
        <v>47.986</v>
      </c>
      <c r="H90" s="359">
        <v>47.986</v>
      </c>
      <c r="I90" s="359">
        <v>44.481</v>
      </c>
      <c r="J90" s="361"/>
      <c r="K90" s="726"/>
      <c r="L90" s="573"/>
      <c r="M90" s="573"/>
      <c r="N90" s="408"/>
      <c r="O90" s="410">
        <f>+P90</f>
        <v>71.536</v>
      </c>
      <c r="P90" s="359">
        <v>71.536</v>
      </c>
      <c r="Q90" s="359">
        <v>70.514</v>
      </c>
      <c r="R90" s="454"/>
      <c r="S90" s="410">
        <f t="shared" si="14"/>
        <v>0.5</v>
      </c>
      <c r="T90" s="359">
        <v>0.5</v>
      </c>
      <c r="U90" s="359"/>
      <c r="V90" s="454"/>
    </row>
    <row r="91" spans="1:22" ht="12.75">
      <c r="A91" s="399">
        <v>82</v>
      </c>
      <c r="B91" s="422" t="s">
        <v>133</v>
      </c>
      <c r="C91" s="362">
        <f t="shared" si="12"/>
        <v>338.976</v>
      </c>
      <c r="D91" s="359">
        <f t="shared" si="12"/>
        <v>338.976</v>
      </c>
      <c r="E91" s="359">
        <f t="shared" si="12"/>
        <v>294.316</v>
      </c>
      <c r="F91" s="368"/>
      <c r="G91" s="410">
        <f t="shared" si="13"/>
        <v>226.542</v>
      </c>
      <c r="H91" s="359">
        <v>226.542</v>
      </c>
      <c r="I91" s="359">
        <v>199.01</v>
      </c>
      <c r="J91" s="361"/>
      <c r="K91" s="578"/>
      <c r="L91" s="577"/>
      <c r="M91" s="577"/>
      <c r="N91" s="408"/>
      <c r="O91" s="410">
        <f>+P91</f>
        <v>98.434</v>
      </c>
      <c r="P91" s="359">
        <v>98.434</v>
      </c>
      <c r="Q91" s="359">
        <v>94.695</v>
      </c>
      <c r="R91" s="454"/>
      <c r="S91" s="410">
        <f t="shared" si="14"/>
        <v>14</v>
      </c>
      <c r="T91" s="359">
        <v>14</v>
      </c>
      <c r="U91" s="359">
        <v>0.611</v>
      </c>
      <c r="V91" s="454"/>
    </row>
    <row r="92" spans="1:22" ht="12.75">
      <c r="A92" s="399">
        <v>83</v>
      </c>
      <c r="B92" s="422" t="s">
        <v>251</v>
      </c>
      <c r="C92" s="365">
        <f t="shared" si="12"/>
        <v>275.311</v>
      </c>
      <c r="D92" s="359">
        <f t="shared" si="12"/>
        <v>275.311</v>
      </c>
      <c r="E92" s="362">
        <f t="shared" si="12"/>
        <v>242.69</v>
      </c>
      <c r="F92" s="368"/>
      <c r="G92" s="410">
        <f t="shared" si="13"/>
        <v>179.03</v>
      </c>
      <c r="H92" s="359">
        <v>179.03</v>
      </c>
      <c r="I92" s="359">
        <v>156.461</v>
      </c>
      <c r="J92" s="361"/>
      <c r="K92" s="726"/>
      <c r="L92" s="573"/>
      <c r="M92" s="573"/>
      <c r="N92" s="408"/>
      <c r="O92" s="410">
        <f>+P92</f>
        <v>89.081</v>
      </c>
      <c r="P92" s="359">
        <v>89.081</v>
      </c>
      <c r="Q92" s="359">
        <v>86.229</v>
      </c>
      <c r="R92" s="454"/>
      <c r="S92" s="410">
        <f t="shared" si="14"/>
        <v>7.2</v>
      </c>
      <c r="T92" s="359">
        <v>7.2</v>
      </c>
      <c r="U92" s="359"/>
      <c r="V92" s="454"/>
    </row>
    <row r="93" spans="1:22" ht="12.75">
      <c r="A93" s="574">
        <v>84</v>
      </c>
      <c r="B93" s="575" t="s">
        <v>9</v>
      </c>
      <c r="C93" s="576">
        <f>G93+K93+O93+S93</f>
        <v>472.88</v>
      </c>
      <c r="D93" s="577">
        <f>H93+L93+P93+T93</f>
        <v>472.88</v>
      </c>
      <c r="E93" s="577">
        <f>I93+M93+Q93+U93</f>
        <v>358.278</v>
      </c>
      <c r="F93" s="577"/>
      <c r="G93" s="578">
        <f>+H93+J93</f>
        <v>437.88</v>
      </c>
      <c r="H93" s="577">
        <v>437.88</v>
      </c>
      <c r="I93" s="577">
        <v>340.338</v>
      </c>
      <c r="J93" s="722"/>
      <c r="K93" s="578"/>
      <c r="L93" s="577"/>
      <c r="M93" s="577"/>
      <c r="N93" s="725"/>
      <c r="O93" s="578">
        <f>+P93</f>
        <v>14</v>
      </c>
      <c r="P93" s="577">
        <v>14</v>
      </c>
      <c r="Q93" s="577">
        <v>13.8</v>
      </c>
      <c r="R93" s="579"/>
      <c r="S93" s="578">
        <f t="shared" si="14"/>
        <v>21</v>
      </c>
      <c r="T93" s="577">
        <v>21</v>
      </c>
      <c r="U93" s="577">
        <v>4.14</v>
      </c>
      <c r="V93" s="579"/>
    </row>
    <row r="94" spans="1:22" ht="12.75">
      <c r="A94" s="574">
        <v>85</v>
      </c>
      <c r="B94" s="580" t="s">
        <v>391</v>
      </c>
      <c r="C94" s="581">
        <f aca="true" t="shared" si="15" ref="C94:D115">G94+K94+O94+S94</f>
        <v>53</v>
      </c>
      <c r="D94" s="582">
        <f t="shared" si="15"/>
        <v>53</v>
      </c>
      <c r="E94" s="582"/>
      <c r="F94" s="583"/>
      <c r="G94" s="584">
        <f t="shared" si="13"/>
        <v>53</v>
      </c>
      <c r="H94" s="582">
        <v>53</v>
      </c>
      <c r="I94" s="577"/>
      <c r="J94" s="722"/>
      <c r="K94" s="726"/>
      <c r="L94" s="573"/>
      <c r="M94" s="573"/>
      <c r="N94" s="725"/>
      <c r="O94" s="578"/>
      <c r="P94" s="577"/>
      <c r="Q94" s="577"/>
      <c r="R94" s="579"/>
      <c r="S94" s="578"/>
      <c r="T94" s="577"/>
      <c r="U94" s="577"/>
      <c r="V94" s="579"/>
    </row>
    <row r="95" spans="1:22" ht="12.75">
      <c r="A95" s="399">
        <v>86</v>
      </c>
      <c r="B95" s="422" t="s">
        <v>11</v>
      </c>
      <c r="C95" s="362">
        <f t="shared" si="15"/>
        <v>9.433</v>
      </c>
      <c r="D95" s="359">
        <f t="shared" si="15"/>
        <v>9.433</v>
      </c>
      <c r="E95" s="359">
        <f aca="true" t="shared" si="16" ref="E95:E100">I95+M95+Q95+U95</f>
        <v>5.257</v>
      </c>
      <c r="F95" s="368"/>
      <c r="G95" s="410">
        <f>H95+J95</f>
        <v>9.433</v>
      </c>
      <c r="H95" s="359">
        <v>9.433</v>
      </c>
      <c r="I95" s="359">
        <v>5.257</v>
      </c>
      <c r="J95" s="371"/>
      <c r="K95" s="407"/>
      <c r="L95" s="360"/>
      <c r="M95" s="360"/>
      <c r="N95" s="408"/>
      <c r="O95" s="410"/>
      <c r="P95" s="359"/>
      <c r="Q95" s="359"/>
      <c r="R95" s="454"/>
      <c r="S95" s="410"/>
      <c r="T95" s="359"/>
      <c r="U95" s="359"/>
      <c r="V95" s="454"/>
    </row>
    <row r="96" spans="1:22" ht="12.75">
      <c r="A96" s="399">
        <v>87</v>
      </c>
      <c r="B96" s="422" t="s">
        <v>12</v>
      </c>
      <c r="C96" s="362">
        <f t="shared" si="15"/>
        <v>38.558</v>
      </c>
      <c r="D96" s="359">
        <f t="shared" si="15"/>
        <v>38.558</v>
      </c>
      <c r="E96" s="359">
        <f t="shared" si="16"/>
        <v>28.252</v>
      </c>
      <c r="F96" s="368"/>
      <c r="G96" s="410">
        <f>H96+J96</f>
        <v>38.558</v>
      </c>
      <c r="H96" s="359">
        <v>38.558</v>
      </c>
      <c r="I96" s="359">
        <v>28.252</v>
      </c>
      <c r="J96" s="371"/>
      <c r="K96" s="407"/>
      <c r="L96" s="360"/>
      <c r="M96" s="360"/>
      <c r="N96" s="408"/>
      <c r="O96" s="410"/>
      <c r="P96" s="359"/>
      <c r="Q96" s="359"/>
      <c r="R96" s="454"/>
      <c r="S96" s="410"/>
      <c r="T96" s="359"/>
      <c r="U96" s="359"/>
      <c r="V96" s="454"/>
    </row>
    <row r="97" spans="1:22" ht="12.75">
      <c r="A97" s="399">
        <v>88</v>
      </c>
      <c r="B97" s="422" t="s">
        <v>13</v>
      </c>
      <c r="C97" s="362">
        <f t="shared" si="15"/>
        <v>14.757</v>
      </c>
      <c r="D97" s="359">
        <f t="shared" si="15"/>
        <v>14.757</v>
      </c>
      <c r="E97" s="359">
        <f t="shared" si="16"/>
        <v>10.117</v>
      </c>
      <c r="F97" s="368"/>
      <c r="G97" s="410">
        <f>H97+J97</f>
        <v>14.757</v>
      </c>
      <c r="H97" s="359">
        <v>14.757</v>
      </c>
      <c r="I97" s="359">
        <v>10.117</v>
      </c>
      <c r="J97" s="368"/>
      <c r="K97" s="407"/>
      <c r="L97" s="360"/>
      <c r="M97" s="360"/>
      <c r="N97" s="408"/>
      <c r="O97" s="410"/>
      <c r="P97" s="359"/>
      <c r="Q97" s="359"/>
      <c r="R97" s="454"/>
      <c r="S97" s="407"/>
      <c r="T97" s="357"/>
      <c r="U97" s="357"/>
      <c r="V97" s="455"/>
    </row>
    <row r="98" spans="1:22" ht="12.75">
      <c r="A98" s="399">
        <v>89</v>
      </c>
      <c r="B98" s="422" t="s">
        <v>14</v>
      </c>
      <c r="C98" s="362">
        <f t="shared" si="15"/>
        <v>12.904</v>
      </c>
      <c r="D98" s="359">
        <f t="shared" si="15"/>
        <v>12.904</v>
      </c>
      <c r="E98" s="359">
        <f t="shared" si="16"/>
        <v>9.869</v>
      </c>
      <c r="F98" s="368"/>
      <c r="G98" s="410">
        <f>H98+J98</f>
        <v>12.904</v>
      </c>
      <c r="H98" s="359">
        <v>12.904</v>
      </c>
      <c r="I98" s="359">
        <v>9.869</v>
      </c>
      <c r="J98" s="371"/>
      <c r="K98" s="407"/>
      <c r="L98" s="360"/>
      <c r="M98" s="360"/>
      <c r="N98" s="408"/>
      <c r="O98" s="410"/>
      <c r="P98" s="359"/>
      <c r="Q98" s="359"/>
      <c r="R98" s="454"/>
      <c r="S98" s="407"/>
      <c r="T98" s="357"/>
      <c r="U98" s="357"/>
      <c r="V98" s="455"/>
    </row>
    <row r="99" spans="1:22" ht="13.5" thickBot="1">
      <c r="A99" s="425">
        <v>90</v>
      </c>
      <c r="B99" s="422" t="s">
        <v>15</v>
      </c>
      <c r="C99" s="372">
        <f t="shared" si="15"/>
        <v>11.963</v>
      </c>
      <c r="D99" s="363">
        <f t="shared" si="15"/>
        <v>11.963</v>
      </c>
      <c r="E99" s="363">
        <f t="shared" si="16"/>
        <v>8.652</v>
      </c>
      <c r="F99" s="373"/>
      <c r="G99" s="462">
        <f>H99+J99</f>
        <v>11.963</v>
      </c>
      <c r="H99" s="363">
        <v>11.963</v>
      </c>
      <c r="I99" s="363">
        <v>8.652</v>
      </c>
      <c r="J99" s="375"/>
      <c r="K99" s="420"/>
      <c r="L99" s="384"/>
      <c r="M99" s="384"/>
      <c r="N99" s="414"/>
      <c r="O99" s="456"/>
      <c r="P99" s="374"/>
      <c r="Q99" s="374"/>
      <c r="R99" s="470"/>
      <c r="S99" s="420"/>
      <c r="T99" s="411"/>
      <c r="U99" s="411"/>
      <c r="V99" s="463"/>
    </row>
    <row r="100" spans="1:22" ht="48" customHeight="1" thickBot="1">
      <c r="A100" s="423">
        <v>91</v>
      </c>
      <c r="B100" s="439" t="s">
        <v>392</v>
      </c>
      <c r="C100" s="559">
        <f t="shared" si="15"/>
        <v>2996.5780000000004</v>
      </c>
      <c r="D100" s="376">
        <f t="shared" si="15"/>
        <v>2990.4780000000005</v>
      </c>
      <c r="E100" s="376">
        <f t="shared" si="16"/>
        <v>2237.542</v>
      </c>
      <c r="F100" s="560">
        <f>J100+N100+R100+V100</f>
        <v>6.1</v>
      </c>
      <c r="G100" s="395">
        <f>G101+G104+SUM(G112:G128)</f>
        <v>2742.5770000000007</v>
      </c>
      <c r="H100" s="344">
        <f>H101+H104+SUM(H112:H128)</f>
        <v>2742.5770000000007</v>
      </c>
      <c r="I100" s="344">
        <f>I101+I104+SUM(I112:I128)</f>
        <v>2229.808</v>
      </c>
      <c r="J100" s="567"/>
      <c r="K100" s="343">
        <f>K114</f>
        <v>32.741</v>
      </c>
      <c r="L100" s="344">
        <f>L114</f>
        <v>32.741</v>
      </c>
      <c r="M100" s="671"/>
      <c r="N100" s="570"/>
      <c r="O100" s="477"/>
      <c r="P100" s="382"/>
      <c r="Q100" s="382"/>
      <c r="R100" s="478"/>
      <c r="S100" s="343">
        <f>S101+SUM(S112:S128)</f>
        <v>221.25999999999996</v>
      </c>
      <c r="T100" s="344">
        <f>T101+SUM(T112:T128)</f>
        <v>215.15999999999994</v>
      </c>
      <c r="U100" s="344">
        <f>U101+SUM(U112:U128)</f>
        <v>7.734</v>
      </c>
      <c r="V100" s="346">
        <f>V101+SUM(V112:V128)</f>
        <v>6.1</v>
      </c>
    </row>
    <row r="101" spans="1:22" ht="12.75" customHeight="1">
      <c r="A101" s="396">
        <v>92</v>
      </c>
      <c r="B101" s="554" t="s">
        <v>457</v>
      </c>
      <c r="C101" s="402">
        <f t="shared" si="15"/>
        <v>21</v>
      </c>
      <c r="D101" s="403">
        <f t="shared" si="15"/>
        <v>21</v>
      </c>
      <c r="E101" s="403"/>
      <c r="F101" s="563"/>
      <c r="G101" s="351">
        <f>SUM(G102+G103)</f>
        <v>21</v>
      </c>
      <c r="H101" s="351">
        <f>SUM(H102+H103)</f>
        <v>21</v>
      </c>
      <c r="I101" s="351"/>
      <c r="J101" s="380"/>
      <c r="K101" s="479"/>
      <c r="L101" s="381"/>
      <c r="M101" s="381"/>
      <c r="N101" s="464"/>
      <c r="O101" s="479"/>
      <c r="P101" s="381"/>
      <c r="Q101" s="381"/>
      <c r="R101" s="464"/>
      <c r="S101" s="479"/>
      <c r="T101" s="381"/>
      <c r="U101" s="381"/>
      <c r="V101" s="464"/>
    </row>
    <row r="102" spans="1:22" ht="12.75">
      <c r="A102" s="396">
        <v>93</v>
      </c>
      <c r="B102" s="555" t="s">
        <v>393</v>
      </c>
      <c r="C102" s="24">
        <f t="shared" si="15"/>
        <v>20</v>
      </c>
      <c r="D102" s="40">
        <f t="shared" si="15"/>
        <v>20</v>
      </c>
      <c r="E102" s="27"/>
      <c r="F102" s="37"/>
      <c r="G102" s="535">
        <f>H102+J102</f>
        <v>20</v>
      </c>
      <c r="H102" s="190">
        <v>20</v>
      </c>
      <c r="I102" s="351"/>
      <c r="J102" s="380"/>
      <c r="K102" s="479"/>
      <c r="L102" s="381"/>
      <c r="M102" s="381"/>
      <c r="N102" s="464"/>
      <c r="O102" s="479"/>
      <c r="P102" s="381"/>
      <c r="Q102" s="381"/>
      <c r="R102" s="464"/>
      <c r="S102" s="479"/>
      <c r="T102" s="381"/>
      <c r="U102" s="381"/>
      <c r="V102" s="464"/>
    </row>
    <row r="103" spans="1:22" ht="12.75">
      <c r="A103" s="396">
        <v>94</v>
      </c>
      <c r="B103" s="555" t="s">
        <v>394</v>
      </c>
      <c r="C103" s="24">
        <f t="shared" si="15"/>
        <v>1</v>
      </c>
      <c r="D103" s="40">
        <f t="shared" si="15"/>
        <v>1</v>
      </c>
      <c r="E103" s="27"/>
      <c r="F103" s="37"/>
      <c r="G103" s="535">
        <f>H103+J103</f>
        <v>1</v>
      </c>
      <c r="H103" s="190">
        <v>1</v>
      </c>
      <c r="I103" s="351"/>
      <c r="J103" s="380"/>
      <c r="K103" s="479"/>
      <c r="L103" s="381"/>
      <c r="M103" s="381"/>
      <c r="N103" s="464"/>
      <c r="O103" s="479"/>
      <c r="P103" s="381"/>
      <c r="Q103" s="381"/>
      <c r="R103" s="464"/>
      <c r="S103" s="479"/>
      <c r="T103" s="381"/>
      <c r="U103" s="381"/>
      <c r="V103" s="464"/>
    </row>
    <row r="104" spans="1:22" ht="12.75">
      <c r="A104" s="396">
        <v>95</v>
      </c>
      <c r="B104" s="672" t="s">
        <v>445</v>
      </c>
      <c r="C104" s="34">
        <f t="shared" si="15"/>
        <v>124.25</v>
      </c>
      <c r="D104" s="31">
        <f t="shared" si="15"/>
        <v>124.25</v>
      </c>
      <c r="E104" s="40"/>
      <c r="F104" s="37"/>
      <c r="G104" s="586">
        <f>SUM(G105:G111)</f>
        <v>124.25</v>
      </c>
      <c r="H104" s="16">
        <f>SUM(H105:H111)</f>
        <v>124.25</v>
      </c>
      <c r="I104" s="351"/>
      <c r="J104" s="380"/>
      <c r="K104" s="479"/>
      <c r="L104" s="381"/>
      <c r="M104" s="381"/>
      <c r="N104" s="464"/>
      <c r="O104" s="479"/>
      <c r="P104" s="381"/>
      <c r="Q104" s="381"/>
      <c r="R104" s="464"/>
      <c r="S104" s="479"/>
      <c r="T104" s="381"/>
      <c r="U104" s="381"/>
      <c r="V104" s="464"/>
    </row>
    <row r="105" spans="1:22" ht="12.75">
      <c r="A105" s="399">
        <v>96</v>
      </c>
      <c r="B105" s="690" t="s">
        <v>85</v>
      </c>
      <c r="C105" s="24">
        <f t="shared" si="15"/>
        <v>11</v>
      </c>
      <c r="D105" s="40">
        <f t="shared" si="15"/>
        <v>11</v>
      </c>
      <c r="E105" s="40"/>
      <c r="F105" s="37"/>
      <c r="G105" s="535">
        <f aca="true" t="shared" si="17" ref="G105:G111">H105+J105</f>
        <v>11</v>
      </c>
      <c r="H105" s="190">
        <v>11</v>
      </c>
      <c r="I105" s="360"/>
      <c r="J105" s="361"/>
      <c r="K105" s="407"/>
      <c r="L105" s="360"/>
      <c r="M105" s="360"/>
      <c r="N105" s="408"/>
      <c r="O105" s="407"/>
      <c r="P105" s="360"/>
      <c r="Q105" s="360"/>
      <c r="R105" s="408"/>
      <c r="S105" s="407"/>
      <c r="T105" s="360"/>
      <c r="U105" s="360"/>
      <c r="V105" s="408"/>
    </row>
    <row r="106" spans="1:22" ht="12.75">
      <c r="A106" s="399">
        <v>97</v>
      </c>
      <c r="B106" s="690" t="s">
        <v>448</v>
      </c>
      <c r="C106" s="24">
        <f t="shared" si="15"/>
        <v>56</v>
      </c>
      <c r="D106" s="40">
        <f t="shared" si="15"/>
        <v>56</v>
      </c>
      <c r="E106" s="40"/>
      <c r="F106" s="37"/>
      <c r="G106" s="535">
        <f t="shared" si="17"/>
        <v>56</v>
      </c>
      <c r="H106" s="190">
        <v>56</v>
      </c>
      <c r="I106" s="360"/>
      <c r="J106" s="361"/>
      <c r="K106" s="407"/>
      <c r="L106" s="360"/>
      <c r="M106" s="360"/>
      <c r="N106" s="408"/>
      <c r="O106" s="407"/>
      <c r="P106" s="360"/>
      <c r="Q106" s="360"/>
      <c r="R106" s="408"/>
      <c r="S106" s="407"/>
      <c r="T106" s="360"/>
      <c r="U106" s="360"/>
      <c r="V106" s="408"/>
    </row>
    <row r="107" spans="1:22" ht="12.75">
      <c r="A107" s="399">
        <v>98</v>
      </c>
      <c r="B107" s="614" t="s">
        <v>86</v>
      </c>
      <c r="C107" s="24">
        <f t="shared" si="15"/>
        <v>4</v>
      </c>
      <c r="D107" s="40">
        <f t="shared" si="15"/>
        <v>4</v>
      </c>
      <c r="E107" s="40"/>
      <c r="F107" s="37"/>
      <c r="G107" s="535">
        <f t="shared" si="17"/>
        <v>4</v>
      </c>
      <c r="H107" s="190">
        <v>4</v>
      </c>
      <c r="I107" s="360"/>
      <c r="J107" s="361"/>
      <c r="K107" s="407"/>
      <c r="L107" s="360"/>
      <c r="M107" s="360"/>
      <c r="N107" s="408"/>
      <c r="O107" s="407"/>
      <c r="P107" s="360"/>
      <c r="Q107" s="360"/>
      <c r="R107" s="408"/>
      <c r="S107" s="407"/>
      <c r="T107" s="360"/>
      <c r="U107" s="360"/>
      <c r="V107" s="408"/>
    </row>
    <row r="108" spans="1:22" ht="12.75">
      <c r="A108" s="399">
        <v>99</v>
      </c>
      <c r="B108" s="675" t="s">
        <v>449</v>
      </c>
      <c r="C108" s="145">
        <f t="shared" si="15"/>
        <v>30</v>
      </c>
      <c r="D108" s="196">
        <f t="shared" si="15"/>
        <v>30</v>
      </c>
      <c r="E108" s="196"/>
      <c r="F108" s="198"/>
      <c r="G108" s="195">
        <f t="shared" si="17"/>
        <v>30</v>
      </c>
      <c r="H108" s="330">
        <v>30</v>
      </c>
      <c r="I108" s="360"/>
      <c r="J108" s="361"/>
      <c r="K108" s="407"/>
      <c r="L108" s="360"/>
      <c r="M108" s="360"/>
      <c r="N108" s="408"/>
      <c r="O108" s="407"/>
      <c r="P108" s="360"/>
      <c r="Q108" s="360"/>
      <c r="R108" s="408"/>
      <c r="S108" s="407"/>
      <c r="T108" s="360"/>
      <c r="U108" s="360"/>
      <c r="V108" s="408"/>
    </row>
    <row r="109" spans="1:22" ht="25.5">
      <c r="A109" s="399">
        <v>100</v>
      </c>
      <c r="B109" s="675" t="s">
        <v>452</v>
      </c>
      <c r="C109" s="145">
        <f t="shared" si="15"/>
        <v>6</v>
      </c>
      <c r="D109" s="196">
        <f t="shared" si="15"/>
        <v>6</v>
      </c>
      <c r="E109" s="196"/>
      <c r="F109" s="198"/>
      <c r="G109" s="195">
        <f t="shared" si="17"/>
        <v>6</v>
      </c>
      <c r="H109" s="330">
        <v>6</v>
      </c>
      <c r="I109" s="360"/>
      <c r="J109" s="361"/>
      <c r="K109" s="407"/>
      <c r="L109" s="360"/>
      <c r="M109" s="360"/>
      <c r="N109" s="408"/>
      <c r="O109" s="407"/>
      <c r="P109" s="360"/>
      <c r="Q109" s="360"/>
      <c r="R109" s="408"/>
      <c r="S109" s="407"/>
      <c r="T109" s="360"/>
      <c r="U109" s="360"/>
      <c r="V109" s="408"/>
    </row>
    <row r="110" spans="1:22" ht="12.75">
      <c r="A110" s="399">
        <v>101</v>
      </c>
      <c r="B110" s="675" t="s">
        <v>450</v>
      </c>
      <c r="C110" s="145">
        <f t="shared" si="15"/>
        <v>10</v>
      </c>
      <c r="D110" s="196">
        <f t="shared" si="15"/>
        <v>10</v>
      </c>
      <c r="E110" s="196"/>
      <c r="F110" s="198"/>
      <c r="G110" s="195">
        <f t="shared" si="17"/>
        <v>10</v>
      </c>
      <c r="H110" s="330">
        <v>10</v>
      </c>
      <c r="I110" s="360"/>
      <c r="J110" s="361"/>
      <c r="K110" s="407"/>
      <c r="L110" s="360"/>
      <c r="M110" s="360"/>
      <c r="N110" s="408"/>
      <c r="O110" s="407"/>
      <c r="P110" s="360"/>
      <c r="Q110" s="360"/>
      <c r="R110" s="408"/>
      <c r="S110" s="407"/>
      <c r="T110" s="360"/>
      <c r="U110" s="360"/>
      <c r="V110" s="408"/>
    </row>
    <row r="111" spans="1:22" ht="12.75" customHeight="1">
      <c r="A111" s="399">
        <v>102</v>
      </c>
      <c r="B111" s="675" t="s">
        <v>451</v>
      </c>
      <c r="C111" s="145">
        <f t="shared" si="15"/>
        <v>7.25</v>
      </c>
      <c r="D111" s="196">
        <f t="shared" si="15"/>
        <v>7.25</v>
      </c>
      <c r="E111" s="196"/>
      <c r="F111" s="198"/>
      <c r="G111" s="195">
        <f t="shared" si="17"/>
        <v>7.25</v>
      </c>
      <c r="H111" s="330">
        <v>7.25</v>
      </c>
      <c r="I111" s="360"/>
      <c r="J111" s="361"/>
      <c r="K111" s="407"/>
      <c r="L111" s="360"/>
      <c r="M111" s="360"/>
      <c r="N111" s="408"/>
      <c r="O111" s="407"/>
      <c r="P111" s="360"/>
      <c r="Q111" s="360"/>
      <c r="R111" s="408"/>
      <c r="S111" s="407"/>
      <c r="T111" s="360"/>
      <c r="U111" s="360"/>
      <c r="V111" s="408"/>
    </row>
    <row r="112" spans="1:22" ht="12.75">
      <c r="A112" s="399">
        <v>103</v>
      </c>
      <c r="B112" s="556" t="s">
        <v>7</v>
      </c>
      <c r="C112" s="410">
        <f t="shared" si="15"/>
        <v>445.38</v>
      </c>
      <c r="D112" s="359">
        <f t="shared" si="15"/>
        <v>445.38</v>
      </c>
      <c r="E112" s="359">
        <f>I112+M112+Q112+U112</f>
        <v>370.782</v>
      </c>
      <c r="F112" s="454"/>
      <c r="G112" s="362">
        <f aca="true" t="shared" si="18" ref="G112:G126">H112+J112</f>
        <v>399.58</v>
      </c>
      <c r="H112" s="359">
        <v>399.58</v>
      </c>
      <c r="I112" s="359">
        <v>363.048</v>
      </c>
      <c r="J112" s="368"/>
      <c r="K112" s="407"/>
      <c r="L112" s="360"/>
      <c r="M112" s="360"/>
      <c r="N112" s="408"/>
      <c r="O112" s="407"/>
      <c r="P112" s="360"/>
      <c r="Q112" s="360"/>
      <c r="R112" s="408"/>
      <c r="S112" s="410">
        <f>T112+V112</f>
        <v>45.8</v>
      </c>
      <c r="T112" s="359">
        <v>45.8</v>
      </c>
      <c r="U112" s="359">
        <v>7.734</v>
      </c>
      <c r="V112" s="454"/>
    </row>
    <row r="113" spans="1:22" ht="12.75">
      <c r="A113" s="399">
        <v>104</v>
      </c>
      <c r="B113" s="556" t="s">
        <v>8</v>
      </c>
      <c r="C113" s="410">
        <f t="shared" si="15"/>
        <v>593.877</v>
      </c>
      <c r="D113" s="359">
        <f t="shared" si="15"/>
        <v>587.777</v>
      </c>
      <c r="E113" s="359">
        <f>I113+M113+Q113+U113</f>
        <v>468.392</v>
      </c>
      <c r="F113" s="454">
        <f>J113+N113+R113+V113</f>
        <v>6.1</v>
      </c>
      <c r="G113" s="362">
        <f t="shared" si="18"/>
        <v>545.317</v>
      </c>
      <c r="H113" s="359">
        <v>545.317</v>
      </c>
      <c r="I113" s="359">
        <v>468.392</v>
      </c>
      <c r="J113" s="361"/>
      <c r="K113" s="407"/>
      <c r="L113" s="360"/>
      <c r="M113" s="360"/>
      <c r="N113" s="408"/>
      <c r="O113" s="407"/>
      <c r="P113" s="360"/>
      <c r="Q113" s="360"/>
      <c r="R113" s="408"/>
      <c r="S113" s="410">
        <f>T113+V113</f>
        <v>48.56</v>
      </c>
      <c r="T113" s="359">
        <v>42.46</v>
      </c>
      <c r="U113" s="359"/>
      <c r="V113" s="454">
        <v>6.1</v>
      </c>
    </row>
    <row r="114" spans="1:22" ht="12.75">
      <c r="A114" s="399">
        <v>105</v>
      </c>
      <c r="B114" s="556" t="s">
        <v>692</v>
      </c>
      <c r="C114" s="410">
        <f t="shared" si="15"/>
        <v>861.063</v>
      </c>
      <c r="D114" s="359">
        <f t="shared" si="15"/>
        <v>861.063</v>
      </c>
      <c r="E114" s="359">
        <f>I114+M114+Q114+U114</f>
        <v>750.658</v>
      </c>
      <c r="F114" s="454"/>
      <c r="G114" s="362">
        <f t="shared" si="18"/>
        <v>824.522</v>
      </c>
      <c r="H114" s="359">
        <v>824.522</v>
      </c>
      <c r="I114" s="359">
        <v>750.658</v>
      </c>
      <c r="J114" s="368"/>
      <c r="K114" s="410">
        <f>L114+N114</f>
        <v>32.741</v>
      </c>
      <c r="L114" s="359">
        <v>32.741</v>
      </c>
      <c r="M114" s="360"/>
      <c r="N114" s="408"/>
      <c r="O114" s="407"/>
      <c r="P114" s="360"/>
      <c r="Q114" s="360"/>
      <c r="R114" s="408"/>
      <c r="S114" s="410">
        <f>T114+V114</f>
        <v>3.8</v>
      </c>
      <c r="T114" s="359">
        <v>3.8</v>
      </c>
      <c r="U114" s="359"/>
      <c r="V114" s="454"/>
    </row>
    <row r="115" spans="1:22" ht="12.75">
      <c r="A115" s="399">
        <v>106</v>
      </c>
      <c r="B115" s="556" t="s">
        <v>9</v>
      </c>
      <c r="C115" s="410">
        <f t="shared" si="15"/>
        <v>17</v>
      </c>
      <c r="D115" s="359">
        <f t="shared" si="15"/>
        <v>17</v>
      </c>
      <c r="E115" s="359"/>
      <c r="F115" s="454"/>
      <c r="G115" s="362">
        <f t="shared" si="18"/>
        <v>17</v>
      </c>
      <c r="H115" s="359">
        <v>17</v>
      </c>
      <c r="I115" s="359"/>
      <c r="J115" s="368"/>
      <c r="K115" s="407"/>
      <c r="L115" s="360"/>
      <c r="M115" s="360"/>
      <c r="N115" s="408"/>
      <c r="O115" s="410"/>
      <c r="P115" s="359"/>
      <c r="Q115" s="359"/>
      <c r="R115" s="408"/>
      <c r="S115" s="410"/>
      <c r="T115" s="359"/>
      <c r="U115" s="359"/>
      <c r="V115" s="454"/>
    </row>
    <row r="116" spans="1:22" ht="25.5" customHeight="1">
      <c r="A116" s="399">
        <v>107</v>
      </c>
      <c r="B116" s="557" t="s">
        <v>44</v>
      </c>
      <c r="C116" s="410">
        <f aca="true" t="shared" si="19" ref="C116:E140">G116+K116+O116+S116</f>
        <v>96.27499999999999</v>
      </c>
      <c r="D116" s="359">
        <f t="shared" si="19"/>
        <v>96.27499999999999</v>
      </c>
      <c r="E116" s="359">
        <f t="shared" si="19"/>
        <v>70.253</v>
      </c>
      <c r="F116" s="454"/>
      <c r="G116" s="362">
        <f t="shared" si="18"/>
        <v>80.675</v>
      </c>
      <c r="H116" s="359">
        <v>80.675</v>
      </c>
      <c r="I116" s="359">
        <v>70.253</v>
      </c>
      <c r="J116" s="368"/>
      <c r="K116" s="407"/>
      <c r="L116" s="360"/>
      <c r="M116" s="360"/>
      <c r="N116" s="408"/>
      <c r="O116" s="407"/>
      <c r="P116" s="360"/>
      <c r="Q116" s="360"/>
      <c r="R116" s="408"/>
      <c r="S116" s="410">
        <f aca="true" t="shared" si="20" ref="S116:S122">T116+V116</f>
        <v>15.6</v>
      </c>
      <c r="T116" s="359">
        <v>15.6</v>
      </c>
      <c r="U116" s="359"/>
      <c r="V116" s="454"/>
    </row>
    <row r="117" spans="1:22" ht="12" customHeight="1">
      <c r="A117" s="399">
        <v>108</v>
      </c>
      <c r="B117" s="557" t="s">
        <v>255</v>
      </c>
      <c r="C117" s="410">
        <f t="shared" si="19"/>
        <v>360.935</v>
      </c>
      <c r="D117" s="359">
        <f t="shared" si="19"/>
        <v>360.935</v>
      </c>
      <c r="E117" s="359">
        <f t="shared" si="19"/>
        <v>217.289</v>
      </c>
      <c r="F117" s="454"/>
      <c r="G117" s="362">
        <f t="shared" si="18"/>
        <v>260.935</v>
      </c>
      <c r="H117" s="359">
        <v>260.935</v>
      </c>
      <c r="I117" s="359">
        <v>217.289</v>
      </c>
      <c r="J117" s="368"/>
      <c r="K117" s="407"/>
      <c r="L117" s="360"/>
      <c r="M117" s="360"/>
      <c r="N117" s="408"/>
      <c r="O117" s="407"/>
      <c r="P117" s="360"/>
      <c r="Q117" s="360"/>
      <c r="R117" s="408"/>
      <c r="S117" s="410">
        <f t="shared" si="20"/>
        <v>100</v>
      </c>
      <c r="T117" s="359">
        <v>100</v>
      </c>
      <c r="U117" s="359"/>
      <c r="V117" s="454"/>
    </row>
    <row r="118" spans="1:22" ht="12.75">
      <c r="A118" s="399">
        <v>109</v>
      </c>
      <c r="B118" s="556" t="s">
        <v>11</v>
      </c>
      <c r="C118" s="410">
        <f t="shared" si="19"/>
        <v>60.578</v>
      </c>
      <c r="D118" s="359">
        <f t="shared" si="19"/>
        <v>60.578</v>
      </c>
      <c r="E118" s="359">
        <f t="shared" si="19"/>
        <v>32.941</v>
      </c>
      <c r="F118" s="454"/>
      <c r="G118" s="362">
        <f t="shared" si="18"/>
        <v>60.078</v>
      </c>
      <c r="H118" s="359">
        <v>60.078</v>
      </c>
      <c r="I118" s="359">
        <v>32.941</v>
      </c>
      <c r="J118" s="371"/>
      <c r="K118" s="407"/>
      <c r="L118" s="360"/>
      <c r="M118" s="360"/>
      <c r="N118" s="408"/>
      <c r="O118" s="407"/>
      <c r="P118" s="360"/>
      <c r="Q118" s="360"/>
      <c r="R118" s="408"/>
      <c r="S118" s="410">
        <f t="shared" si="20"/>
        <v>0.5</v>
      </c>
      <c r="T118" s="359">
        <v>0.5</v>
      </c>
      <c r="U118" s="357"/>
      <c r="V118" s="455"/>
    </row>
    <row r="119" spans="1:22" ht="12.75">
      <c r="A119" s="399">
        <v>110</v>
      </c>
      <c r="B119" s="556" t="s">
        <v>12</v>
      </c>
      <c r="C119" s="410">
        <f t="shared" si="19"/>
        <v>32.465</v>
      </c>
      <c r="D119" s="359">
        <f t="shared" si="19"/>
        <v>32.465</v>
      </c>
      <c r="E119" s="359">
        <f t="shared" si="19"/>
        <v>28.115</v>
      </c>
      <c r="F119" s="454"/>
      <c r="G119" s="362">
        <f t="shared" si="18"/>
        <v>32.265</v>
      </c>
      <c r="H119" s="359">
        <v>32.265</v>
      </c>
      <c r="I119" s="359">
        <v>28.115</v>
      </c>
      <c r="J119" s="371"/>
      <c r="K119" s="407"/>
      <c r="L119" s="360"/>
      <c r="M119" s="360"/>
      <c r="N119" s="408"/>
      <c r="O119" s="407"/>
      <c r="P119" s="360"/>
      <c r="Q119" s="360"/>
      <c r="R119" s="408"/>
      <c r="S119" s="410">
        <f t="shared" si="20"/>
        <v>0.2</v>
      </c>
      <c r="T119" s="359">
        <v>0.2</v>
      </c>
      <c r="U119" s="357"/>
      <c r="V119" s="455"/>
    </row>
    <row r="120" spans="1:22" ht="12.75">
      <c r="A120" s="399">
        <v>111</v>
      </c>
      <c r="B120" s="556" t="s">
        <v>13</v>
      </c>
      <c r="C120" s="410">
        <f t="shared" si="19"/>
        <v>73.237</v>
      </c>
      <c r="D120" s="359">
        <f t="shared" si="19"/>
        <v>73.237</v>
      </c>
      <c r="E120" s="359">
        <f t="shared" si="19"/>
        <v>54.413</v>
      </c>
      <c r="F120" s="454"/>
      <c r="G120" s="362">
        <f t="shared" si="18"/>
        <v>72.237</v>
      </c>
      <c r="H120" s="359">
        <v>72.237</v>
      </c>
      <c r="I120" s="359">
        <v>54.413</v>
      </c>
      <c r="J120" s="368"/>
      <c r="K120" s="407"/>
      <c r="L120" s="360"/>
      <c r="M120" s="360"/>
      <c r="N120" s="408"/>
      <c r="O120" s="407"/>
      <c r="P120" s="360"/>
      <c r="Q120" s="360"/>
      <c r="R120" s="408"/>
      <c r="S120" s="410">
        <f t="shared" si="20"/>
        <v>1</v>
      </c>
      <c r="T120" s="359">
        <v>1</v>
      </c>
      <c r="U120" s="357"/>
      <c r="V120" s="455"/>
    </row>
    <row r="121" spans="1:22" ht="12.75">
      <c r="A121" s="399">
        <v>112</v>
      </c>
      <c r="B121" s="556" t="s">
        <v>14</v>
      </c>
      <c r="C121" s="410">
        <f t="shared" si="19"/>
        <v>18.624</v>
      </c>
      <c r="D121" s="359">
        <f t="shared" si="19"/>
        <v>18.624</v>
      </c>
      <c r="E121" s="359">
        <f t="shared" si="19"/>
        <v>16.607</v>
      </c>
      <c r="F121" s="454"/>
      <c r="G121" s="362">
        <f t="shared" si="18"/>
        <v>18.424</v>
      </c>
      <c r="H121" s="359">
        <v>18.424</v>
      </c>
      <c r="I121" s="359">
        <v>16.607</v>
      </c>
      <c r="J121" s="371"/>
      <c r="K121" s="407"/>
      <c r="L121" s="360"/>
      <c r="M121" s="360"/>
      <c r="N121" s="408"/>
      <c r="O121" s="407"/>
      <c r="P121" s="360"/>
      <c r="Q121" s="360"/>
      <c r="R121" s="408"/>
      <c r="S121" s="410">
        <f t="shared" si="20"/>
        <v>0.2</v>
      </c>
      <c r="T121" s="359">
        <v>0.2</v>
      </c>
      <c r="U121" s="357"/>
      <c r="V121" s="455"/>
    </row>
    <row r="122" spans="1:22" ht="12.75">
      <c r="A122" s="399">
        <v>113</v>
      </c>
      <c r="B122" s="556" t="s">
        <v>15</v>
      </c>
      <c r="C122" s="410">
        <f t="shared" si="19"/>
        <v>26.406000000000002</v>
      </c>
      <c r="D122" s="359">
        <f t="shared" si="19"/>
        <v>26.406000000000002</v>
      </c>
      <c r="E122" s="359">
        <f t="shared" si="19"/>
        <v>24.287</v>
      </c>
      <c r="F122" s="454"/>
      <c r="G122" s="362">
        <f t="shared" si="18"/>
        <v>26.306</v>
      </c>
      <c r="H122" s="359">
        <v>26.306</v>
      </c>
      <c r="I122" s="359">
        <v>24.287</v>
      </c>
      <c r="J122" s="371"/>
      <c r="K122" s="407"/>
      <c r="L122" s="360"/>
      <c r="M122" s="360"/>
      <c r="N122" s="408"/>
      <c r="O122" s="407"/>
      <c r="P122" s="360"/>
      <c r="Q122" s="360"/>
      <c r="R122" s="408"/>
      <c r="S122" s="410">
        <f t="shared" si="20"/>
        <v>0.1</v>
      </c>
      <c r="T122" s="359">
        <v>0.1</v>
      </c>
      <c r="U122" s="359"/>
      <c r="V122" s="455"/>
    </row>
    <row r="123" spans="1:22" ht="12.75">
      <c r="A123" s="399">
        <v>114</v>
      </c>
      <c r="B123" s="556" t="s">
        <v>16</v>
      </c>
      <c r="C123" s="410">
        <f t="shared" si="19"/>
        <v>62.347</v>
      </c>
      <c r="D123" s="359">
        <f t="shared" si="19"/>
        <v>62.347</v>
      </c>
      <c r="E123" s="359">
        <f t="shared" si="19"/>
        <v>50.299</v>
      </c>
      <c r="F123" s="454"/>
      <c r="G123" s="362">
        <f t="shared" si="18"/>
        <v>62.347</v>
      </c>
      <c r="H123" s="359">
        <v>62.347</v>
      </c>
      <c r="I123" s="359">
        <v>50.299</v>
      </c>
      <c r="J123" s="371"/>
      <c r="K123" s="407"/>
      <c r="L123" s="360"/>
      <c r="M123" s="360"/>
      <c r="N123" s="408"/>
      <c r="O123" s="407"/>
      <c r="P123" s="360"/>
      <c r="Q123" s="360"/>
      <c r="R123" s="408"/>
      <c r="S123" s="410"/>
      <c r="T123" s="359"/>
      <c r="U123" s="357"/>
      <c r="V123" s="455"/>
    </row>
    <row r="124" spans="1:22" ht="12.75">
      <c r="A124" s="399">
        <v>115</v>
      </c>
      <c r="B124" s="556" t="s">
        <v>17</v>
      </c>
      <c r="C124" s="410">
        <f t="shared" si="19"/>
        <v>42.831</v>
      </c>
      <c r="D124" s="359">
        <f t="shared" si="19"/>
        <v>42.831</v>
      </c>
      <c r="E124" s="359">
        <f t="shared" si="19"/>
        <v>28.113</v>
      </c>
      <c r="F124" s="454"/>
      <c r="G124" s="362">
        <f t="shared" si="18"/>
        <v>42.831</v>
      </c>
      <c r="H124" s="359">
        <v>42.831</v>
      </c>
      <c r="I124" s="359">
        <v>28.113</v>
      </c>
      <c r="J124" s="371"/>
      <c r="K124" s="407"/>
      <c r="L124" s="360"/>
      <c r="M124" s="360"/>
      <c r="N124" s="408"/>
      <c r="O124" s="407"/>
      <c r="P124" s="360"/>
      <c r="Q124" s="360"/>
      <c r="R124" s="408"/>
      <c r="S124" s="410"/>
      <c r="T124" s="359"/>
      <c r="U124" s="357"/>
      <c r="V124" s="455"/>
    </row>
    <row r="125" spans="1:22" ht="12.75">
      <c r="A125" s="399">
        <v>116</v>
      </c>
      <c r="B125" s="556" t="s">
        <v>18</v>
      </c>
      <c r="C125" s="410">
        <f t="shared" si="19"/>
        <v>0.8</v>
      </c>
      <c r="D125" s="359">
        <f t="shared" si="19"/>
        <v>0.8</v>
      </c>
      <c r="E125" s="359"/>
      <c r="F125" s="454"/>
      <c r="G125" s="362">
        <f t="shared" si="18"/>
        <v>0.8</v>
      </c>
      <c r="H125" s="359">
        <v>0.8</v>
      </c>
      <c r="I125" s="359"/>
      <c r="J125" s="371"/>
      <c r="K125" s="407"/>
      <c r="L125" s="360"/>
      <c r="M125" s="360"/>
      <c r="N125" s="408"/>
      <c r="O125" s="407"/>
      <c r="P125" s="360"/>
      <c r="Q125" s="360"/>
      <c r="R125" s="408"/>
      <c r="S125" s="410"/>
      <c r="T125" s="359"/>
      <c r="U125" s="357"/>
      <c r="V125" s="455"/>
    </row>
    <row r="126" spans="1:22" ht="12.75">
      <c r="A126" s="399">
        <v>117</v>
      </c>
      <c r="B126" s="556" t="s">
        <v>38</v>
      </c>
      <c r="C126" s="410">
        <f t="shared" si="19"/>
        <v>72.364</v>
      </c>
      <c r="D126" s="359">
        <f t="shared" si="19"/>
        <v>72.364</v>
      </c>
      <c r="E126" s="359">
        <f>I126+M126+Q126+U126</f>
        <v>52.717</v>
      </c>
      <c r="F126" s="454"/>
      <c r="G126" s="362">
        <f t="shared" si="18"/>
        <v>70.864</v>
      </c>
      <c r="H126" s="359">
        <v>70.864</v>
      </c>
      <c r="I126" s="359">
        <v>52.717</v>
      </c>
      <c r="J126" s="371"/>
      <c r="K126" s="407"/>
      <c r="L126" s="360"/>
      <c r="M126" s="360"/>
      <c r="N126" s="408"/>
      <c r="O126" s="407"/>
      <c r="P126" s="360"/>
      <c r="Q126" s="360"/>
      <c r="R126" s="408"/>
      <c r="S126" s="410">
        <f>T126+V126</f>
        <v>1.5</v>
      </c>
      <c r="T126" s="359">
        <v>1.5</v>
      </c>
      <c r="U126" s="357"/>
      <c r="V126" s="455"/>
    </row>
    <row r="127" spans="1:22" ht="12.75">
      <c r="A127" s="399">
        <v>118</v>
      </c>
      <c r="B127" s="556" t="s">
        <v>133</v>
      </c>
      <c r="C127" s="410">
        <f t="shared" si="19"/>
        <v>59.295</v>
      </c>
      <c r="D127" s="359">
        <f t="shared" si="19"/>
        <v>59.295</v>
      </c>
      <c r="E127" s="359">
        <f>I127+M127+Q127+U127</f>
        <v>46.223</v>
      </c>
      <c r="F127" s="454"/>
      <c r="G127" s="362">
        <f>+H127</f>
        <v>55.295</v>
      </c>
      <c r="H127" s="359">
        <v>55.295</v>
      </c>
      <c r="I127" s="359">
        <v>46.223</v>
      </c>
      <c r="J127" s="361"/>
      <c r="K127" s="407"/>
      <c r="L127" s="360"/>
      <c r="M127" s="360"/>
      <c r="N127" s="408"/>
      <c r="O127" s="407"/>
      <c r="P127" s="360"/>
      <c r="Q127" s="360"/>
      <c r="R127" s="408"/>
      <c r="S127" s="410">
        <f>T127+V127</f>
        <v>4</v>
      </c>
      <c r="T127" s="359">
        <v>4</v>
      </c>
      <c r="U127" s="359"/>
      <c r="V127" s="454"/>
    </row>
    <row r="128" spans="1:22" ht="13.5" thickBot="1">
      <c r="A128" s="425">
        <v>119</v>
      </c>
      <c r="B128" s="558" t="s">
        <v>395</v>
      </c>
      <c r="C128" s="564">
        <f t="shared" si="19"/>
        <v>27.851</v>
      </c>
      <c r="D128" s="565">
        <f t="shared" si="19"/>
        <v>27.851</v>
      </c>
      <c r="E128" s="565">
        <f>I128+M128+Q128+U128</f>
        <v>26.453</v>
      </c>
      <c r="F128" s="566"/>
      <c r="G128" s="673">
        <f>+H128</f>
        <v>27.851</v>
      </c>
      <c r="H128" s="374">
        <v>27.851</v>
      </c>
      <c r="I128" s="374">
        <v>26.453</v>
      </c>
      <c r="J128" s="723"/>
      <c r="K128" s="727"/>
      <c r="L128" s="568"/>
      <c r="M128" s="568"/>
      <c r="N128" s="569"/>
      <c r="O128" s="420"/>
      <c r="P128" s="384"/>
      <c r="Q128" s="384"/>
      <c r="R128" s="414"/>
      <c r="S128" s="410">
        <f>T128+V128</f>
        <v>0</v>
      </c>
      <c r="T128" s="363"/>
      <c r="U128" s="363"/>
      <c r="V128" s="487"/>
    </row>
    <row r="129" spans="1:22" ht="48" customHeight="1" thickBot="1">
      <c r="A129" s="423">
        <v>120</v>
      </c>
      <c r="B129" s="714" t="s">
        <v>199</v>
      </c>
      <c r="C129" s="707">
        <f t="shared" si="19"/>
        <v>5954.611</v>
      </c>
      <c r="D129" s="680">
        <f t="shared" si="19"/>
        <v>5949.611</v>
      </c>
      <c r="E129" s="680">
        <f>I129+M129+Q129+U129</f>
        <v>2336.7690000000002</v>
      </c>
      <c r="F129" s="708">
        <f>J129+N129+R129+V129</f>
        <v>5</v>
      </c>
      <c r="G129" s="458">
        <f>G130+SUM(G147:G159)+G161+G167</f>
        <v>3269.623</v>
      </c>
      <c r="H129" s="341">
        <f>H130+SUM(H147:H159)+H161+H167</f>
        <v>3267.123</v>
      </c>
      <c r="I129" s="342">
        <f>I130+SUM(I147:I159)+I161+I167</f>
        <v>1297.9950000000001</v>
      </c>
      <c r="J129" s="459">
        <f>J130+SUM(J147:J159)+J161+J167</f>
        <v>2.5</v>
      </c>
      <c r="K129" s="343">
        <f>K130+SUM(K149:K159)+K167+K147+K148+K165</f>
        <v>2235.588</v>
      </c>
      <c r="L129" s="344">
        <f>L130+SUM(L149:L159)+L167+L147+L148+L165</f>
        <v>2233.088</v>
      </c>
      <c r="M129" s="344">
        <f>M130+SUM(M149:M159)+M167+M147+M148</f>
        <v>764.403</v>
      </c>
      <c r="N129" s="346">
        <f>N130+SUM(N149:N159)+N167+N147+N148</f>
        <v>2.5</v>
      </c>
      <c r="O129" s="458"/>
      <c r="P129" s="342"/>
      <c r="Q129" s="342"/>
      <c r="R129" s="459"/>
      <c r="S129" s="458">
        <f>S130+SUM(S147:S159)+S161+S167</f>
        <v>449.40000000000003</v>
      </c>
      <c r="T129" s="342">
        <f>T147+T167+T148</f>
        <v>449.40000000000003</v>
      </c>
      <c r="U129" s="342">
        <f>U147+U167</f>
        <v>274.371</v>
      </c>
      <c r="V129" s="459"/>
    </row>
    <row r="130" spans="1:22" ht="12.75">
      <c r="A130" s="396">
        <v>121</v>
      </c>
      <c r="B130" s="716" t="s">
        <v>456</v>
      </c>
      <c r="C130" s="712">
        <f t="shared" si="19"/>
        <v>2682.215</v>
      </c>
      <c r="D130" s="403">
        <f t="shared" si="19"/>
        <v>2682.215</v>
      </c>
      <c r="E130" s="403"/>
      <c r="F130" s="710"/>
      <c r="G130" s="449">
        <f>SUM(G131:G146)</f>
        <v>1764.215</v>
      </c>
      <c r="H130" s="351">
        <f>SUM(H131:H146)</f>
        <v>1764.215</v>
      </c>
      <c r="I130" s="351"/>
      <c r="J130" s="465"/>
      <c r="K130" s="356">
        <f>SUM(K131:K146)</f>
        <v>918</v>
      </c>
      <c r="L130" s="397">
        <f>SUM(L131:L146)</f>
        <v>918</v>
      </c>
      <c r="M130" s="397">
        <f>SUM(M131:M146)</f>
        <v>4.3</v>
      </c>
      <c r="N130" s="380"/>
      <c r="O130" s="479"/>
      <c r="P130" s="381"/>
      <c r="Q130" s="381"/>
      <c r="R130" s="464"/>
      <c r="S130" s="479"/>
      <c r="T130" s="381"/>
      <c r="U130" s="381"/>
      <c r="V130" s="464"/>
    </row>
    <row r="131" spans="1:22" ht="12.75">
      <c r="A131" s="399">
        <v>122</v>
      </c>
      <c r="B131" s="421" t="s">
        <v>75</v>
      </c>
      <c r="C131" s="353">
        <f t="shared" si="19"/>
        <v>1250</v>
      </c>
      <c r="D131" s="360">
        <f t="shared" si="19"/>
        <v>1250</v>
      </c>
      <c r="E131" s="359"/>
      <c r="F131" s="454"/>
      <c r="G131" s="407">
        <f>H131+J131</f>
        <v>1250</v>
      </c>
      <c r="H131" s="360">
        <v>1250</v>
      </c>
      <c r="I131" s="360"/>
      <c r="J131" s="408"/>
      <c r="K131" s="369"/>
      <c r="L131" s="381"/>
      <c r="M131" s="381"/>
      <c r="N131" s="361"/>
      <c r="O131" s="407"/>
      <c r="P131" s="360"/>
      <c r="Q131" s="360"/>
      <c r="R131" s="408"/>
      <c r="S131" s="407"/>
      <c r="T131" s="360"/>
      <c r="U131" s="360"/>
      <c r="V131" s="408"/>
    </row>
    <row r="132" spans="1:22" ht="12.75">
      <c r="A132" s="399">
        <v>123</v>
      </c>
      <c r="B132" s="421" t="s">
        <v>76</v>
      </c>
      <c r="C132" s="353">
        <f t="shared" si="19"/>
        <v>30</v>
      </c>
      <c r="D132" s="360">
        <f t="shared" si="19"/>
        <v>30</v>
      </c>
      <c r="E132" s="359"/>
      <c r="F132" s="454"/>
      <c r="G132" s="407">
        <f>H132+J132</f>
        <v>30</v>
      </c>
      <c r="H132" s="360">
        <v>30</v>
      </c>
      <c r="I132" s="360"/>
      <c r="J132" s="408"/>
      <c r="K132" s="369"/>
      <c r="L132" s="360"/>
      <c r="M132" s="360"/>
      <c r="N132" s="361"/>
      <c r="O132" s="407"/>
      <c r="P132" s="360"/>
      <c r="Q132" s="360"/>
      <c r="R132" s="408"/>
      <c r="S132" s="407"/>
      <c r="T132" s="360"/>
      <c r="U132" s="360"/>
      <c r="V132" s="408"/>
    </row>
    <row r="133" spans="1:22" ht="12.75">
      <c r="A133" s="399">
        <v>124</v>
      </c>
      <c r="B133" s="421" t="s">
        <v>77</v>
      </c>
      <c r="C133" s="353">
        <f t="shared" si="19"/>
        <v>70</v>
      </c>
      <c r="D133" s="360">
        <f t="shared" si="19"/>
        <v>70</v>
      </c>
      <c r="E133" s="359"/>
      <c r="F133" s="454"/>
      <c r="G133" s="407">
        <f>H133+J133</f>
        <v>70</v>
      </c>
      <c r="H133" s="360">
        <v>70</v>
      </c>
      <c r="I133" s="360"/>
      <c r="J133" s="408"/>
      <c r="K133" s="369"/>
      <c r="L133" s="360"/>
      <c r="M133" s="360"/>
      <c r="N133" s="361"/>
      <c r="O133" s="407"/>
      <c r="P133" s="360"/>
      <c r="Q133" s="360"/>
      <c r="R133" s="408"/>
      <c r="S133" s="407"/>
      <c r="T133" s="360"/>
      <c r="U133" s="360"/>
      <c r="V133" s="408"/>
    </row>
    <row r="134" spans="1:22" ht="12.75">
      <c r="A134" s="399">
        <v>125</v>
      </c>
      <c r="B134" s="421" t="s">
        <v>78</v>
      </c>
      <c r="C134" s="353">
        <f t="shared" si="19"/>
        <v>5</v>
      </c>
      <c r="D134" s="360">
        <f t="shared" si="19"/>
        <v>5</v>
      </c>
      <c r="E134" s="359"/>
      <c r="F134" s="454"/>
      <c r="G134" s="407">
        <f>H134+J134</f>
        <v>5</v>
      </c>
      <c r="H134" s="360">
        <v>5</v>
      </c>
      <c r="I134" s="360"/>
      <c r="J134" s="408"/>
      <c r="K134" s="369"/>
      <c r="L134" s="360"/>
      <c r="M134" s="360"/>
      <c r="N134" s="361"/>
      <c r="O134" s="407"/>
      <c r="P134" s="360"/>
      <c r="Q134" s="360"/>
      <c r="R134" s="408"/>
      <c r="S134" s="407"/>
      <c r="T134" s="360"/>
      <c r="U134" s="360"/>
      <c r="V134" s="408"/>
    </row>
    <row r="135" spans="1:22" ht="12.75">
      <c r="A135" s="399">
        <v>126</v>
      </c>
      <c r="B135" s="437" t="s">
        <v>396</v>
      </c>
      <c r="C135" s="353">
        <f t="shared" si="19"/>
        <v>130</v>
      </c>
      <c r="D135" s="360">
        <f t="shared" si="19"/>
        <v>130</v>
      </c>
      <c r="E135" s="359"/>
      <c r="F135" s="454"/>
      <c r="G135" s="407">
        <f>H135+J135</f>
        <v>130</v>
      </c>
      <c r="H135" s="360">
        <v>130</v>
      </c>
      <c r="I135" s="360"/>
      <c r="J135" s="408"/>
      <c r="K135" s="369"/>
      <c r="L135" s="360"/>
      <c r="M135" s="360"/>
      <c r="N135" s="361"/>
      <c r="O135" s="407"/>
      <c r="P135" s="360"/>
      <c r="Q135" s="360"/>
      <c r="R135" s="408"/>
      <c r="S135" s="407"/>
      <c r="T135" s="360"/>
      <c r="U135" s="360"/>
      <c r="V135" s="408"/>
    </row>
    <row r="136" spans="1:22" ht="14.25" customHeight="1">
      <c r="A136" s="399">
        <v>127</v>
      </c>
      <c r="B136" s="331" t="s">
        <v>4</v>
      </c>
      <c r="C136" s="353">
        <f t="shared" si="19"/>
        <v>445.1</v>
      </c>
      <c r="D136" s="360">
        <f t="shared" si="19"/>
        <v>445.1</v>
      </c>
      <c r="E136" s="359"/>
      <c r="F136" s="454"/>
      <c r="G136" s="407"/>
      <c r="H136" s="360"/>
      <c r="I136" s="360"/>
      <c r="J136" s="408"/>
      <c r="K136" s="369">
        <f>L136+N136</f>
        <v>445.1</v>
      </c>
      <c r="L136" s="360">
        <v>445.1</v>
      </c>
      <c r="M136" s="360"/>
      <c r="N136" s="361"/>
      <c r="O136" s="407"/>
      <c r="P136" s="360"/>
      <c r="Q136" s="360"/>
      <c r="R136" s="408"/>
      <c r="S136" s="407"/>
      <c r="T136" s="360"/>
      <c r="U136" s="360"/>
      <c r="V136" s="408"/>
    </row>
    <row r="137" spans="1:22" ht="12.75" customHeight="1">
      <c r="A137" s="399">
        <v>128</v>
      </c>
      <c r="B137" s="115" t="s">
        <v>409</v>
      </c>
      <c r="C137" s="353">
        <f t="shared" si="19"/>
        <v>5</v>
      </c>
      <c r="D137" s="360">
        <f t="shared" si="19"/>
        <v>5</v>
      </c>
      <c r="E137" s="359"/>
      <c r="F137" s="454"/>
      <c r="G137" s="407">
        <f>H137+J137</f>
        <v>5</v>
      </c>
      <c r="H137" s="360">
        <v>5</v>
      </c>
      <c r="I137" s="360"/>
      <c r="J137" s="408"/>
      <c r="K137" s="369"/>
      <c r="L137" s="360"/>
      <c r="M137" s="360"/>
      <c r="N137" s="361"/>
      <c r="O137" s="407"/>
      <c r="P137" s="360"/>
      <c r="Q137" s="360"/>
      <c r="R137" s="408"/>
      <c r="S137" s="407"/>
      <c r="T137" s="360"/>
      <c r="U137" s="360"/>
      <c r="V137" s="408"/>
    </row>
    <row r="138" spans="1:22" ht="12.75">
      <c r="A138" s="399">
        <v>129</v>
      </c>
      <c r="B138" s="421" t="s">
        <v>81</v>
      </c>
      <c r="C138" s="353">
        <f t="shared" si="19"/>
        <v>360.6</v>
      </c>
      <c r="D138" s="360">
        <f t="shared" si="19"/>
        <v>360.6</v>
      </c>
      <c r="E138" s="359"/>
      <c r="F138" s="454"/>
      <c r="G138" s="407"/>
      <c r="H138" s="360"/>
      <c r="I138" s="360"/>
      <c r="J138" s="408"/>
      <c r="K138" s="369">
        <f>L138+N138</f>
        <v>360.6</v>
      </c>
      <c r="L138" s="360">
        <v>360.6</v>
      </c>
      <c r="M138" s="360"/>
      <c r="N138" s="361"/>
      <c r="O138" s="407"/>
      <c r="P138" s="360"/>
      <c r="Q138" s="360"/>
      <c r="R138" s="408"/>
      <c r="S138" s="407"/>
      <c r="T138" s="360"/>
      <c r="U138" s="360"/>
      <c r="V138" s="408"/>
    </row>
    <row r="139" spans="1:22" ht="12.75">
      <c r="A139" s="399">
        <v>130</v>
      </c>
      <c r="B139" s="421" t="s">
        <v>82</v>
      </c>
      <c r="C139" s="353">
        <f t="shared" si="19"/>
        <v>167</v>
      </c>
      <c r="D139" s="360">
        <f t="shared" si="19"/>
        <v>167</v>
      </c>
      <c r="E139" s="359"/>
      <c r="F139" s="454"/>
      <c r="G139" s="407">
        <f>H139+J139</f>
        <v>167</v>
      </c>
      <c r="H139" s="360">
        <v>167</v>
      </c>
      <c r="I139" s="360"/>
      <c r="J139" s="408"/>
      <c r="K139" s="369"/>
      <c r="L139" s="360"/>
      <c r="M139" s="360"/>
      <c r="N139" s="361"/>
      <c r="O139" s="407"/>
      <c r="P139" s="360"/>
      <c r="Q139" s="360"/>
      <c r="R139" s="408"/>
      <c r="S139" s="407"/>
      <c r="T139" s="360"/>
      <c r="U139" s="360"/>
      <c r="V139" s="408"/>
    </row>
    <row r="140" spans="1:22" ht="26.25" customHeight="1">
      <c r="A140" s="426">
        <v>131</v>
      </c>
      <c r="B140" s="435" t="s">
        <v>83</v>
      </c>
      <c r="C140" s="427">
        <f t="shared" si="19"/>
        <v>20</v>
      </c>
      <c r="D140" s="386">
        <f t="shared" si="19"/>
        <v>20</v>
      </c>
      <c r="E140" s="387"/>
      <c r="F140" s="711"/>
      <c r="G140" s="466">
        <f>H140+J140</f>
        <v>20</v>
      </c>
      <c r="H140" s="386">
        <v>20</v>
      </c>
      <c r="I140" s="388"/>
      <c r="J140" s="467"/>
      <c r="K140" s="369"/>
      <c r="L140" s="388"/>
      <c r="M140" s="388"/>
      <c r="N140" s="389"/>
      <c r="O140" s="480"/>
      <c r="P140" s="388"/>
      <c r="Q140" s="388"/>
      <c r="R140" s="467"/>
      <c r="S140" s="488"/>
      <c r="T140" s="388"/>
      <c r="U140" s="388"/>
      <c r="V140" s="467"/>
    </row>
    <row r="141" spans="1:22" ht="12.75" customHeight="1">
      <c r="A141" s="399">
        <v>132</v>
      </c>
      <c r="B141" s="115" t="s">
        <v>438</v>
      </c>
      <c r="C141" s="353">
        <f aca="true" t="shared" si="21" ref="C141:E168">G141+K141+O141+S141</f>
        <v>21.215</v>
      </c>
      <c r="D141" s="386">
        <f t="shared" si="21"/>
        <v>21.215</v>
      </c>
      <c r="E141" s="359"/>
      <c r="F141" s="455"/>
      <c r="G141" s="466">
        <f aca="true" t="shared" si="22" ref="G141:G148">H141+J141</f>
        <v>21.215</v>
      </c>
      <c r="H141" s="360">
        <v>21.215</v>
      </c>
      <c r="I141" s="360"/>
      <c r="J141" s="408"/>
      <c r="K141" s="369"/>
      <c r="L141" s="360"/>
      <c r="M141" s="360"/>
      <c r="N141" s="361"/>
      <c r="O141" s="407"/>
      <c r="P141" s="360"/>
      <c r="Q141" s="360"/>
      <c r="R141" s="408"/>
      <c r="S141" s="407"/>
      <c r="T141" s="360"/>
      <c r="U141" s="360"/>
      <c r="V141" s="408"/>
    </row>
    <row r="142" spans="1:22" ht="12.75" customHeight="1">
      <c r="A142" s="399">
        <v>133</v>
      </c>
      <c r="B142" s="435" t="s">
        <v>241</v>
      </c>
      <c r="C142" s="353">
        <f t="shared" si="21"/>
        <v>10</v>
      </c>
      <c r="D142" s="386">
        <f t="shared" si="21"/>
        <v>10</v>
      </c>
      <c r="E142" s="359"/>
      <c r="F142" s="455"/>
      <c r="G142" s="466">
        <f t="shared" si="22"/>
        <v>10</v>
      </c>
      <c r="H142" s="360">
        <v>10</v>
      </c>
      <c r="I142" s="360"/>
      <c r="J142" s="408"/>
      <c r="K142" s="369"/>
      <c r="L142" s="360"/>
      <c r="M142" s="360"/>
      <c r="N142" s="361"/>
      <c r="O142" s="407"/>
      <c r="P142" s="360"/>
      <c r="Q142" s="360"/>
      <c r="R142" s="408"/>
      <c r="S142" s="407"/>
      <c r="T142" s="360"/>
      <c r="U142" s="360"/>
      <c r="V142" s="408"/>
    </row>
    <row r="143" spans="1:22" ht="12.75" customHeight="1">
      <c r="A143" s="399">
        <v>134</v>
      </c>
      <c r="B143" s="331" t="s">
        <v>252</v>
      </c>
      <c r="C143" s="353">
        <f t="shared" si="21"/>
        <v>19</v>
      </c>
      <c r="D143" s="386">
        <f t="shared" si="21"/>
        <v>19</v>
      </c>
      <c r="E143" s="359"/>
      <c r="F143" s="455"/>
      <c r="G143" s="466">
        <f t="shared" si="22"/>
        <v>19</v>
      </c>
      <c r="H143" s="360">
        <v>19</v>
      </c>
      <c r="I143" s="360"/>
      <c r="J143" s="408"/>
      <c r="K143" s="369"/>
      <c r="L143" s="360"/>
      <c r="M143" s="360"/>
      <c r="N143" s="361"/>
      <c r="O143" s="407"/>
      <c r="P143" s="360"/>
      <c r="Q143" s="360"/>
      <c r="R143" s="408"/>
      <c r="S143" s="407"/>
      <c r="T143" s="360"/>
      <c r="U143" s="360"/>
      <c r="V143" s="408"/>
    </row>
    <row r="144" spans="1:22" ht="24.75" customHeight="1">
      <c r="A144" s="399">
        <v>135</v>
      </c>
      <c r="B144" s="390" t="s">
        <v>253</v>
      </c>
      <c r="C144" s="353">
        <f t="shared" si="21"/>
        <v>7</v>
      </c>
      <c r="D144" s="386">
        <f t="shared" si="21"/>
        <v>7</v>
      </c>
      <c r="E144" s="359"/>
      <c r="F144" s="455"/>
      <c r="G144" s="466">
        <f t="shared" si="22"/>
        <v>7</v>
      </c>
      <c r="H144" s="360">
        <v>7</v>
      </c>
      <c r="I144" s="360"/>
      <c r="J144" s="408"/>
      <c r="K144" s="369"/>
      <c r="L144" s="360"/>
      <c r="M144" s="360"/>
      <c r="N144" s="361"/>
      <c r="O144" s="407"/>
      <c r="P144" s="360"/>
      <c r="Q144" s="360"/>
      <c r="R144" s="408"/>
      <c r="S144" s="407"/>
      <c r="T144" s="360"/>
      <c r="U144" s="360"/>
      <c r="V144" s="408"/>
    </row>
    <row r="145" spans="1:22" ht="25.5" customHeight="1">
      <c r="A145" s="399">
        <v>136</v>
      </c>
      <c r="B145" s="571" t="s">
        <v>534</v>
      </c>
      <c r="C145" s="353">
        <f t="shared" si="21"/>
        <v>133.3</v>
      </c>
      <c r="D145" s="386">
        <f t="shared" si="21"/>
        <v>133.3</v>
      </c>
      <c r="E145" s="386">
        <f t="shared" si="21"/>
        <v>4.3</v>
      </c>
      <c r="F145" s="455"/>
      <c r="G145" s="466">
        <f t="shared" si="22"/>
        <v>21</v>
      </c>
      <c r="H145" s="360">
        <v>21</v>
      </c>
      <c r="I145" s="360"/>
      <c r="J145" s="408"/>
      <c r="K145" s="369">
        <f>L145+N145</f>
        <v>112.3</v>
      </c>
      <c r="L145" s="360">
        <v>112.3</v>
      </c>
      <c r="M145" s="360">
        <v>4.3</v>
      </c>
      <c r="N145" s="361"/>
      <c r="O145" s="407"/>
      <c r="P145" s="360"/>
      <c r="Q145" s="360"/>
      <c r="R145" s="408"/>
      <c r="S145" s="407"/>
      <c r="T145" s="360"/>
      <c r="U145" s="360"/>
      <c r="V145" s="408"/>
    </row>
    <row r="146" spans="1:22" ht="12.75" customHeight="1">
      <c r="A146" s="399">
        <v>137</v>
      </c>
      <c r="B146" s="571" t="s">
        <v>435</v>
      </c>
      <c r="C146" s="353">
        <f t="shared" si="21"/>
        <v>9</v>
      </c>
      <c r="D146" s="386">
        <f t="shared" si="21"/>
        <v>9</v>
      </c>
      <c r="E146" s="359"/>
      <c r="F146" s="455"/>
      <c r="G146" s="466">
        <f t="shared" si="22"/>
        <v>9</v>
      </c>
      <c r="H146" s="360">
        <v>9</v>
      </c>
      <c r="I146" s="360"/>
      <c r="J146" s="408"/>
      <c r="K146" s="369"/>
      <c r="L146" s="360"/>
      <c r="M146" s="360"/>
      <c r="N146" s="361"/>
      <c r="O146" s="407"/>
      <c r="P146" s="360"/>
      <c r="Q146" s="360"/>
      <c r="R146" s="408"/>
      <c r="S146" s="407"/>
      <c r="T146" s="360"/>
      <c r="U146" s="360"/>
      <c r="V146" s="408"/>
    </row>
    <row r="147" spans="1:22" ht="12.75">
      <c r="A147" s="399">
        <v>138</v>
      </c>
      <c r="B147" s="422" t="s">
        <v>37</v>
      </c>
      <c r="C147" s="362">
        <f t="shared" si="21"/>
        <v>1387.079</v>
      </c>
      <c r="D147" s="359">
        <f t="shared" si="21"/>
        <v>1387.079</v>
      </c>
      <c r="E147" s="359">
        <f>I147+M147+Q147+U147</f>
        <v>1188.1680000000001</v>
      </c>
      <c r="F147" s="454"/>
      <c r="G147" s="468">
        <f t="shared" si="22"/>
        <v>822.079</v>
      </c>
      <c r="H147" s="359">
        <v>822.079</v>
      </c>
      <c r="I147" s="359">
        <v>721.672</v>
      </c>
      <c r="J147" s="454"/>
      <c r="K147" s="362">
        <f aca="true" t="shared" si="23" ref="K147:K160">L147+N147</f>
        <v>475</v>
      </c>
      <c r="L147" s="359">
        <v>475</v>
      </c>
      <c r="M147" s="359">
        <v>396.025</v>
      </c>
      <c r="N147" s="361"/>
      <c r="O147" s="407"/>
      <c r="P147" s="360"/>
      <c r="Q147" s="360"/>
      <c r="R147" s="408"/>
      <c r="S147" s="410">
        <f>T147+V147</f>
        <v>90</v>
      </c>
      <c r="T147" s="359">
        <v>90</v>
      </c>
      <c r="U147" s="359">
        <v>70.471</v>
      </c>
      <c r="V147" s="454"/>
    </row>
    <row r="148" spans="1:22" ht="12.75">
      <c r="A148" s="399">
        <v>139</v>
      </c>
      <c r="B148" s="42" t="s">
        <v>437</v>
      </c>
      <c r="C148" s="199">
        <f t="shared" si="21"/>
        <v>821.0999999999999</v>
      </c>
      <c r="D148" s="200">
        <f t="shared" si="21"/>
        <v>818.5999999999999</v>
      </c>
      <c r="E148" s="329">
        <f>I148+M148+Q148+U148</f>
        <v>620.885</v>
      </c>
      <c r="F148" s="15">
        <f>J148+N148+R148+V148</f>
        <v>2.5</v>
      </c>
      <c r="G148" s="46">
        <f t="shared" si="22"/>
        <v>568</v>
      </c>
      <c r="H148" s="329">
        <v>568</v>
      </c>
      <c r="I148" s="329">
        <v>559.882</v>
      </c>
      <c r="J148" s="11"/>
      <c r="K148" s="193">
        <f t="shared" si="23"/>
        <v>217.3</v>
      </c>
      <c r="L148" s="16">
        <v>214.8</v>
      </c>
      <c r="M148" s="329">
        <f>50.203+10.8</f>
        <v>61.003</v>
      </c>
      <c r="N148" s="14">
        <v>2.5</v>
      </c>
      <c r="O148" s="191"/>
      <c r="P148" s="190"/>
      <c r="Q148" s="190"/>
      <c r="R148" s="192"/>
      <c r="S148" s="410">
        <f>T148+V148</f>
        <v>35.8</v>
      </c>
      <c r="T148" s="329">
        <v>35.8</v>
      </c>
      <c r="U148" s="329"/>
      <c r="V148" s="11"/>
    </row>
    <row r="149" spans="1:22" ht="12.75">
      <c r="A149" s="399">
        <v>140</v>
      </c>
      <c r="B149" s="422" t="s">
        <v>11</v>
      </c>
      <c r="C149" s="362">
        <f t="shared" si="21"/>
        <v>25.896</v>
      </c>
      <c r="D149" s="359">
        <f t="shared" si="21"/>
        <v>25.896</v>
      </c>
      <c r="E149" s="359"/>
      <c r="F149" s="454"/>
      <c r="G149" s="410"/>
      <c r="H149" s="357"/>
      <c r="I149" s="357"/>
      <c r="J149" s="455"/>
      <c r="K149" s="362">
        <f t="shared" si="23"/>
        <v>25.896</v>
      </c>
      <c r="L149" s="359">
        <v>25.896</v>
      </c>
      <c r="M149" s="359"/>
      <c r="N149" s="371"/>
      <c r="O149" s="407"/>
      <c r="P149" s="360"/>
      <c r="Q149" s="360"/>
      <c r="R149" s="408"/>
      <c r="S149" s="407"/>
      <c r="T149" s="360"/>
      <c r="U149" s="360"/>
      <c r="V149" s="408"/>
    </row>
    <row r="150" spans="1:22" ht="12.75">
      <c r="A150" s="399">
        <v>141</v>
      </c>
      <c r="B150" s="422" t="s">
        <v>12</v>
      </c>
      <c r="C150" s="362">
        <f t="shared" si="21"/>
        <v>16.224</v>
      </c>
      <c r="D150" s="359">
        <f t="shared" si="21"/>
        <v>16.224</v>
      </c>
      <c r="E150" s="359"/>
      <c r="F150" s="454"/>
      <c r="G150" s="410"/>
      <c r="H150" s="357"/>
      <c r="I150" s="357"/>
      <c r="J150" s="455"/>
      <c r="K150" s="362">
        <f t="shared" si="23"/>
        <v>16.224</v>
      </c>
      <c r="L150" s="359">
        <v>16.224</v>
      </c>
      <c r="M150" s="359"/>
      <c r="N150" s="371"/>
      <c r="O150" s="407"/>
      <c r="P150" s="360"/>
      <c r="Q150" s="360"/>
      <c r="R150" s="408"/>
      <c r="S150" s="407"/>
      <c r="T150" s="360"/>
      <c r="U150" s="360"/>
      <c r="V150" s="408"/>
    </row>
    <row r="151" spans="1:22" ht="12.75">
      <c r="A151" s="399">
        <v>142</v>
      </c>
      <c r="B151" s="422" t="s">
        <v>13</v>
      </c>
      <c r="C151" s="362">
        <f t="shared" si="21"/>
        <v>13.104</v>
      </c>
      <c r="D151" s="359">
        <f t="shared" si="21"/>
        <v>13.104</v>
      </c>
      <c r="E151" s="359"/>
      <c r="F151" s="454"/>
      <c r="G151" s="410"/>
      <c r="H151" s="357"/>
      <c r="I151" s="357"/>
      <c r="J151" s="455"/>
      <c r="K151" s="362">
        <f t="shared" si="23"/>
        <v>13.104</v>
      </c>
      <c r="L151" s="359">
        <v>13.104</v>
      </c>
      <c r="M151" s="359"/>
      <c r="N151" s="371"/>
      <c r="O151" s="407"/>
      <c r="P151" s="360"/>
      <c r="Q151" s="360"/>
      <c r="R151" s="408"/>
      <c r="S151" s="407"/>
      <c r="T151" s="360"/>
      <c r="U151" s="360"/>
      <c r="V151" s="408"/>
    </row>
    <row r="152" spans="1:22" ht="12.75">
      <c r="A152" s="399">
        <v>143</v>
      </c>
      <c r="B152" s="422" t="s">
        <v>14</v>
      </c>
      <c r="C152" s="362">
        <f t="shared" si="21"/>
        <v>4.056</v>
      </c>
      <c r="D152" s="359">
        <f t="shared" si="21"/>
        <v>4.056</v>
      </c>
      <c r="E152" s="359"/>
      <c r="F152" s="454"/>
      <c r="G152" s="410"/>
      <c r="H152" s="357"/>
      <c r="I152" s="357"/>
      <c r="J152" s="455"/>
      <c r="K152" s="362">
        <f t="shared" si="23"/>
        <v>4.056</v>
      </c>
      <c r="L152" s="359">
        <v>4.056</v>
      </c>
      <c r="M152" s="359"/>
      <c r="N152" s="371"/>
      <c r="O152" s="407"/>
      <c r="P152" s="360"/>
      <c r="Q152" s="360"/>
      <c r="R152" s="408"/>
      <c r="S152" s="407"/>
      <c r="T152" s="360"/>
      <c r="U152" s="360"/>
      <c r="V152" s="408"/>
    </row>
    <row r="153" spans="1:22" ht="12.75">
      <c r="A153" s="399">
        <v>144</v>
      </c>
      <c r="B153" s="422" t="s">
        <v>15</v>
      </c>
      <c r="C153" s="362">
        <f t="shared" si="21"/>
        <v>7.8</v>
      </c>
      <c r="D153" s="359">
        <f t="shared" si="21"/>
        <v>7.8</v>
      </c>
      <c r="E153" s="359"/>
      <c r="F153" s="454"/>
      <c r="G153" s="410"/>
      <c r="H153" s="357"/>
      <c r="I153" s="357"/>
      <c r="J153" s="455"/>
      <c r="K153" s="362">
        <f t="shared" si="23"/>
        <v>7.8</v>
      </c>
      <c r="L153" s="359">
        <v>7.8</v>
      </c>
      <c r="M153" s="359"/>
      <c r="N153" s="371"/>
      <c r="O153" s="407"/>
      <c r="P153" s="360"/>
      <c r="Q153" s="360"/>
      <c r="R153" s="408"/>
      <c r="S153" s="407"/>
      <c r="T153" s="360"/>
      <c r="U153" s="360"/>
      <c r="V153" s="408"/>
    </row>
    <row r="154" spans="1:22" ht="12.75">
      <c r="A154" s="399">
        <v>145</v>
      </c>
      <c r="B154" s="422" t="s">
        <v>16</v>
      </c>
      <c r="C154" s="362">
        <f t="shared" si="21"/>
        <v>21.84</v>
      </c>
      <c r="D154" s="359">
        <f t="shared" si="21"/>
        <v>21.84</v>
      </c>
      <c r="E154" s="359"/>
      <c r="F154" s="454"/>
      <c r="G154" s="410"/>
      <c r="H154" s="357"/>
      <c r="I154" s="357"/>
      <c r="J154" s="455"/>
      <c r="K154" s="362">
        <f t="shared" si="23"/>
        <v>21.84</v>
      </c>
      <c r="L154" s="359">
        <v>21.84</v>
      </c>
      <c r="M154" s="359"/>
      <c r="N154" s="371"/>
      <c r="O154" s="407"/>
      <c r="P154" s="360"/>
      <c r="Q154" s="360"/>
      <c r="R154" s="408"/>
      <c r="S154" s="407"/>
      <c r="T154" s="360"/>
      <c r="U154" s="360"/>
      <c r="V154" s="408"/>
    </row>
    <row r="155" spans="1:22" ht="12.75">
      <c r="A155" s="399">
        <v>146</v>
      </c>
      <c r="B155" s="422" t="s">
        <v>17</v>
      </c>
      <c r="C155" s="362">
        <f t="shared" si="21"/>
        <v>19.968</v>
      </c>
      <c r="D155" s="359">
        <f t="shared" si="21"/>
        <v>19.968</v>
      </c>
      <c r="E155" s="359"/>
      <c r="F155" s="454"/>
      <c r="G155" s="410"/>
      <c r="H155" s="357"/>
      <c r="I155" s="357"/>
      <c r="J155" s="455"/>
      <c r="K155" s="362">
        <f t="shared" si="23"/>
        <v>19.968</v>
      </c>
      <c r="L155" s="359">
        <v>19.968</v>
      </c>
      <c r="M155" s="359"/>
      <c r="N155" s="371"/>
      <c r="O155" s="407"/>
      <c r="P155" s="360"/>
      <c r="Q155" s="360"/>
      <c r="R155" s="408"/>
      <c r="S155" s="407"/>
      <c r="T155" s="360"/>
      <c r="U155" s="360"/>
      <c r="V155" s="408"/>
    </row>
    <row r="156" spans="1:22" ht="12.75">
      <c r="A156" s="399">
        <v>147</v>
      </c>
      <c r="B156" s="422" t="s">
        <v>18</v>
      </c>
      <c r="C156" s="362">
        <f t="shared" si="21"/>
        <v>6.864</v>
      </c>
      <c r="D156" s="359">
        <f t="shared" si="21"/>
        <v>6.864</v>
      </c>
      <c r="E156" s="359"/>
      <c r="F156" s="454"/>
      <c r="G156" s="410"/>
      <c r="H156" s="357"/>
      <c r="I156" s="357"/>
      <c r="J156" s="455"/>
      <c r="K156" s="362">
        <f t="shared" si="23"/>
        <v>6.864</v>
      </c>
      <c r="L156" s="359">
        <v>6.864</v>
      </c>
      <c r="M156" s="359"/>
      <c r="N156" s="371"/>
      <c r="O156" s="407"/>
      <c r="P156" s="360"/>
      <c r="Q156" s="360"/>
      <c r="R156" s="408"/>
      <c r="S156" s="407"/>
      <c r="T156" s="360"/>
      <c r="U156" s="360"/>
      <c r="V156" s="408"/>
    </row>
    <row r="157" spans="1:22" ht="12.75">
      <c r="A157" s="399">
        <v>148</v>
      </c>
      <c r="B157" s="422" t="s">
        <v>38</v>
      </c>
      <c r="C157" s="362">
        <f t="shared" si="21"/>
        <v>31.876</v>
      </c>
      <c r="D157" s="359">
        <f t="shared" si="21"/>
        <v>31.876</v>
      </c>
      <c r="E157" s="359"/>
      <c r="F157" s="454"/>
      <c r="G157" s="410">
        <f>H157+J157</f>
        <v>1.3</v>
      </c>
      <c r="H157" s="359">
        <v>1.3</v>
      </c>
      <c r="I157" s="357"/>
      <c r="J157" s="455"/>
      <c r="K157" s="362">
        <f t="shared" si="23"/>
        <v>30.576</v>
      </c>
      <c r="L157" s="359">
        <v>30.576</v>
      </c>
      <c r="M157" s="359"/>
      <c r="N157" s="371"/>
      <c r="O157" s="407"/>
      <c r="P157" s="360"/>
      <c r="Q157" s="360"/>
      <c r="R157" s="408"/>
      <c r="S157" s="407"/>
      <c r="T157" s="360"/>
      <c r="U157" s="360"/>
      <c r="V157" s="408"/>
    </row>
    <row r="158" spans="1:22" ht="12.75">
      <c r="A158" s="399">
        <v>149</v>
      </c>
      <c r="B158" s="422" t="s">
        <v>20</v>
      </c>
      <c r="C158" s="362">
        <f t="shared" si="21"/>
        <v>63.96</v>
      </c>
      <c r="D158" s="359">
        <f t="shared" si="21"/>
        <v>63.96</v>
      </c>
      <c r="E158" s="359"/>
      <c r="F158" s="454"/>
      <c r="G158" s="410"/>
      <c r="H158" s="357"/>
      <c r="I158" s="357"/>
      <c r="J158" s="455"/>
      <c r="K158" s="362">
        <f t="shared" si="23"/>
        <v>63.96</v>
      </c>
      <c r="L158" s="359">
        <v>63.96</v>
      </c>
      <c r="M158" s="359"/>
      <c r="N158" s="371"/>
      <c r="O158" s="407"/>
      <c r="P158" s="360"/>
      <c r="Q158" s="360"/>
      <c r="R158" s="408"/>
      <c r="S158" s="407"/>
      <c r="T158" s="360"/>
      <c r="U158" s="360"/>
      <c r="V158" s="408"/>
    </row>
    <row r="159" spans="1:22" ht="12.75">
      <c r="A159" s="399">
        <v>150</v>
      </c>
      <c r="B159" s="422" t="s">
        <v>140</v>
      </c>
      <c r="C159" s="362">
        <f t="shared" si="21"/>
        <v>137.7</v>
      </c>
      <c r="D159" s="359">
        <f t="shared" si="21"/>
        <v>137.7</v>
      </c>
      <c r="E159" s="359">
        <f>I159+M159+Q159+U159</f>
        <v>134.775</v>
      </c>
      <c r="F159" s="454"/>
      <c r="G159" s="453"/>
      <c r="H159" s="360"/>
      <c r="I159" s="360"/>
      <c r="J159" s="450"/>
      <c r="K159" s="365">
        <f>L159+N159</f>
        <v>137.7</v>
      </c>
      <c r="L159" s="359">
        <f>L160</f>
        <v>137.7</v>
      </c>
      <c r="M159" s="359">
        <f>M160</f>
        <v>134.775</v>
      </c>
      <c r="N159" s="370"/>
      <c r="O159" s="453"/>
      <c r="P159" s="360"/>
      <c r="Q159" s="360"/>
      <c r="R159" s="450"/>
      <c r="S159" s="453"/>
      <c r="T159" s="360"/>
      <c r="U159" s="360"/>
      <c r="V159" s="450"/>
    </row>
    <row r="160" spans="1:22" ht="12.75">
      <c r="A160" s="399">
        <v>151</v>
      </c>
      <c r="B160" s="421" t="s">
        <v>397</v>
      </c>
      <c r="C160" s="353">
        <f t="shared" si="21"/>
        <v>137.7</v>
      </c>
      <c r="D160" s="357">
        <f t="shared" si="21"/>
        <v>137.7</v>
      </c>
      <c r="E160" s="357">
        <f>I160+M160+Q160+U160</f>
        <v>134.775</v>
      </c>
      <c r="F160" s="454"/>
      <c r="G160" s="453"/>
      <c r="H160" s="363"/>
      <c r="I160" s="359"/>
      <c r="J160" s="451"/>
      <c r="K160" s="367">
        <f t="shared" si="23"/>
        <v>137.7</v>
      </c>
      <c r="L160" s="357">
        <v>137.7</v>
      </c>
      <c r="M160" s="357">
        <v>134.775</v>
      </c>
      <c r="N160" s="370"/>
      <c r="O160" s="453"/>
      <c r="P160" s="360"/>
      <c r="Q160" s="360"/>
      <c r="R160" s="450"/>
      <c r="S160" s="453"/>
      <c r="T160" s="360"/>
      <c r="U160" s="360"/>
      <c r="V160" s="450"/>
    </row>
    <row r="161" spans="1:22" ht="12.75">
      <c r="A161" s="399">
        <v>152</v>
      </c>
      <c r="B161" s="422" t="s">
        <v>386</v>
      </c>
      <c r="C161" s="362">
        <f t="shared" si="21"/>
        <v>90.1</v>
      </c>
      <c r="D161" s="359">
        <f t="shared" si="21"/>
        <v>90.1</v>
      </c>
      <c r="E161" s="359"/>
      <c r="F161" s="454"/>
      <c r="G161" s="409">
        <f>G162+G163+G164</f>
        <v>90.1</v>
      </c>
      <c r="H161" s="364">
        <f>H162+H163+H164</f>
        <v>90.1</v>
      </c>
      <c r="I161" s="369"/>
      <c r="J161" s="450"/>
      <c r="K161" s="370"/>
      <c r="L161" s="360"/>
      <c r="M161" s="360"/>
      <c r="N161" s="370"/>
      <c r="O161" s="453"/>
      <c r="P161" s="360"/>
      <c r="Q161" s="360"/>
      <c r="R161" s="450"/>
      <c r="S161" s="453"/>
      <c r="T161" s="360"/>
      <c r="U161" s="360"/>
      <c r="V161" s="450"/>
    </row>
    <row r="162" spans="1:22" ht="12.75">
      <c r="A162" s="399">
        <v>153</v>
      </c>
      <c r="B162" s="421" t="s">
        <v>88</v>
      </c>
      <c r="C162" s="353">
        <f t="shared" si="21"/>
        <v>50</v>
      </c>
      <c r="D162" s="360">
        <f t="shared" si="21"/>
        <v>50</v>
      </c>
      <c r="E162" s="360"/>
      <c r="F162" s="408"/>
      <c r="G162" s="453">
        <f>H162+J162</f>
        <v>50</v>
      </c>
      <c r="H162" s="381">
        <v>50</v>
      </c>
      <c r="I162" s="360"/>
      <c r="J162" s="450"/>
      <c r="K162" s="370"/>
      <c r="L162" s="360"/>
      <c r="M162" s="360"/>
      <c r="N162" s="370"/>
      <c r="O162" s="453"/>
      <c r="P162" s="360"/>
      <c r="Q162" s="360"/>
      <c r="R162" s="450"/>
      <c r="S162" s="453"/>
      <c r="T162" s="360"/>
      <c r="U162" s="360"/>
      <c r="V162" s="450"/>
    </row>
    <row r="163" spans="1:22" ht="12.75">
      <c r="A163" s="399">
        <v>154</v>
      </c>
      <c r="B163" s="421" t="s">
        <v>90</v>
      </c>
      <c r="C163" s="353">
        <f t="shared" si="21"/>
        <v>0.1</v>
      </c>
      <c r="D163" s="360">
        <f t="shared" si="21"/>
        <v>0.1</v>
      </c>
      <c r="E163" s="360"/>
      <c r="F163" s="408"/>
      <c r="G163" s="453">
        <f>H163+J163</f>
        <v>0.1</v>
      </c>
      <c r="H163" s="360">
        <v>0.1</v>
      </c>
      <c r="I163" s="360"/>
      <c r="J163" s="450"/>
      <c r="K163" s="370"/>
      <c r="L163" s="384"/>
      <c r="M163" s="384"/>
      <c r="N163" s="370"/>
      <c r="O163" s="453"/>
      <c r="P163" s="360"/>
      <c r="Q163" s="360"/>
      <c r="R163" s="450"/>
      <c r="S163" s="453"/>
      <c r="T163" s="384"/>
      <c r="U163" s="384"/>
      <c r="V163" s="450"/>
    </row>
    <row r="164" spans="1:22" ht="14.25" customHeight="1">
      <c r="A164" s="399">
        <v>155</v>
      </c>
      <c r="B164" s="717" t="s">
        <v>254</v>
      </c>
      <c r="C164" s="353">
        <f t="shared" si="21"/>
        <v>40</v>
      </c>
      <c r="D164" s="360">
        <f t="shared" si="21"/>
        <v>40</v>
      </c>
      <c r="E164" s="360"/>
      <c r="F164" s="408"/>
      <c r="G164" s="453">
        <f>H164+J164</f>
        <v>40</v>
      </c>
      <c r="H164" s="360">
        <v>40</v>
      </c>
      <c r="I164" s="360"/>
      <c r="J164" s="450"/>
      <c r="K164" s="370"/>
      <c r="L164" s="391"/>
      <c r="M164" s="391"/>
      <c r="N164" s="370"/>
      <c r="O164" s="453"/>
      <c r="P164" s="360"/>
      <c r="Q164" s="360"/>
      <c r="R164" s="450"/>
      <c r="S164" s="453"/>
      <c r="T164" s="391"/>
      <c r="U164" s="391"/>
      <c r="V164" s="450"/>
    </row>
    <row r="165" spans="1:22" ht="14.25" customHeight="1">
      <c r="A165" s="399">
        <v>156</v>
      </c>
      <c r="B165" s="718" t="s">
        <v>389</v>
      </c>
      <c r="C165" s="362">
        <f t="shared" si="21"/>
        <v>9.7</v>
      </c>
      <c r="D165" s="359">
        <f t="shared" si="21"/>
        <v>9.7</v>
      </c>
      <c r="E165" s="359"/>
      <c r="F165" s="454"/>
      <c r="G165" s="409"/>
      <c r="H165" s="359"/>
      <c r="I165" s="359"/>
      <c r="J165" s="451"/>
      <c r="K165" s="365">
        <f>K166</f>
        <v>9.7</v>
      </c>
      <c r="L165" s="364">
        <f>L166</f>
        <v>9.7</v>
      </c>
      <c r="M165" s="391"/>
      <c r="N165" s="370"/>
      <c r="O165" s="453"/>
      <c r="P165" s="360"/>
      <c r="Q165" s="360"/>
      <c r="R165" s="450"/>
      <c r="S165" s="453"/>
      <c r="T165" s="391"/>
      <c r="U165" s="391"/>
      <c r="V165" s="450"/>
    </row>
    <row r="166" spans="1:22" ht="14.25" customHeight="1">
      <c r="A166" s="399">
        <v>157</v>
      </c>
      <c r="B166" s="719" t="s">
        <v>248</v>
      </c>
      <c r="C166" s="353">
        <f t="shared" si="21"/>
        <v>9.7</v>
      </c>
      <c r="D166" s="360">
        <f t="shared" si="21"/>
        <v>9.7</v>
      </c>
      <c r="E166" s="360"/>
      <c r="F166" s="408"/>
      <c r="G166" s="453"/>
      <c r="H166" s="360"/>
      <c r="I166" s="360"/>
      <c r="J166" s="450"/>
      <c r="K166" s="413">
        <f>L166+N166</f>
        <v>9.7</v>
      </c>
      <c r="L166" s="391">
        <v>9.7</v>
      </c>
      <c r="M166" s="391"/>
      <c r="N166" s="370"/>
      <c r="O166" s="453"/>
      <c r="P166" s="360"/>
      <c r="Q166" s="360"/>
      <c r="R166" s="450"/>
      <c r="S166" s="453"/>
      <c r="T166" s="391"/>
      <c r="U166" s="391"/>
      <c r="V166" s="450"/>
    </row>
    <row r="167" spans="1:22" ht="12.75">
      <c r="A167" s="399">
        <v>158</v>
      </c>
      <c r="B167" s="422" t="s">
        <v>10</v>
      </c>
      <c r="C167" s="362">
        <f t="shared" si="21"/>
        <v>615.129</v>
      </c>
      <c r="D167" s="359">
        <f t="shared" si="21"/>
        <v>612.629</v>
      </c>
      <c r="E167" s="359">
        <f>I167+M167+Q167+U167</f>
        <v>388.641</v>
      </c>
      <c r="F167" s="454">
        <f>J167+N167+R167+V167</f>
        <v>2.5</v>
      </c>
      <c r="G167" s="409">
        <f>H167+J167</f>
        <v>23.929</v>
      </c>
      <c r="H167" s="359">
        <v>21.429</v>
      </c>
      <c r="I167" s="359">
        <v>16.441</v>
      </c>
      <c r="J167" s="454">
        <v>2.5</v>
      </c>
      <c r="K167" s="365">
        <f>L167+N167</f>
        <v>267.6</v>
      </c>
      <c r="L167" s="329">
        <v>267.6</v>
      </c>
      <c r="M167" s="329">
        <v>168.3</v>
      </c>
      <c r="N167" s="361"/>
      <c r="O167" s="407"/>
      <c r="P167" s="360"/>
      <c r="Q167" s="360"/>
      <c r="R167" s="408"/>
      <c r="S167" s="410">
        <f>T167+V167</f>
        <v>323.6</v>
      </c>
      <c r="T167" s="329">
        <v>323.6</v>
      </c>
      <c r="U167" s="329">
        <v>203.9</v>
      </c>
      <c r="V167" s="408"/>
    </row>
    <row r="168" spans="1:22" ht="13.5" thickBot="1">
      <c r="A168" s="425">
        <v>159</v>
      </c>
      <c r="B168" s="720" t="s">
        <v>398</v>
      </c>
      <c r="C168" s="713">
        <f t="shared" si="21"/>
        <v>284.6</v>
      </c>
      <c r="D168" s="568">
        <f t="shared" si="21"/>
        <v>284.6</v>
      </c>
      <c r="E168" s="568">
        <f t="shared" si="21"/>
        <v>231.4</v>
      </c>
      <c r="F168" s="569"/>
      <c r="G168" s="420"/>
      <c r="H168" s="384"/>
      <c r="I168" s="384"/>
      <c r="J168" s="414"/>
      <c r="K168" s="413">
        <f>L168+N168</f>
        <v>129.2</v>
      </c>
      <c r="L168" s="394">
        <v>129.2</v>
      </c>
      <c r="M168" s="394">
        <v>104.5</v>
      </c>
      <c r="N168" s="393"/>
      <c r="O168" s="420"/>
      <c r="P168" s="384"/>
      <c r="Q168" s="384"/>
      <c r="R168" s="414"/>
      <c r="S168" s="412">
        <f>T168+V168</f>
        <v>155.4</v>
      </c>
      <c r="T168" s="330">
        <v>155.4</v>
      </c>
      <c r="U168" s="330">
        <v>126.9</v>
      </c>
      <c r="V168" s="414"/>
    </row>
    <row r="169" spans="1:22" ht="33.75" customHeight="1" thickBot="1">
      <c r="A169" s="423">
        <v>160</v>
      </c>
      <c r="B169" s="715" t="s">
        <v>399</v>
      </c>
      <c r="C169" s="429">
        <f aca="true" t="shared" si="24" ref="C169:I169">C170+C178+SUM(C182:C191)</f>
        <v>1748.709</v>
      </c>
      <c r="D169" s="344">
        <f t="shared" si="24"/>
        <v>1588.709</v>
      </c>
      <c r="E169" s="344">
        <f t="shared" si="24"/>
        <v>492.46400000000006</v>
      </c>
      <c r="F169" s="344">
        <f t="shared" si="24"/>
        <v>160</v>
      </c>
      <c r="G169" s="395">
        <f t="shared" si="24"/>
        <v>1585.509</v>
      </c>
      <c r="H169" s="344">
        <f t="shared" si="24"/>
        <v>1585.509</v>
      </c>
      <c r="I169" s="344">
        <f t="shared" si="24"/>
        <v>492.46400000000006</v>
      </c>
      <c r="J169" s="567"/>
      <c r="K169" s="395">
        <f>K170</f>
        <v>160</v>
      </c>
      <c r="L169" s="445"/>
      <c r="M169" s="445"/>
      <c r="N169" s="346">
        <f>N170</f>
        <v>160</v>
      </c>
      <c r="O169" s="481"/>
      <c r="P169" s="342"/>
      <c r="Q169" s="342"/>
      <c r="R169" s="482"/>
      <c r="S169" s="481">
        <f>S170+S178+SUM(S182:S191)</f>
        <v>3.2</v>
      </c>
      <c r="T169" s="342">
        <f>T170+T178+SUM(T182:T191)</f>
        <v>3.2</v>
      </c>
      <c r="U169" s="342"/>
      <c r="V169" s="459"/>
    </row>
    <row r="170" spans="1:22" ht="12.75">
      <c r="A170" s="396">
        <v>161</v>
      </c>
      <c r="B170" s="688" t="s">
        <v>389</v>
      </c>
      <c r="C170" s="687">
        <f>G170+K170+O170+S170</f>
        <v>703.5</v>
      </c>
      <c r="D170" s="694">
        <f>H170+L170+P170+T170</f>
        <v>543.5</v>
      </c>
      <c r="E170" s="694"/>
      <c r="F170" s="695">
        <f>J170+N170+R170+V170</f>
        <v>160</v>
      </c>
      <c r="G170" s="682">
        <f>SUM(G171:G177)</f>
        <v>543.5</v>
      </c>
      <c r="H170" s="683">
        <f>SUM(H171:H177)</f>
        <v>543.5</v>
      </c>
      <c r="I170" s="683"/>
      <c r="J170" s="684"/>
      <c r="K170" s="677">
        <f>SUM(K171:K177)</f>
        <v>160</v>
      </c>
      <c r="L170" s="397"/>
      <c r="M170" s="397"/>
      <c r="N170" s="397">
        <f>SUM(N171:N177)</f>
        <v>160</v>
      </c>
      <c r="O170" s="483"/>
      <c r="P170" s="398"/>
      <c r="Q170" s="398"/>
      <c r="R170" s="461"/>
      <c r="S170" s="479"/>
      <c r="T170" s="381"/>
      <c r="U170" s="381"/>
      <c r="V170" s="464"/>
    </row>
    <row r="171" spans="1:22" ht="12.75">
      <c r="A171" s="399">
        <v>162</v>
      </c>
      <c r="B171" s="689" t="s">
        <v>92</v>
      </c>
      <c r="C171" s="686">
        <f aca="true" t="shared" si="25" ref="C171:E206">G171+K171+O171+S171</f>
        <v>300</v>
      </c>
      <c r="D171" s="400">
        <f t="shared" si="25"/>
        <v>300</v>
      </c>
      <c r="E171" s="400"/>
      <c r="F171" s="696"/>
      <c r="G171" s="407">
        <f aca="true" t="shared" si="26" ref="G171:G177">H171+J171</f>
        <v>300</v>
      </c>
      <c r="H171" s="383">
        <v>300</v>
      </c>
      <c r="I171" s="383"/>
      <c r="J171" s="455"/>
      <c r="K171" s="356"/>
      <c r="L171" s="381"/>
      <c r="M171" s="381"/>
      <c r="N171" s="408"/>
      <c r="O171" s="407"/>
      <c r="P171" s="360"/>
      <c r="Q171" s="360"/>
      <c r="R171" s="408"/>
      <c r="S171" s="407"/>
      <c r="T171" s="360"/>
      <c r="U171" s="360"/>
      <c r="V171" s="408"/>
    </row>
    <row r="172" spans="1:22" ht="12.75" customHeight="1">
      <c r="A172" s="399">
        <v>163</v>
      </c>
      <c r="B172" s="675" t="s">
        <v>535</v>
      </c>
      <c r="C172" s="145">
        <f t="shared" si="25"/>
        <v>160</v>
      </c>
      <c r="D172" s="195"/>
      <c r="E172" s="195"/>
      <c r="F172" s="697">
        <f>J172+N172+R172+V172</f>
        <v>160</v>
      </c>
      <c r="G172" s="407"/>
      <c r="H172" s="190"/>
      <c r="I172" s="190"/>
      <c r="J172" s="198"/>
      <c r="K172" s="22">
        <f>L172+N172</f>
        <v>160</v>
      </c>
      <c r="L172" s="330"/>
      <c r="M172" s="330"/>
      <c r="N172" s="197">
        <v>160</v>
      </c>
      <c r="O172" s="407"/>
      <c r="P172" s="360"/>
      <c r="Q172" s="360"/>
      <c r="R172" s="408"/>
      <c r="S172" s="407"/>
      <c r="T172" s="360"/>
      <c r="U172" s="360"/>
      <c r="V172" s="408"/>
    </row>
    <row r="173" spans="1:22" ht="12.75">
      <c r="A173" s="399">
        <v>164</v>
      </c>
      <c r="B173" s="675" t="s">
        <v>436</v>
      </c>
      <c r="C173" s="698"/>
      <c r="D173" s="400"/>
      <c r="E173" s="400"/>
      <c r="F173" s="696"/>
      <c r="G173" s="453">
        <f t="shared" si="26"/>
        <v>20</v>
      </c>
      <c r="H173" s="400">
        <v>20</v>
      </c>
      <c r="I173" s="400"/>
      <c r="J173" s="696"/>
      <c r="K173" s="356"/>
      <c r="L173" s="391"/>
      <c r="M173" s="406"/>
      <c r="N173" s="408"/>
      <c r="O173" s="407"/>
      <c r="P173" s="360"/>
      <c r="Q173" s="360"/>
      <c r="R173" s="408"/>
      <c r="S173" s="407"/>
      <c r="T173" s="360"/>
      <c r="U173" s="360"/>
      <c r="V173" s="408"/>
    </row>
    <row r="174" spans="1:22" ht="12.75">
      <c r="A174" s="399">
        <v>165</v>
      </c>
      <c r="B174" s="614" t="s">
        <v>439</v>
      </c>
      <c r="C174" s="698"/>
      <c r="D174" s="400"/>
      <c r="E174" s="400"/>
      <c r="F174" s="696"/>
      <c r="G174" s="453">
        <f t="shared" si="26"/>
        <v>1.5</v>
      </c>
      <c r="H174" s="701">
        <v>1.5</v>
      </c>
      <c r="I174" s="674"/>
      <c r="J174" s="685"/>
      <c r="K174" s="356"/>
      <c r="L174" s="391"/>
      <c r="M174" s="406"/>
      <c r="N174" s="408"/>
      <c r="O174" s="407"/>
      <c r="P174" s="360"/>
      <c r="Q174" s="360"/>
      <c r="R174" s="408"/>
      <c r="S174" s="407"/>
      <c r="T174" s="360"/>
      <c r="U174" s="360"/>
      <c r="V174" s="408"/>
    </row>
    <row r="175" spans="1:22" ht="12.75">
      <c r="A175" s="399">
        <v>166</v>
      </c>
      <c r="B175" s="676" t="s">
        <v>242</v>
      </c>
      <c r="C175" s="699">
        <f t="shared" si="25"/>
        <v>50</v>
      </c>
      <c r="D175" s="572">
        <f>H175+L175+P175+T175</f>
        <v>50</v>
      </c>
      <c r="E175" s="572"/>
      <c r="F175" s="700"/>
      <c r="G175" s="407">
        <f t="shared" si="26"/>
        <v>50</v>
      </c>
      <c r="H175" s="381">
        <v>50</v>
      </c>
      <c r="I175" s="360"/>
      <c r="J175" s="408"/>
      <c r="K175" s="370"/>
      <c r="L175" s="391"/>
      <c r="M175" s="369"/>
      <c r="N175" s="408"/>
      <c r="O175" s="407"/>
      <c r="P175" s="360"/>
      <c r="Q175" s="360"/>
      <c r="R175" s="408"/>
      <c r="S175" s="407"/>
      <c r="T175" s="360"/>
      <c r="U175" s="360"/>
      <c r="V175" s="408"/>
    </row>
    <row r="176" spans="1:22" ht="12.75">
      <c r="A176" s="399">
        <v>167</v>
      </c>
      <c r="B176" s="555" t="s">
        <v>93</v>
      </c>
      <c r="C176" s="412">
        <f t="shared" si="25"/>
        <v>130</v>
      </c>
      <c r="D176" s="360">
        <f t="shared" si="25"/>
        <v>130</v>
      </c>
      <c r="E176" s="360"/>
      <c r="F176" s="408"/>
      <c r="G176" s="407">
        <f t="shared" si="26"/>
        <v>130</v>
      </c>
      <c r="H176" s="360">
        <v>130</v>
      </c>
      <c r="I176" s="369"/>
      <c r="J176" s="450"/>
      <c r="K176" s="370"/>
      <c r="L176" s="381"/>
      <c r="M176" s="369"/>
      <c r="N176" s="450"/>
      <c r="O176" s="453"/>
      <c r="P176" s="360"/>
      <c r="Q176" s="369"/>
      <c r="R176" s="450"/>
      <c r="S176" s="453"/>
      <c r="T176" s="360"/>
      <c r="U176" s="369"/>
      <c r="V176" s="450"/>
    </row>
    <row r="177" spans="1:22" ht="12.75">
      <c r="A177" s="399">
        <v>168</v>
      </c>
      <c r="B177" s="555" t="s">
        <v>249</v>
      </c>
      <c r="C177" s="412">
        <f t="shared" si="25"/>
        <v>42</v>
      </c>
      <c r="D177" s="360">
        <f t="shared" si="25"/>
        <v>42</v>
      </c>
      <c r="E177" s="360"/>
      <c r="F177" s="408"/>
      <c r="G177" s="453">
        <f t="shared" si="26"/>
        <v>42</v>
      </c>
      <c r="H177" s="360">
        <v>42</v>
      </c>
      <c r="I177" s="369"/>
      <c r="J177" s="450"/>
      <c r="K177" s="370"/>
      <c r="L177" s="360"/>
      <c r="M177" s="369"/>
      <c r="N177" s="450"/>
      <c r="O177" s="453"/>
      <c r="P177" s="360"/>
      <c r="Q177" s="369"/>
      <c r="R177" s="450"/>
      <c r="S177" s="453"/>
      <c r="T177" s="360"/>
      <c r="U177" s="369"/>
      <c r="V177" s="450"/>
    </row>
    <row r="178" spans="1:22" ht="12.75">
      <c r="A178" s="399">
        <v>169</v>
      </c>
      <c r="B178" s="556" t="s">
        <v>454</v>
      </c>
      <c r="C178" s="410">
        <f t="shared" si="25"/>
        <v>78</v>
      </c>
      <c r="D178" s="359">
        <f>H178</f>
        <v>78</v>
      </c>
      <c r="E178" s="359"/>
      <c r="F178" s="454"/>
      <c r="G178" s="409">
        <f>G179+G180+G181</f>
        <v>78</v>
      </c>
      <c r="H178" s="359">
        <f>H179+H180+H181</f>
        <v>78</v>
      </c>
      <c r="I178" s="360"/>
      <c r="J178" s="450"/>
      <c r="K178" s="370"/>
      <c r="L178" s="360"/>
      <c r="M178" s="360"/>
      <c r="N178" s="450"/>
      <c r="O178" s="453"/>
      <c r="P178" s="360"/>
      <c r="Q178" s="360"/>
      <c r="R178" s="450"/>
      <c r="S178" s="453"/>
      <c r="T178" s="360"/>
      <c r="U178" s="360"/>
      <c r="V178" s="450"/>
    </row>
    <row r="179" spans="1:22" ht="24.75" customHeight="1">
      <c r="A179" s="399">
        <v>170</v>
      </c>
      <c r="B179" s="690" t="s">
        <v>287</v>
      </c>
      <c r="C179" s="24">
        <f t="shared" si="25"/>
        <v>33</v>
      </c>
      <c r="D179" s="40">
        <f t="shared" si="25"/>
        <v>33</v>
      </c>
      <c r="E179" s="27"/>
      <c r="F179" s="37"/>
      <c r="G179" s="24">
        <f>H179+J179</f>
        <v>33</v>
      </c>
      <c r="H179" s="27">
        <v>33</v>
      </c>
      <c r="I179" s="360"/>
      <c r="J179" s="450"/>
      <c r="K179" s="370"/>
      <c r="L179" s="360"/>
      <c r="M179" s="360"/>
      <c r="N179" s="450"/>
      <c r="O179" s="453"/>
      <c r="P179" s="360"/>
      <c r="Q179" s="360"/>
      <c r="R179" s="450"/>
      <c r="S179" s="453"/>
      <c r="T179" s="360"/>
      <c r="U179" s="360"/>
      <c r="V179" s="450"/>
    </row>
    <row r="180" spans="1:22" ht="27.75" customHeight="1">
      <c r="A180" s="399">
        <v>171</v>
      </c>
      <c r="B180" s="691" t="s">
        <v>440</v>
      </c>
      <c r="C180" s="412">
        <f t="shared" si="25"/>
        <v>30</v>
      </c>
      <c r="D180" s="360">
        <f t="shared" si="25"/>
        <v>30</v>
      </c>
      <c r="E180" s="360"/>
      <c r="F180" s="408"/>
      <c r="G180" s="453">
        <f aca="true" t="shared" si="27" ref="G180:G191">H180+J180</f>
        <v>30</v>
      </c>
      <c r="H180" s="360">
        <v>30</v>
      </c>
      <c r="I180" s="360"/>
      <c r="J180" s="450"/>
      <c r="K180" s="370"/>
      <c r="L180" s="360"/>
      <c r="M180" s="360"/>
      <c r="N180" s="450"/>
      <c r="O180" s="453"/>
      <c r="P180" s="360"/>
      <c r="Q180" s="360"/>
      <c r="R180" s="450"/>
      <c r="S180" s="453"/>
      <c r="T180" s="360"/>
      <c r="U180" s="360"/>
      <c r="V180" s="450"/>
    </row>
    <row r="181" spans="1:22" ht="14.25" customHeight="1">
      <c r="A181" s="399">
        <v>172</v>
      </c>
      <c r="B181" s="692" t="s">
        <v>283</v>
      </c>
      <c r="C181" s="412">
        <f t="shared" si="25"/>
        <v>15</v>
      </c>
      <c r="D181" s="360">
        <f t="shared" si="25"/>
        <v>15</v>
      </c>
      <c r="E181" s="360"/>
      <c r="F181" s="408"/>
      <c r="G181" s="453">
        <f t="shared" si="27"/>
        <v>15</v>
      </c>
      <c r="H181" s="360">
        <v>15</v>
      </c>
      <c r="I181" s="360"/>
      <c r="J181" s="450"/>
      <c r="K181" s="370"/>
      <c r="L181" s="360"/>
      <c r="M181" s="360"/>
      <c r="N181" s="450"/>
      <c r="O181" s="453"/>
      <c r="P181" s="360"/>
      <c r="Q181" s="360"/>
      <c r="R181" s="450"/>
      <c r="S181" s="453"/>
      <c r="T181" s="360"/>
      <c r="U181" s="360"/>
      <c r="V181" s="450"/>
    </row>
    <row r="182" spans="1:22" ht="12.75">
      <c r="A182" s="399">
        <v>173</v>
      </c>
      <c r="B182" s="556" t="s">
        <v>11</v>
      </c>
      <c r="C182" s="410">
        <f t="shared" si="25"/>
        <v>73.674</v>
      </c>
      <c r="D182" s="359">
        <f t="shared" si="25"/>
        <v>73.674</v>
      </c>
      <c r="E182" s="359">
        <f t="shared" si="25"/>
        <v>49.3</v>
      </c>
      <c r="F182" s="454"/>
      <c r="G182" s="410">
        <f t="shared" si="27"/>
        <v>73.174</v>
      </c>
      <c r="H182" s="359">
        <v>73.174</v>
      </c>
      <c r="I182" s="359">
        <v>49.3</v>
      </c>
      <c r="J182" s="455"/>
      <c r="K182" s="362"/>
      <c r="L182" s="360"/>
      <c r="M182" s="360"/>
      <c r="N182" s="408"/>
      <c r="O182" s="407"/>
      <c r="P182" s="360"/>
      <c r="Q182" s="360"/>
      <c r="R182" s="408"/>
      <c r="S182" s="410">
        <f>T182+V182</f>
        <v>0.5</v>
      </c>
      <c r="T182" s="359">
        <v>0.5</v>
      </c>
      <c r="U182" s="359"/>
      <c r="V182" s="454"/>
    </row>
    <row r="183" spans="1:22" ht="12.75">
      <c r="A183" s="399">
        <v>174</v>
      </c>
      <c r="B183" s="556" t="s">
        <v>12</v>
      </c>
      <c r="C183" s="410">
        <f t="shared" si="25"/>
        <v>44.527</v>
      </c>
      <c r="D183" s="359">
        <f t="shared" si="25"/>
        <v>44.527</v>
      </c>
      <c r="E183" s="359">
        <f t="shared" si="25"/>
        <v>32.54</v>
      </c>
      <c r="F183" s="454"/>
      <c r="G183" s="410">
        <f t="shared" si="27"/>
        <v>44.527</v>
      </c>
      <c r="H183" s="359">
        <v>44.527</v>
      </c>
      <c r="I183" s="359">
        <v>32.54</v>
      </c>
      <c r="J183" s="455"/>
      <c r="K183" s="362"/>
      <c r="L183" s="360"/>
      <c r="M183" s="360"/>
      <c r="N183" s="408"/>
      <c r="O183" s="407"/>
      <c r="P183" s="360"/>
      <c r="Q183" s="360"/>
      <c r="R183" s="408"/>
      <c r="S183" s="410"/>
      <c r="T183" s="359"/>
      <c r="U183" s="359"/>
      <c r="V183" s="454"/>
    </row>
    <row r="184" spans="1:22" ht="12.75">
      <c r="A184" s="399">
        <v>175</v>
      </c>
      <c r="B184" s="556" t="s">
        <v>13</v>
      </c>
      <c r="C184" s="410">
        <f t="shared" si="25"/>
        <v>100.465</v>
      </c>
      <c r="D184" s="359">
        <f t="shared" si="25"/>
        <v>100.465</v>
      </c>
      <c r="E184" s="359">
        <f t="shared" si="25"/>
        <v>73.405</v>
      </c>
      <c r="F184" s="454"/>
      <c r="G184" s="410">
        <f t="shared" si="27"/>
        <v>98.465</v>
      </c>
      <c r="H184" s="359">
        <v>98.465</v>
      </c>
      <c r="I184" s="359">
        <v>73.405</v>
      </c>
      <c r="J184" s="454"/>
      <c r="K184" s="362"/>
      <c r="L184" s="360"/>
      <c r="M184" s="360"/>
      <c r="N184" s="408"/>
      <c r="O184" s="407"/>
      <c r="P184" s="360"/>
      <c r="Q184" s="360"/>
      <c r="R184" s="408"/>
      <c r="S184" s="410">
        <f>T184+V184</f>
        <v>2</v>
      </c>
      <c r="T184" s="359">
        <v>2</v>
      </c>
      <c r="U184" s="359"/>
      <c r="V184" s="454"/>
    </row>
    <row r="185" spans="1:22" ht="12.75">
      <c r="A185" s="399">
        <v>176</v>
      </c>
      <c r="B185" s="556" t="s">
        <v>14</v>
      </c>
      <c r="C185" s="410">
        <f t="shared" si="25"/>
        <v>29.37</v>
      </c>
      <c r="D185" s="359">
        <f t="shared" si="25"/>
        <v>29.37</v>
      </c>
      <c r="E185" s="359">
        <f t="shared" si="25"/>
        <v>25.783</v>
      </c>
      <c r="F185" s="454"/>
      <c r="G185" s="410">
        <f t="shared" si="27"/>
        <v>29.37</v>
      </c>
      <c r="H185" s="359">
        <v>29.37</v>
      </c>
      <c r="I185" s="359">
        <v>25.783</v>
      </c>
      <c r="J185" s="454"/>
      <c r="K185" s="362"/>
      <c r="L185" s="360"/>
      <c r="M185" s="360"/>
      <c r="N185" s="408"/>
      <c r="O185" s="407"/>
      <c r="P185" s="360"/>
      <c r="Q185" s="360"/>
      <c r="R185" s="408"/>
      <c r="S185" s="410"/>
      <c r="T185" s="359"/>
      <c r="U185" s="359"/>
      <c r="V185" s="454"/>
    </row>
    <row r="186" spans="1:22" ht="12.75">
      <c r="A186" s="399">
        <v>177</v>
      </c>
      <c r="B186" s="556" t="s">
        <v>15</v>
      </c>
      <c r="C186" s="410">
        <f t="shared" si="25"/>
        <v>55.141</v>
      </c>
      <c r="D186" s="359">
        <f t="shared" si="25"/>
        <v>55.141</v>
      </c>
      <c r="E186" s="359">
        <f t="shared" si="25"/>
        <v>42.384</v>
      </c>
      <c r="F186" s="454"/>
      <c r="G186" s="410">
        <f t="shared" si="27"/>
        <v>55.141</v>
      </c>
      <c r="H186" s="359">
        <v>55.141</v>
      </c>
      <c r="I186" s="359">
        <v>42.384</v>
      </c>
      <c r="J186" s="454"/>
      <c r="K186" s="362"/>
      <c r="L186" s="360"/>
      <c r="M186" s="360"/>
      <c r="N186" s="408"/>
      <c r="O186" s="407"/>
      <c r="P186" s="360"/>
      <c r="Q186" s="360"/>
      <c r="R186" s="408"/>
      <c r="S186" s="410"/>
      <c r="T186" s="359"/>
      <c r="U186" s="359"/>
      <c r="V186" s="454"/>
    </row>
    <row r="187" spans="1:22" ht="12.75">
      <c r="A187" s="399">
        <v>178</v>
      </c>
      <c r="B187" s="556" t="s">
        <v>16</v>
      </c>
      <c r="C187" s="410">
        <f t="shared" si="25"/>
        <v>139.019</v>
      </c>
      <c r="D187" s="359">
        <f t="shared" si="25"/>
        <v>139.019</v>
      </c>
      <c r="E187" s="359">
        <f t="shared" si="25"/>
        <v>112.668</v>
      </c>
      <c r="F187" s="454"/>
      <c r="G187" s="410">
        <f t="shared" si="27"/>
        <v>139.019</v>
      </c>
      <c r="H187" s="359">
        <v>139.019</v>
      </c>
      <c r="I187" s="359">
        <v>112.668</v>
      </c>
      <c r="J187" s="454"/>
      <c r="K187" s="362"/>
      <c r="L187" s="360"/>
      <c r="M187" s="360"/>
      <c r="N187" s="408"/>
      <c r="O187" s="407"/>
      <c r="P187" s="360"/>
      <c r="Q187" s="360"/>
      <c r="R187" s="408"/>
      <c r="S187" s="410"/>
      <c r="T187" s="359"/>
      <c r="U187" s="359"/>
      <c r="V187" s="454"/>
    </row>
    <row r="188" spans="1:22" ht="12.75">
      <c r="A188" s="399">
        <v>179</v>
      </c>
      <c r="B188" s="556" t="s">
        <v>17</v>
      </c>
      <c r="C188" s="410">
        <f t="shared" si="25"/>
        <v>88.018</v>
      </c>
      <c r="D188" s="359">
        <f t="shared" si="25"/>
        <v>88.018</v>
      </c>
      <c r="E188" s="359">
        <f t="shared" si="25"/>
        <v>67.415</v>
      </c>
      <c r="F188" s="454"/>
      <c r="G188" s="410">
        <f t="shared" si="27"/>
        <v>87.318</v>
      </c>
      <c r="H188" s="359">
        <v>87.318</v>
      </c>
      <c r="I188" s="359">
        <v>67.415</v>
      </c>
      <c r="J188" s="454"/>
      <c r="K188" s="362"/>
      <c r="L188" s="360"/>
      <c r="M188" s="360"/>
      <c r="N188" s="408"/>
      <c r="O188" s="407"/>
      <c r="P188" s="360"/>
      <c r="Q188" s="360"/>
      <c r="R188" s="408"/>
      <c r="S188" s="410">
        <f>T188+V188</f>
        <v>0.7</v>
      </c>
      <c r="T188" s="359">
        <v>0.7</v>
      </c>
      <c r="U188" s="359"/>
      <c r="V188" s="454"/>
    </row>
    <row r="189" spans="1:22" ht="12.75">
      <c r="A189" s="399">
        <v>180</v>
      </c>
      <c r="B189" s="556" t="s">
        <v>18</v>
      </c>
      <c r="C189" s="410">
        <f t="shared" si="25"/>
        <v>49.264</v>
      </c>
      <c r="D189" s="359">
        <f t="shared" si="25"/>
        <v>49.264</v>
      </c>
      <c r="E189" s="359">
        <f t="shared" si="25"/>
        <v>40.306</v>
      </c>
      <c r="F189" s="454"/>
      <c r="G189" s="410">
        <f t="shared" si="27"/>
        <v>49.264</v>
      </c>
      <c r="H189" s="359">
        <v>49.264</v>
      </c>
      <c r="I189" s="359">
        <v>40.306</v>
      </c>
      <c r="J189" s="454"/>
      <c r="K189" s="362"/>
      <c r="L189" s="360"/>
      <c r="M189" s="360"/>
      <c r="N189" s="408"/>
      <c r="O189" s="407"/>
      <c r="P189" s="360"/>
      <c r="Q189" s="360"/>
      <c r="R189" s="408"/>
      <c r="S189" s="410"/>
      <c r="T189" s="359"/>
      <c r="U189" s="359"/>
      <c r="V189" s="454"/>
    </row>
    <row r="190" spans="1:22" ht="12.75">
      <c r="A190" s="399">
        <v>181</v>
      </c>
      <c r="B190" s="556" t="s">
        <v>38</v>
      </c>
      <c r="C190" s="410">
        <f t="shared" si="25"/>
        <v>61.021</v>
      </c>
      <c r="D190" s="359">
        <f t="shared" si="25"/>
        <v>61.021</v>
      </c>
      <c r="E190" s="359">
        <f t="shared" si="25"/>
        <v>38.7</v>
      </c>
      <c r="F190" s="454"/>
      <c r="G190" s="410">
        <f t="shared" si="27"/>
        <v>61.021</v>
      </c>
      <c r="H190" s="359">
        <v>61.021</v>
      </c>
      <c r="I190" s="359">
        <v>38.7</v>
      </c>
      <c r="J190" s="454"/>
      <c r="K190" s="362"/>
      <c r="L190" s="360"/>
      <c r="M190" s="360"/>
      <c r="N190" s="408"/>
      <c r="O190" s="407"/>
      <c r="P190" s="360"/>
      <c r="Q190" s="360"/>
      <c r="R190" s="408"/>
      <c r="S190" s="410"/>
      <c r="T190" s="359"/>
      <c r="U190" s="359"/>
      <c r="V190" s="454"/>
    </row>
    <row r="191" spans="1:22" ht="13.5" thickBot="1">
      <c r="A191" s="401">
        <v>182</v>
      </c>
      <c r="B191" s="693" t="s">
        <v>20</v>
      </c>
      <c r="C191" s="564">
        <f t="shared" si="25"/>
        <v>326.71</v>
      </c>
      <c r="D191" s="565">
        <f t="shared" si="25"/>
        <v>326.71</v>
      </c>
      <c r="E191" s="565">
        <f t="shared" si="25"/>
        <v>9.963</v>
      </c>
      <c r="F191" s="566"/>
      <c r="G191" s="564">
        <f t="shared" si="27"/>
        <v>326.71</v>
      </c>
      <c r="H191" s="565">
        <f>300.71+26</f>
        <v>326.71</v>
      </c>
      <c r="I191" s="565">
        <v>9.963</v>
      </c>
      <c r="J191" s="566"/>
      <c r="K191" s="678"/>
      <c r="L191" s="568"/>
      <c r="M191" s="568"/>
      <c r="N191" s="569"/>
      <c r="O191" s="407"/>
      <c r="P191" s="360"/>
      <c r="Q191" s="360"/>
      <c r="R191" s="408"/>
      <c r="S191" s="456"/>
      <c r="T191" s="374"/>
      <c r="U191" s="374"/>
      <c r="V191" s="470"/>
    </row>
    <row r="192" spans="1:22" ht="32.25" customHeight="1" thickBot="1">
      <c r="A192" s="423">
        <v>183</v>
      </c>
      <c r="B192" s="442" t="s">
        <v>400</v>
      </c>
      <c r="C192" s="561">
        <f t="shared" si="25"/>
        <v>2154</v>
      </c>
      <c r="D192" s="562">
        <f t="shared" si="25"/>
        <v>1417</v>
      </c>
      <c r="E192" s="562"/>
      <c r="F192" s="562">
        <f>J192+N192+R192+V192</f>
        <v>737</v>
      </c>
      <c r="G192" s="679">
        <f>G193+G195+G199+G203</f>
        <v>1130</v>
      </c>
      <c r="H192" s="680">
        <f>H193+H195+H199+H203</f>
        <v>1130</v>
      </c>
      <c r="I192" s="680"/>
      <c r="J192" s="681"/>
      <c r="K192" s="561">
        <f>K193</f>
        <v>1024</v>
      </c>
      <c r="L192" s="561">
        <f>L193</f>
        <v>287</v>
      </c>
      <c r="M192" s="561"/>
      <c r="N192" s="561">
        <f>N193</f>
        <v>737</v>
      </c>
      <c r="O192" s="458"/>
      <c r="P192" s="342"/>
      <c r="Q192" s="342"/>
      <c r="R192" s="459"/>
      <c r="S192" s="458"/>
      <c r="T192" s="342"/>
      <c r="U192" s="342"/>
      <c r="V192" s="459"/>
    </row>
    <row r="193" spans="1:22" ht="27.75" customHeight="1">
      <c r="A193" s="396">
        <v>184</v>
      </c>
      <c r="B193" s="443" t="s">
        <v>401</v>
      </c>
      <c r="C193" s="348">
        <f t="shared" si="25"/>
        <v>1094</v>
      </c>
      <c r="D193" s="351">
        <f t="shared" si="25"/>
        <v>357</v>
      </c>
      <c r="E193" s="351"/>
      <c r="F193" s="351">
        <f>J193+N193+R193+V193</f>
        <v>737</v>
      </c>
      <c r="G193" s="402">
        <f>G194</f>
        <v>70</v>
      </c>
      <c r="H193" s="403">
        <f>H194</f>
        <v>70</v>
      </c>
      <c r="I193" s="404"/>
      <c r="J193" s="405"/>
      <c r="K193" s="348">
        <f>K195</f>
        <v>1024</v>
      </c>
      <c r="L193" s="348">
        <f>L195</f>
        <v>287</v>
      </c>
      <c r="M193" s="348"/>
      <c r="N193" s="348">
        <f>N195</f>
        <v>737</v>
      </c>
      <c r="O193" s="484"/>
      <c r="P193" s="381"/>
      <c r="Q193" s="381"/>
      <c r="R193" s="485"/>
      <c r="S193" s="484"/>
      <c r="T193" s="381"/>
      <c r="U193" s="381"/>
      <c r="V193" s="485"/>
    </row>
    <row r="194" spans="1:22" ht="12.75">
      <c r="A194" s="399">
        <v>185</v>
      </c>
      <c r="B194" s="421" t="s">
        <v>96</v>
      </c>
      <c r="C194" s="353">
        <f t="shared" si="25"/>
        <v>70</v>
      </c>
      <c r="D194" s="360">
        <f t="shared" si="25"/>
        <v>70</v>
      </c>
      <c r="E194" s="360"/>
      <c r="F194" s="361"/>
      <c r="G194" s="407">
        <f>H194+J194</f>
        <v>70</v>
      </c>
      <c r="H194" s="361">
        <v>70</v>
      </c>
      <c r="I194" s="360"/>
      <c r="J194" s="408"/>
      <c r="K194" s="369"/>
      <c r="L194" s="384"/>
      <c r="M194" s="384"/>
      <c r="N194" s="361"/>
      <c r="O194" s="407"/>
      <c r="P194" s="360"/>
      <c r="Q194" s="360"/>
      <c r="R194" s="408"/>
      <c r="S194" s="407"/>
      <c r="T194" s="360"/>
      <c r="U194" s="360"/>
      <c r="V194" s="408"/>
    </row>
    <row r="195" spans="1:22" ht="12.75">
      <c r="A195" s="399">
        <v>186</v>
      </c>
      <c r="B195" s="422" t="s">
        <v>455</v>
      </c>
      <c r="C195" s="362">
        <f t="shared" si="25"/>
        <v>1094</v>
      </c>
      <c r="D195" s="359">
        <f t="shared" si="25"/>
        <v>357</v>
      </c>
      <c r="E195" s="359"/>
      <c r="F195" s="359">
        <f>J195+N195+R195+V195</f>
        <v>737</v>
      </c>
      <c r="G195" s="409">
        <f>H195+J195</f>
        <v>70</v>
      </c>
      <c r="H195" s="359">
        <f>H198</f>
        <v>70</v>
      </c>
      <c r="I195" s="360"/>
      <c r="J195" s="408"/>
      <c r="K195" s="365">
        <f>K196+K197</f>
        <v>1024</v>
      </c>
      <c r="L195" s="364">
        <f>L196+L197</f>
        <v>287</v>
      </c>
      <c r="M195" s="364"/>
      <c r="N195" s="365">
        <f>N196+N197</f>
        <v>737</v>
      </c>
      <c r="O195" s="407"/>
      <c r="P195" s="360"/>
      <c r="Q195" s="360"/>
      <c r="R195" s="408"/>
      <c r="S195" s="407"/>
      <c r="T195" s="360"/>
      <c r="U195" s="360"/>
      <c r="V195" s="408"/>
    </row>
    <row r="196" spans="1:22" ht="12.75">
      <c r="A196" s="399">
        <v>187</v>
      </c>
      <c r="B196" s="421" t="s">
        <v>246</v>
      </c>
      <c r="C196" s="353">
        <f t="shared" si="25"/>
        <v>287</v>
      </c>
      <c r="D196" s="357">
        <f t="shared" si="25"/>
        <v>287</v>
      </c>
      <c r="E196" s="359"/>
      <c r="F196" s="368"/>
      <c r="G196" s="410"/>
      <c r="H196" s="365"/>
      <c r="I196" s="360"/>
      <c r="J196" s="408"/>
      <c r="K196" s="369">
        <f>L196+N196</f>
        <v>287</v>
      </c>
      <c r="L196" s="381">
        <v>287</v>
      </c>
      <c r="M196" s="381"/>
      <c r="N196" s="361"/>
      <c r="O196" s="407"/>
      <c r="P196" s="360"/>
      <c r="Q196" s="360"/>
      <c r="R196" s="408"/>
      <c r="S196" s="407"/>
      <c r="T196" s="360"/>
      <c r="U196" s="360"/>
      <c r="V196" s="408"/>
    </row>
    <row r="197" spans="1:22" ht="12.75">
      <c r="A197" s="399">
        <v>188</v>
      </c>
      <c r="B197" s="571" t="s">
        <v>536</v>
      </c>
      <c r="C197" s="22">
        <f t="shared" si="25"/>
        <v>737</v>
      </c>
      <c r="D197" s="40"/>
      <c r="E197" s="27"/>
      <c r="F197" s="40">
        <f>J197+N197+R197+V197</f>
        <v>737</v>
      </c>
      <c r="G197" s="24"/>
      <c r="H197" s="27"/>
      <c r="I197" s="27"/>
      <c r="J197" s="37"/>
      <c r="K197" s="24">
        <f>L197+N197</f>
        <v>737</v>
      </c>
      <c r="L197" s="27"/>
      <c r="M197" s="27"/>
      <c r="N197" s="36">
        <v>737</v>
      </c>
      <c r="O197" s="407"/>
      <c r="P197" s="360"/>
      <c r="Q197" s="360"/>
      <c r="R197" s="408"/>
      <c r="S197" s="407"/>
      <c r="T197" s="360"/>
      <c r="U197" s="360"/>
      <c r="V197" s="408"/>
    </row>
    <row r="198" spans="1:22" ht="12.75">
      <c r="A198" s="399">
        <v>189</v>
      </c>
      <c r="B198" s="421" t="s">
        <v>245</v>
      </c>
      <c r="C198" s="353">
        <f t="shared" si="25"/>
        <v>70</v>
      </c>
      <c r="D198" s="360">
        <f t="shared" si="25"/>
        <v>70</v>
      </c>
      <c r="E198" s="360"/>
      <c r="F198" s="361"/>
      <c r="G198" s="407">
        <f aca="true" t="shared" si="28" ref="G198:G205">H198+J198</f>
        <v>70</v>
      </c>
      <c r="H198" s="361">
        <v>70</v>
      </c>
      <c r="I198" s="360"/>
      <c r="J198" s="408"/>
      <c r="K198" s="369"/>
      <c r="L198" s="360"/>
      <c r="M198" s="360"/>
      <c r="N198" s="361"/>
      <c r="O198" s="407"/>
      <c r="P198" s="360"/>
      <c r="Q198" s="360"/>
      <c r="R198" s="408"/>
      <c r="S198" s="407"/>
      <c r="T198" s="360"/>
      <c r="U198" s="360"/>
      <c r="V198" s="408"/>
    </row>
    <row r="199" spans="1:22" ht="12.75">
      <c r="A199" s="399">
        <v>190</v>
      </c>
      <c r="B199" s="422" t="s">
        <v>454</v>
      </c>
      <c r="C199" s="362">
        <f t="shared" si="25"/>
        <v>750</v>
      </c>
      <c r="D199" s="359">
        <f t="shared" si="25"/>
        <v>750</v>
      </c>
      <c r="E199" s="359"/>
      <c r="F199" s="368"/>
      <c r="G199" s="409">
        <f t="shared" si="28"/>
        <v>750</v>
      </c>
      <c r="H199" s="359">
        <f>H200+H202+H201</f>
        <v>750</v>
      </c>
      <c r="I199" s="360"/>
      <c r="J199" s="408"/>
      <c r="K199" s="369"/>
      <c r="L199" s="360"/>
      <c r="M199" s="360"/>
      <c r="N199" s="361"/>
      <c r="O199" s="407"/>
      <c r="P199" s="360"/>
      <c r="Q199" s="360"/>
      <c r="R199" s="408"/>
      <c r="S199" s="409"/>
      <c r="T199" s="359"/>
      <c r="U199" s="360"/>
      <c r="V199" s="408"/>
    </row>
    <row r="200" spans="1:22" ht="12.75" customHeight="1">
      <c r="A200" s="399">
        <v>191</v>
      </c>
      <c r="B200" s="436" t="s">
        <v>243</v>
      </c>
      <c r="C200" s="353">
        <f t="shared" si="25"/>
        <v>10</v>
      </c>
      <c r="D200" s="357">
        <f t="shared" si="25"/>
        <v>10</v>
      </c>
      <c r="E200" s="411"/>
      <c r="F200" s="375"/>
      <c r="G200" s="412">
        <f t="shared" si="28"/>
        <v>10</v>
      </c>
      <c r="H200" s="413">
        <v>10</v>
      </c>
      <c r="I200" s="384"/>
      <c r="J200" s="414"/>
      <c r="K200" s="392"/>
      <c r="L200" s="384"/>
      <c r="M200" s="384"/>
      <c r="N200" s="393"/>
      <c r="O200" s="420"/>
      <c r="P200" s="384"/>
      <c r="Q200" s="384"/>
      <c r="R200" s="414"/>
      <c r="S200" s="420"/>
      <c r="T200" s="384"/>
      <c r="U200" s="384"/>
      <c r="V200" s="414"/>
    </row>
    <row r="201" spans="1:22" ht="12.75" customHeight="1">
      <c r="A201" s="399">
        <v>192</v>
      </c>
      <c r="B201" s="436" t="s">
        <v>402</v>
      </c>
      <c r="C201" s="353">
        <f t="shared" si="25"/>
        <v>590</v>
      </c>
      <c r="D201" s="357">
        <f t="shared" si="25"/>
        <v>590</v>
      </c>
      <c r="E201" s="411"/>
      <c r="F201" s="375"/>
      <c r="G201" s="412">
        <f t="shared" si="28"/>
        <v>590</v>
      </c>
      <c r="H201" s="413">
        <v>590</v>
      </c>
      <c r="I201" s="384"/>
      <c r="J201" s="414"/>
      <c r="K201" s="392"/>
      <c r="L201" s="384"/>
      <c r="M201" s="384"/>
      <c r="N201" s="393"/>
      <c r="O201" s="420"/>
      <c r="P201" s="384"/>
      <c r="Q201" s="384"/>
      <c r="R201" s="414"/>
      <c r="S201" s="420"/>
      <c r="T201" s="384"/>
      <c r="U201" s="384"/>
      <c r="V201" s="414"/>
    </row>
    <row r="202" spans="1:22" ht="12.75">
      <c r="A202" s="399">
        <v>193</v>
      </c>
      <c r="B202" s="444" t="s">
        <v>403</v>
      </c>
      <c r="C202" s="353">
        <f t="shared" si="25"/>
        <v>150</v>
      </c>
      <c r="D202" s="357">
        <f t="shared" si="25"/>
        <v>150</v>
      </c>
      <c r="E202" s="363"/>
      <c r="F202" s="373"/>
      <c r="G202" s="407">
        <f t="shared" si="28"/>
        <v>150</v>
      </c>
      <c r="H202" s="411">
        <v>150</v>
      </c>
      <c r="I202" s="384"/>
      <c r="J202" s="414"/>
      <c r="K202" s="392"/>
      <c r="L202" s="384"/>
      <c r="M202" s="384"/>
      <c r="N202" s="393"/>
      <c r="O202" s="420"/>
      <c r="P202" s="384"/>
      <c r="Q202" s="384"/>
      <c r="R202" s="414"/>
      <c r="S202" s="412"/>
      <c r="T202" s="384"/>
      <c r="U202" s="384"/>
      <c r="V202" s="414"/>
    </row>
    <row r="203" spans="1:22" ht="12.75">
      <c r="A203" s="399">
        <v>194</v>
      </c>
      <c r="B203" s="422" t="s">
        <v>386</v>
      </c>
      <c r="C203" s="362">
        <f t="shared" si="25"/>
        <v>240</v>
      </c>
      <c r="D203" s="359">
        <f t="shared" si="25"/>
        <v>240</v>
      </c>
      <c r="E203" s="363"/>
      <c r="F203" s="373"/>
      <c r="G203" s="410">
        <f t="shared" si="28"/>
        <v>240</v>
      </c>
      <c r="H203" s="363">
        <f>H204+H205</f>
        <v>240</v>
      </c>
      <c r="I203" s="384"/>
      <c r="J203" s="415"/>
      <c r="K203" s="416"/>
      <c r="L203" s="384"/>
      <c r="M203" s="384"/>
      <c r="N203" s="416"/>
      <c r="O203" s="420"/>
      <c r="P203" s="384"/>
      <c r="Q203" s="384"/>
      <c r="R203" s="415"/>
      <c r="S203" s="489"/>
      <c r="T203" s="384"/>
      <c r="U203" s="384"/>
      <c r="V203" s="415"/>
    </row>
    <row r="204" spans="1:22" ht="12.75">
      <c r="A204" s="425">
        <v>195</v>
      </c>
      <c r="B204" s="441" t="s">
        <v>404</v>
      </c>
      <c r="C204" s="428">
        <f t="shared" si="25"/>
        <v>160</v>
      </c>
      <c r="D204" s="411">
        <f t="shared" si="25"/>
        <v>160</v>
      </c>
      <c r="E204" s="363"/>
      <c r="F204" s="373"/>
      <c r="G204" s="420">
        <f t="shared" si="28"/>
        <v>160</v>
      </c>
      <c r="H204" s="411">
        <v>160</v>
      </c>
      <c r="I204" s="384"/>
      <c r="J204" s="415"/>
      <c r="K204" s="416"/>
      <c r="L204" s="384"/>
      <c r="M204" s="384"/>
      <c r="N204" s="416"/>
      <c r="O204" s="420"/>
      <c r="P204" s="384"/>
      <c r="Q204" s="384"/>
      <c r="R204" s="415"/>
      <c r="S204" s="489"/>
      <c r="T204" s="384"/>
      <c r="U204" s="384"/>
      <c r="V204" s="415"/>
    </row>
    <row r="205" spans="1:22" ht="12.75" customHeight="1" thickBot="1">
      <c r="A205" s="490">
        <v>196</v>
      </c>
      <c r="B205" s="491" t="s">
        <v>282</v>
      </c>
      <c r="C205" s="492">
        <f t="shared" si="25"/>
        <v>80</v>
      </c>
      <c r="D205" s="493">
        <f t="shared" si="25"/>
        <v>80</v>
      </c>
      <c r="E205" s="494"/>
      <c r="F205" s="495"/>
      <c r="G205" s="496">
        <f t="shared" si="28"/>
        <v>80</v>
      </c>
      <c r="H205" s="493">
        <v>80</v>
      </c>
      <c r="I205" s="497"/>
      <c r="J205" s="498"/>
      <c r="K205" s="499"/>
      <c r="L205" s="497"/>
      <c r="M205" s="497"/>
      <c r="N205" s="500"/>
      <c r="O205" s="496"/>
      <c r="P205" s="497"/>
      <c r="Q205" s="497"/>
      <c r="R205" s="498"/>
      <c r="S205" s="496"/>
      <c r="T205" s="497"/>
      <c r="U205" s="497"/>
      <c r="V205" s="498"/>
    </row>
    <row r="206" spans="1:22" ht="13.5" thickBot="1">
      <c r="A206" s="501">
        <v>197</v>
      </c>
      <c r="B206" s="502" t="s">
        <v>235</v>
      </c>
      <c r="C206" s="345">
        <f t="shared" si="25"/>
        <v>33667.109</v>
      </c>
      <c r="D206" s="503">
        <f t="shared" si="25"/>
        <v>32740.309</v>
      </c>
      <c r="E206" s="503">
        <f>I206+M206+Q206+U206</f>
        <v>22483.222</v>
      </c>
      <c r="F206" s="504">
        <f>J206+N206+R206+V206</f>
        <v>926.8000000000001</v>
      </c>
      <c r="G206" s="505">
        <f aca="true" t="shared" si="29" ref="G206:U206">G10+G46+G100+G129+G169+G192</f>
        <v>19817</v>
      </c>
      <c r="H206" s="503">
        <f t="shared" si="29"/>
        <v>19812.9</v>
      </c>
      <c r="I206" s="503">
        <f t="shared" si="29"/>
        <v>12856.474</v>
      </c>
      <c r="J206" s="506">
        <f t="shared" si="29"/>
        <v>4.1</v>
      </c>
      <c r="K206" s="343">
        <f t="shared" si="29"/>
        <v>5113.071</v>
      </c>
      <c r="L206" s="344">
        <f t="shared" si="29"/>
        <v>4213.571</v>
      </c>
      <c r="M206" s="344">
        <f t="shared" si="29"/>
        <v>2219.2219999999998</v>
      </c>
      <c r="N206" s="346">
        <f t="shared" si="29"/>
        <v>899.5</v>
      </c>
      <c r="O206" s="505">
        <f t="shared" si="29"/>
        <v>7436.799999999999</v>
      </c>
      <c r="P206" s="503">
        <f t="shared" si="29"/>
        <v>7424.699999999999</v>
      </c>
      <c r="Q206" s="503">
        <f t="shared" si="29"/>
        <v>7109.057000000001</v>
      </c>
      <c r="R206" s="506">
        <f t="shared" si="29"/>
        <v>12.1</v>
      </c>
      <c r="S206" s="343">
        <f t="shared" si="29"/>
        <v>1300.2380000000003</v>
      </c>
      <c r="T206" s="503">
        <f t="shared" si="29"/>
        <v>1289.1380000000001</v>
      </c>
      <c r="U206" s="503">
        <f t="shared" si="29"/>
        <v>298.469</v>
      </c>
      <c r="V206" s="506">
        <f>V10+V22+SUM(V36:V45)+V46+V100+V129+V169+V192</f>
        <v>11.1</v>
      </c>
    </row>
    <row r="207" spans="1:22" ht="12.75">
      <c r="A207" s="333"/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</row>
    <row r="208" spans="1:22" ht="12.75">
      <c r="A208" s="333"/>
      <c r="B208" s="333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  <c r="O208" s="333"/>
      <c r="P208" s="333"/>
      <c r="Q208" s="333"/>
      <c r="R208" s="333"/>
      <c r="S208" s="333"/>
      <c r="T208" s="333"/>
      <c r="U208" s="333"/>
      <c r="V208" s="333"/>
    </row>
    <row r="209" spans="1:22" ht="12.75">
      <c r="A209" s="333"/>
      <c r="B209" s="333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</row>
    <row r="210" spans="1:22" ht="12.75">
      <c r="A210" s="333"/>
      <c r="B210" s="417" t="s">
        <v>134</v>
      </c>
      <c r="C210" s="333"/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N210" s="333"/>
      <c r="O210" s="333"/>
      <c r="P210" s="333"/>
      <c r="Q210" s="333"/>
      <c r="R210" s="333"/>
      <c r="S210" s="333"/>
      <c r="T210" s="333"/>
      <c r="U210" s="333"/>
      <c r="V210" s="333"/>
    </row>
    <row r="211" spans="1:22" ht="25.5">
      <c r="A211" s="333"/>
      <c r="B211" s="513" t="s">
        <v>412</v>
      </c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  <c r="M211" s="333"/>
      <c r="N211" s="333"/>
      <c r="O211" s="333"/>
      <c r="P211" s="333"/>
      <c r="Q211" s="333"/>
      <c r="R211" s="333"/>
      <c r="S211" s="333"/>
      <c r="T211" s="333"/>
      <c r="U211" s="333"/>
      <c r="V211" s="333"/>
    </row>
    <row r="212" spans="1:22" ht="12.75">
      <c r="A212" s="333"/>
      <c r="B212" s="417" t="s">
        <v>429</v>
      </c>
      <c r="C212" s="333"/>
      <c r="D212" s="333"/>
      <c r="E212" s="333"/>
      <c r="F212" s="333"/>
      <c r="G212" s="333"/>
      <c r="H212" s="333"/>
      <c r="I212" s="333"/>
      <c r="J212" s="333"/>
      <c r="K212" s="333"/>
      <c r="L212" s="333"/>
      <c r="M212" s="333"/>
      <c r="N212" s="333"/>
      <c r="O212" s="333"/>
      <c r="P212" s="333"/>
      <c r="Q212" s="333"/>
      <c r="R212" s="333"/>
      <c r="S212" s="333"/>
      <c r="T212" s="333"/>
      <c r="U212" s="333"/>
      <c r="V212" s="333"/>
    </row>
    <row r="213" spans="1:22" ht="12.75">
      <c r="A213" s="332"/>
      <c r="B213" s="418" t="s">
        <v>135</v>
      </c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  <c r="U213" s="332"/>
      <c r="V213" s="332"/>
    </row>
    <row r="214" spans="1:22" ht="12.75">
      <c r="A214" s="33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</row>
    <row r="217" ht="12.75">
      <c r="G217" s="765"/>
    </row>
  </sheetData>
  <sheetProtection/>
  <mergeCells count="24">
    <mergeCell ref="P7:R7"/>
    <mergeCell ref="A7:A9"/>
    <mergeCell ref="B7:B9"/>
    <mergeCell ref="C7:C9"/>
    <mergeCell ref="D7:F7"/>
    <mergeCell ref="G7:G9"/>
    <mergeCell ref="C4:J4"/>
    <mergeCell ref="C5:I5"/>
    <mergeCell ref="H8:I8"/>
    <mergeCell ref="J8:J9"/>
    <mergeCell ref="L8:M8"/>
    <mergeCell ref="N8:N9"/>
    <mergeCell ref="K7:K9"/>
    <mergeCell ref="L7:N7"/>
    <mergeCell ref="T7:V7"/>
    <mergeCell ref="T8:U8"/>
    <mergeCell ref="V8:V9"/>
    <mergeCell ref="H7:J7"/>
    <mergeCell ref="D8:E8"/>
    <mergeCell ref="F8:F9"/>
    <mergeCell ref="S7:S9"/>
    <mergeCell ref="P8:Q8"/>
    <mergeCell ref="R8:R9"/>
    <mergeCell ref="O7:O9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7">
      <selection activeCell="E103" sqref="E103"/>
    </sheetView>
  </sheetViews>
  <sheetFormatPr defaultColWidth="9.140625" defaultRowHeight="12.75"/>
  <cols>
    <col min="1" max="1" width="4.140625" style="0" customWidth="1"/>
    <col min="2" max="2" width="55.00390625" style="0" customWidth="1"/>
    <col min="3" max="3" width="31.851562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88"/>
      <c r="D1" s="10" t="s">
        <v>35</v>
      </c>
      <c r="E1" s="10"/>
      <c r="F1" s="10"/>
      <c r="G1" s="288"/>
    </row>
    <row r="2" spans="3:7" ht="12.75">
      <c r="C2" s="224"/>
      <c r="D2" s="621" t="s">
        <v>725</v>
      </c>
      <c r="E2" s="622"/>
      <c r="F2" s="18"/>
      <c r="G2" s="289"/>
    </row>
    <row r="3" spans="3:7" ht="12.75">
      <c r="C3" s="288"/>
      <c r="D3" s="10" t="s">
        <v>46</v>
      </c>
      <c r="E3" s="10"/>
      <c r="F3" s="10"/>
      <c r="G3" s="288"/>
    </row>
    <row r="5" spans="1:5" ht="12.75">
      <c r="A5" s="243"/>
      <c r="B5" s="244" t="s">
        <v>693</v>
      </c>
      <c r="C5" s="243"/>
      <c r="D5" s="243"/>
      <c r="E5" s="243"/>
    </row>
    <row r="6" spans="1:5" ht="13.5" thickBot="1">
      <c r="A6" s="243"/>
      <c r="B6" s="243"/>
      <c r="C6" s="243"/>
      <c r="D6" s="246"/>
      <c r="E6" s="246" t="s">
        <v>288</v>
      </c>
    </row>
    <row r="7" spans="1:5" ht="12.75">
      <c r="A7" s="943"/>
      <c r="B7" s="945" t="s">
        <v>289</v>
      </c>
      <c r="C7" s="945" t="s">
        <v>290</v>
      </c>
      <c r="D7" s="945" t="s">
        <v>52</v>
      </c>
      <c r="E7" s="947" t="s">
        <v>291</v>
      </c>
    </row>
    <row r="8" spans="1:5" ht="13.5" thickBot="1">
      <c r="A8" s="944"/>
      <c r="B8" s="946"/>
      <c r="C8" s="946"/>
      <c r="D8" s="946"/>
      <c r="E8" s="948"/>
    </row>
    <row r="9" spans="1:5" ht="12.75">
      <c r="A9" s="259">
        <v>1</v>
      </c>
      <c r="B9" s="250" t="s">
        <v>697</v>
      </c>
      <c r="C9" s="274" t="s">
        <v>36</v>
      </c>
      <c r="D9" s="260">
        <v>0.5</v>
      </c>
      <c r="E9" s="261"/>
    </row>
    <row r="10" spans="1:5" ht="12.75">
      <c r="A10" s="262">
        <v>2</v>
      </c>
      <c r="B10" s="251" t="s">
        <v>1</v>
      </c>
      <c r="C10" s="275" t="s">
        <v>36</v>
      </c>
      <c r="D10" s="263">
        <v>24.6</v>
      </c>
      <c r="E10" s="256">
        <v>22.7</v>
      </c>
    </row>
    <row r="11" spans="1:5" ht="12.75">
      <c r="A11" s="262">
        <v>3</v>
      </c>
      <c r="B11" s="251" t="s">
        <v>292</v>
      </c>
      <c r="C11" s="275" t="s">
        <v>36</v>
      </c>
      <c r="D11" s="263">
        <v>17</v>
      </c>
      <c r="E11" s="256">
        <v>11</v>
      </c>
    </row>
    <row r="12" spans="1:5" ht="12.75">
      <c r="A12" s="262">
        <v>4</v>
      </c>
      <c r="B12" s="251" t="s">
        <v>520</v>
      </c>
      <c r="C12" s="275" t="s">
        <v>36</v>
      </c>
      <c r="D12" s="263">
        <v>8.24</v>
      </c>
      <c r="E12" s="256">
        <v>8.122</v>
      </c>
    </row>
    <row r="13" spans="1:5" ht="12.75">
      <c r="A13" s="262">
        <v>5</v>
      </c>
      <c r="B13" s="251" t="s">
        <v>5</v>
      </c>
      <c r="C13" s="275" t="s">
        <v>36</v>
      </c>
      <c r="D13" s="263">
        <v>28.3</v>
      </c>
      <c r="E13" s="256">
        <v>24.7</v>
      </c>
    </row>
    <row r="14" spans="1:5" ht="12.75">
      <c r="A14" s="262">
        <v>6</v>
      </c>
      <c r="B14" s="251" t="s">
        <v>694</v>
      </c>
      <c r="C14" s="275" t="s">
        <v>36</v>
      </c>
      <c r="D14" s="263">
        <v>10.6</v>
      </c>
      <c r="E14" s="256">
        <v>9.4</v>
      </c>
    </row>
    <row r="15" spans="1:5" ht="12.75">
      <c r="A15" s="262">
        <v>7</v>
      </c>
      <c r="B15" s="251" t="s">
        <v>293</v>
      </c>
      <c r="C15" s="275" t="s">
        <v>36</v>
      </c>
      <c r="D15" s="263">
        <v>16.8</v>
      </c>
      <c r="E15" s="256">
        <v>16.461</v>
      </c>
    </row>
    <row r="16" spans="1:5" ht="12.75">
      <c r="A16" s="262">
        <v>8</v>
      </c>
      <c r="B16" s="251" t="s">
        <v>294</v>
      </c>
      <c r="C16" s="275"/>
      <c r="D16" s="263">
        <f>SUM(D17:D20)</f>
        <v>239.89999999999998</v>
      </c>
      <c r="E16" s="256">
        <f>SUM(E17:E20)</f>
        <v>158.875</v>
      </c>
    </row>
    <row r="17" spans="1:5" ht="12.75">
      <c r="A17" s="262">
        <v>9</v>
      </c>
      <c r="B17" s="252" t="s">
        <v>295</v>
      </c>
      <c r="C17" s="276" t="s">
        <v>36</v>
      </c>
      <c r="D17" s="265">
        <v>137.7</v>
      </c>
      <c r="E17" s="258">
        <v>134.775</v>
      </c>
    </row>
    <row r="18" spans="1:5" ht="12.75">
      <c r="A18" s="262">
        <v>10</v>
      </c>
      <c r="B18" s="252" t="s">
        <v>698</v>
      </c>
      <c r="C18" s="276" t="s">
        <v>36</v>
      </c>
      <c r="D18" s="265">
        <v>5.5</v>
      </c>
      <c r="E18" s="271">
        <v>4.6</v>
      </c>
    </row>
    <row r="19" spans="1:5" ht="12.75" customHeight="1">
      <c r="A19" s="262">
        <v>11</v>
      </c>
      <c r="B19" s="255" t="s">
        <v>296</v>
      </c>
      <c r="C19" s="282" t="s">
        <v>297</v>
      </c>
      <c r="D19" s="265">
        <v>9.7</v>
      </c>
      <c r="E19" s="258"/>
    </row>
    <row r="20" spans="1:5" ht="12.75">
      <c r="A20" s="262">
        <v>12</v>
      </c>
      <c r="B20" s="255" t="s">
        <v>298</v>
      </c>
      <c r="C20" s="282" t="s">
        <v>37</v>
      </c>
      <c r="D20" s="265">
        <v>87</v>
      </c>
      <c r="E20" s="258">
        <v>19.5</v>
      </c>
    </row>
    <row r="21" spans="1:5" ht="12.75">
      <c r="A21" s="262">
        <v>13</v>
      </c>
      <c r="B21" s="251" t="s">
        <v>299</v>
      </c>
      <c r="C21" s="275" t="s">
        <v>36</v>
      </c>
      <c r="D21" s="263">
        <v>8.1</v>
      </c>
      <c r="E21" s="264">
        <v>7.3</v>
      </c>
    </row>
    <row r="22" spans="1:5" ht="12.75">
      <c r="A22" s="262">
        <v>14</v>
      </c>
      <c r="B22" s="251" t="s">
        <v>300</v>
      </c>
      <c r="C22" s="275" t="s">
        <v>36</v>
      </c>
      <c r="D22" s="263">
        <v>0.4</v>
      </c>
      <c r="E22" s="267"/>
    </row>
    <row r="23" spans="1:5" ht="12.75" customHeight="1">
      <c r="A23" s="262">
        <v>15</v>
      </c>
      <c r="B23" s="251" t="s">
        <v>301</v>
      </c>
      <c r="C23" s="275"/>
      <c r="D23" s="263">
        <f>SUM(D24:D26)</f>
        <v>462.90000000000003</v>
      </c>
      <c r="E23" s="256">
        <f>SUM(E24:E26)</f>
        <v>11</v>
      </c>
    </row>
    <row r="24" spans="1:5" ht="12.75">
      <c r="A24" s="262">
        <v>16</v>
      </c>
      <c r="B24" s="252" t="s">
        <v>695</v>
      </c>
      <c r="C24" s="276" t="s">
        <v>145</v>
      </c>
      <c r="D24" s="265">
        <v>445.1</v>
      </c>
      <c r="E24" s="258"/>
    </row>
    <row r="25" spans="1:5" ht="12.75">
      <c r="A25" s="262">
        <v>17</v>
      </c>
      <c r="B25" s="252" t="s">
        <v>696</v>
      </c>
      <c r="C25" s="276" t="s">
        <v>36</v>
      </c>
      <c r="D25" s="265">
        <v>12.8</v>
      </c>
      <c r="E25" s="281">
        <v>11</v>
      </c>
    </row>
    <row r="26" spans="1:5" ht="12.75">
      <c r="A26" s="262">
        <v>18</v>
      </c>
      <c r="B26" s="252" t="s">
        <v>699</v>
      </c>
      <c r="C26" s="276" t="s">
        <v>145</v>
      </c>
      <c r="D26" s="265">
        <v>5</v>
      </c>
      <c r="E26" s="266"/>
    </row>
    <row r="27" spans="1:5" ht="12.75">
      <c r="A27" s="262">
        <v>19</v>
      </c>
      <c r="B27" s="251" t="s">
        <v>302</v>
      </c>
      <c r="C27" s="276"/>
      <c r="D27" s="263">
        <f>SUM(D28:D30)</f>
        <v>712.4000000000001</v>
      </c>
      <c r="E27" s="256">
        <f>SUM(E28:E30)</f>
        <v>339.997</v>
      </c>
    </row>
    <row r="28" spans="1:5" ht="12.75">
      <c r="A28" s="262">
        <v>20</v>
      </c>
      <c r="B28" s="252" t="s">
        <v>303</v>
      </c>
      <c r="C28" s="276" t="s">
        <v>145</v>
      </c>
      <c r="D28" s="265">
        <v>360.6</v>
      </c>
      <c r="E28" s="266"/>
    </row>
    <row r="29" spans="1:5" ht="12.75" customHeight="1">
      <c r="A29" s="262">
        <v>21</v>
      </c>
      <c r="B29" s="253" t="s">
        <v>696</v>
      </c>
      <c r="C29" s="277" t="s">
        <v>36</v>
      </c>
      <c r="D29" s="268">
        <v>10.8</v>
      </c>
      <c r="E29" s="287">
        <v>9.8</v>
      </c>
    </row>
    <row r="30" spans="1:5" ht="12.75">
      <c r="A30" s="262">
        <v>22</v>
      </c>
      <c r="B30" s="245" t="s">
        <v>700</v>
      </c>
      <c r="C30" s="282" t="s">
        <v>37</v>
      </c>
      <c r="D30" s="280">
        <v>341</v>
      </c>
      <c r="E30" s="616">
        <v>330.197</v>
      </c>
    </row>
    <row r="31" spans="1:5" ht="12.75">
      <c r="A31" s="262">
        <v>23</v>
      </c>
      <c r="B31" s="250" t="s">
        <v>701</v>
      </c>
      <c r="C31" s="279"/>
      <c r="D31" s="260">
        <f>D32+D33</f>
        <v>216.60000000000002</v>
      </c>
      <c r="E31" s="609">
        <f>E32+E33</f>
        <v>5.9</v>
      </c>
    </row>
    <row r="32" spans="1:5" ht="12.75">
      <c r="A32" s="262">
        <v>24</v>
      </c>
      <c r="B32" s="252" t="s">
        <v>702</v>
      </c>
      <c r="C32" s="278" t="s">
        <v>304</v>
      </c>
      <c r="D32" s="265">
        <v>6.312</v>
      </c>
      <c r="E32" s="271">
        <v>5.9</v>
      </c>
    </row>
    <row r="33" spans="1:5" ht="12.75">
      <c r="A33" s="262">
        <v>25</v>
      </c>
      <c r="B33" s="252" t="s">
        <v>703</v>
      </c>
      <c r="C33" s="276"/>
      <c r="D33" s="283">
        <f>SUM(D34:D43)</f>
        <v>210.288</v>
      </c>
      <c r="E33" s="247"/>
    </row>
    <row r="34" spans="1:5" ht="12.75">
      <c r="A34" s="262">
        <v>26</v>
      </c>
      <c r="B34" s="255" t="s">
        <v>305</v>
      </c>
      <c r="C34" s="611" t="s">
        <v>306</v>
      </c>
      <c r="D34" s="269">
        <v>25.896</v>
      </c>
      <c r="E34" s="247"/>
    </row>
    <row r="35" spans="1:5" ht="12.75">
      <c r="A35" s="262">
        <v>27</v>
      </c>
      <c r="B35" s="252"/>
      <c r="C35" s="611" t="s">
        <v>307</v>
      </c>
      <c r="D35" s="248">
        <v>16.224</v>
      </c>
      <c r="E35" s="247"/>
    </row>
    <row r="36" spans="1:5" ht="12.75">
      <c r="A36" s="262">
        <v>28</v>
      </c>
      <c r="B36" s="252"/>
      <c r="C36" s="611" t="s">
        <v>308</v>
      </c>
      <c r="D36" s="248">
        <v>13.104</v>
      </c>
      <c r="E36" s="247"/>
    </row>
    <row r="37" spans="1:5" ht="12.75">
      <c r="A37" s="262">
        <v>29</v>
      </c>
      <c r="B37" s="252"/>
      <c r="C37" s="611" t="s">
        <v>309</v>
      </c>
      <c r="D37" s="269">
        <v>4.056</v>
      </c>
      <c r="E37" s="247"/>
    </row>
    <row r="38" spans="1:5" ht="12.75">
      <c r="A38" s="262">
        <v>30</v>
      </c>
      <c r="B38" s="252"/>
      <c r="C38" s="611" t="s">
        <v>310</v>
      </c>
      <c r="D38" s="269">
        <v>7.8</v>
      </c>
      <c r="E38" s="247"/>
    </row>
    <row r="39" spans="1:5" ht="12.75">
      <c r="A39" s="262">
        <v>31</v>
      </c>
      <c r="B39" s="252"/>
      <c r="C39" s="611" t="s">
        <v>311</v>
      </c>
      <c r="D39" s="269">
        <v>21.84</v>
      </c>
      <c r="E39" s="247"/>
    </row>
    <row r="40" spans="1:5" ht="12.75">
      <c r="A40" s="262">
        <v>32</v>
      </c>
      <c r="B40" s="252"/>
      <c r="C40" s="611" t="s">
        <v>312</v>
      </c>
      <c r="D40" s="248">
        <v>19.968</v>
      </c>
      <c r="E40" s="247"/>
    </row>
    <row r="41" spans="1:5" ht="12.75">
      <c r="A41" s="262">
        <v>33</v>
      </c>
      <c r="B41" s="252"/>
      <c r="C41" s="611" t="s">
        <v>313</v>
      </c>
      <c r="D41" s="248">
        <v>6.864</v>
      </c>
      <c r="E41" s="247"/>
    </row>
    <row r="42" spans="1:5" ht="12.75">
      <c r="A42" s="262">
        <v>34</v>
      </c>
      <c r="B42" s="252"/>
      <c r="C42" s="611" t="s">
        <v>314</v>
      </c>
      <c r="D42" s="248">
        <v>30.576</v>
      </c>
      <c r="E42" s="247"/>
    </row>
    <row r="43" spans="1:5" ht="12.75">
      <c r="A43" s="262">
        <v>35</v>
      </c>
      <c r="B43" s="252"/>
      <c r="C43" s="611" t="s">
        <v>542</v>
      </c>
      <c r="D43" s="269">
        <v>63.96</v>
      </c>
      <c r="E43" s="247"/>
    </row>
    <row r="44" spans="1:5" ht="15" customHeight="1">
      <c r="A44" s="262">
        <v>36</v>
      </c>
      <c r="B44" s="251" t="s">
        <v>315</v>
      </c>
      <c r="C44" s="275"/>
      <c r="D44" s="263">
        <f>D45+D46</f>
        <v>6.3</v>
      </c>
      <c r="E44" s="256">
        <f>E45+E46</f>
        <v>5.7</v>
      </c>
    </row>
    <row r="45" spans="1:5" ht="12.75">
      <c r="A45" s="262">
        <v>37</v>
      </c>
      <c r="B45" s="251" t="s">
        <v>316</v>
      </c>
      <c r="C45" s="278" t="s">
        <v>317</v>
      </c>
      <c r="D45" s="285">
        <v>6.3</v>
      </c>
      <c r="E45" s="281">
        <v>5.7</v>
      </c>
    </row>
    <row r="46" spans="1:5" ht="13.5" customHeight="1">
      <c r="A46" s="262">
        <v>38</v>
      </c>
      <c r="B46" s="251"/>
      <c r="C46" s="276" t="s">
        <v>539</v>
      </c>
      <c r="D46" s="285"/>
      <c r="E46" s="281"/>
    </row>
    <row r="47" spans="1:5" ht="12.75">
      <c r="A47" s="262">
        <v>39</v>
      </c>
      <c r="B47" s="251" t="s">
        <v>2</v>
      </c>
      <c r="C47" s="275"/>
      <c r="D47" s="263">
        <f>SUM(D48:D57)</f>
        <v>5.4</v>
      </c>
      <c r="E47" s="256"/>
    </row>
    <row r="48" spans="1:5" ht="12.75">
      <c r="A48" s="262">
        <v>40</v>
      </c>
      <c r="B48" s="255" t="s">
        <v>463</v>
      </c>
      <c r="C48" s="276" t="s">
        <v>306</v>
      </c>
      <c r="D48" s="265">
        <v>0.5</v>
      </c>
      <c r="E48" s="247"/>
    </row>
    <row r="49" spans="1:5" ht="12.75">
      <c r="A49" s="262">
        <v>41</v>
      </c>
      <c r="B49" s="252"/>
      <c r="C49" s="276" t="s">
        <v>307</v>
      </c>
      <c r="D49" s="265">
        <v>0.5</v>
      </c>
      <c r="E49" s="247"/>
    </row>
    <row r="50" spans="1:5" ht="12.75">
      <c r="A50" s="262">
        <v>42</v>
      </c>
      <c r="B50" s="252"/>
      <c r="C50" s="276" t="s">
        <v>308</v>
      </c>
      <c r="D50" s="265">
        <v>0.5</v>
      </c>
      <c r="E50" s="247"/>
    </row>
    <row r="51" spans="1:5" ht="12.75">
      <c r="A51" s="262">
        <v>43</v>
      </c>
      <c r="B51" s="252"/>
      <c r="C51" s="276" t="s">
        <v>309</v>
      </c>
      <c r="D51" s="265">
        <v>0.5</v>
      </c>
      <c r="E51" s="247"/>
    </row>
    <row r="52" spans="1:5" ht="12.75">
      <c r="A52" s="262">
        <v>44</v>
      </c>
      <c r="B52" s="252"/>
      <c r="C52" s="276" t="s">
        <v>310</v>
      </c>
      <c r="D52" s="265">
        <v>0.5</v>
      </c>
      <c r="E52" s="247"/>
    </row>
    <row r="53" spans="1:5" ht="12.75">
      <c r="A53" s="262">
        <v>45</v>
      </c>
      <c r="B53" s="252"/>
      <c r="C53" s="278" t="s">
        <v>311</v>
      </c>
      <c r="D53" s="265">
        <v>0.5</v>
      </c>
      <c r="E53" s="247"/>
    </row>
    <row r="54" spans="1:5" ht="12.75">
      <c r="A54" s="262">
        <v>46</v>
      </c>
      <c r="B54" s="252"/>
      <c r="C54" s="276" t="s">
        <v>312</v>
      </c>
      <c r="D54" s="265">
        <v>0.5</v>
      </c>
      <c r="E54" s="247"/>
    </row>
    <row r="55" spans="1:5" ht="12.75">
      <c r="A55" s="262">
        <v>47</v>
      </c>
      <c r="B55" s="252"/>
      <c r="C55" s="278" t="s">
        <v>313</v>
      </c>
      <c r="D55" s="265">
        <v>0.5</v>
      </c>
      <c r="E55" s="247"/>
    </row>
    <row r="56" spans="1:5" ht="12.75">
      <c r="A56" s="262">
        <v>48</v>
      </c>
      <c r="B56" s="252"/>
      <c r="C56" s="278" t="s">
        <v>314</v>
      </c>
      <c r="D56" s="265">
        <v>0.5</v>
      </c>
      <c r="E56" s="247"/>
    </row>
    <row r="57" spans="1:5" ht="12.75">
      <c r="A57" s="262">
        <v>49</v>
      </c>
      <c r="B57" s="252"/>
      <c r="C57" s="276" t="s">
        <v>542</v>
      </c>
      <c r="D57" s="265">
        <v>0.9</v>
      </c>
      <c r="E57" s="271"/>
    </row>
    <row r="58" spans="1:5" ht="12.75">
      <c r="A58" s="262">
        <v>50</v>
      </c>
      <c r="B58" s="251" t="s">
        <v>319</v>
      </c>
      <c r="C58" s="275"/>
      <c r="D58" s="272">
        <f>D59+D60+D67</f>
        <v>504.858</v>
      </c>
      <c r="E58" s="256">
        <f>E59+E60+E67</f>
        <v>202.903</v>
      </c>
    </row>
    <row r="59" spans="1:5" ht="12.75">
      <c r="A59" s="262">
        <v>51</v>
      </c>
      <c r="B59" s="252" t="s">
        <v>320</v>
      </c>
      <c r="C59" s="276" t="s">
        <v>229</v>
      </c>
      <c r="D59" s="273">
        <v>287</v>
      </c>
      <c r="E59" s="247"/>
    </row>
    <row r="60" spans="1:5" ht="12.75">
      <c r="A60" s="262">
        <v>52</v>
      </c>
      <c r="B60" s="252" t="s">
        <v>321</v>
      </c>
      <c r="C60" s="276"/>
      <c r="D60" s="272">
        <f>SUM(D61:D66)</f>
        <v>210.1</v>
      </c>
      <c r="E60" s="256">
        <f>SUM(E61:E66)</f>
        <v>198.303</v>
      </c>
    </row>
    <row r="61" spans="1:5" ht="12.75" customHeight="1">
      <c r="A61" s="262">
        <v>53</v>
      </c>
      <c r="B61" s="255" t="s">
        <v>318</v>
      </c>
      <c r="C61" s="278" t="s">
        <v>306</v>
      </c>
      <c r="D61" s="284">
        <v>12.48</v>
      </c>
      <c r="E61" s="270">
        <v>11.809</v>
      </c>
    </row>
    <row r="62" spans="1:5" ht="12.75" customHeight="1">
      <c r="A62" s="262">
        <v>54</v>
      </c>
      <c r="B62" s="252"/>
      <c r="C62" s="278" t="s">
        <v>307</v>
      </c>
      <c r="D62" s="284">
        <v>13.471</v>
      </c>
      <c r="E62" s="270">
        <v>12.786</v>
      </c>
    </row>
    <row r="63" spans="1:5" ht="12.75" customHeight="1">
      <c r="A63" s="262">
        <v>55</v>
      </c>
      <c r="B63" s="252"/>
      <c r="C63" s="278" t="s">
        <v>308</v>
      </c>
      <c r="D63" s="284">
        <v>13.471</v>
      </c>
      <c r="E63" s="270">
        <v>12.786</v>
      </c>
    </row>
    <row r="64" spans="1:5" ht="12.75" customHeight="1">
      <c r="A64" s="262">
        <v>56</v>
      </c>
      <c r="B64" s="252"/>
      <c r="C64" s="278" t="s">
        <v>312</v>
      </c>
      <c r="D64" s="284">
        <v>13.471</v>
      </c>
      <c r="E64" s="270">
        <v>12.786</v>
      </c>
    </row>
    <row r="65" spans="1:5" ht="12.75" customHeight="1">
      <c r="A65" s="262">
        <v>57</v>
      </c>
      <c r="B65" s="252"/>
      <c r="C65" s="278" t="s">
        <v>314</v>
      </c>
      <c r="D65" s="284">
        <v>13.471</v>
      </c>
      <c r="E65" s="270">
        <v>12.786</v>
      </c>
    </row>
    <row r="66" spans="1:5" ht="12.75" customHeight="1">
      <c r="A66" s="262">
        <v>58</v>
      </c>
      <c r="B66" s="252"/>
      <c r="C66" s="278" t="s">
        <v>317</v>
      </c>
      <c r="D66" s="284">
        <v>143.736</v>
      </c>
      <c r="E66" s="286">
        <v>135.35</v>
      </c>
    </row>
    <row r="67" spans="1:5" ht="12.75">
      <c r="A67" s="262">
        <v>59</v>
      </c>
      <c r="B67" s="251" t="s">
        <v>322</v>
      </c>
      <c r="C67" s="275" t="s">
        <v>317</v>
      </c>
      <c r="D67" s="263">
        <v>7.758</v>
      </c>
      <c r="E67" s="256">
        <v>4.6</v>
      </c>
    </row>
    <row r="68" spans="1:5" ht="12.75">
      <c r="A68" s="262">
        <v>60</v>
      </c>
      <c r="B68" s="251" t="s">
        <v>3</v>
      </c>
      <c r="C68" s="275" t="s">
        <v>3</v>
      </c>
      <c r="D68" s="263">
        <v>980.8</v>
      </c>
      <c r="E68" s="256">
        <v>917</v>
      </c>
    </row>
    <row r="69" spans="1:5" ht="12.75" customHeight="1">
      <c r="A69" s="262">
        <v>61</v>
      </c>
      <c r="B69" s="766" t="s">
        <v>43</v>
      </c>
      <c r="C69" s="767" t="s">
        <v>10</v>
      </c>
      <c r="D69" s="272">
        <v>267.6</v>
      </c>
      <c r="E69" s="264">
        <v>168.3</v>
      </c>
    </row>
    <row r="70" spans="1:5" ht="12.75" customHeight="1" thickBot="1">
      <c r="A70" s="768">
        <v>62</v>
      </c>
      <c r="B70" s="769" t="s">
        <v>434</v>
      </c>
      <c r="C70" s="770" t="s">
        <v>36</v>
      </c>
      <c r="D70" s="771">
        <v>18.4</v>
      </c>
      <c r="E70" s="772">
        <v>17.059</v>
      </c>
    </row>
    <row r="71" spans="1:5" ht="16.5" thickBot="1">
      <c r="A71" s="610">
        <v>63</v>
      </c>
      <c r="B71" s="254" t="s">
        <v>718</v>
      </c>
      <c r="C71" s="249"/>
      <c r="D71" s="257">
        <f>SUM(D9:D16)+D21+D22+D23+D27+D31+D44+D47+D58+D68+D69+D70</f>
        <v>3529.6980000000003</v>
      </c>
      <c r="E71" s="257">
        <f>SUM(E9:E16)+E21+E22+E23+E27+E31+E44+E47+E58+E68+E69+E70</f>
        <v>1926.417</v>
      </c>
    </row>
    <row r="72" spans="1:5" ht="24.75" customHeight="1">
      <c r="A72" s="328">
        <v>64</v>
      </c>
      <c r="B72" s="617" t="s">
        <v>461</v>
      </c>
      <c r="C72" s="314"/>
      <c r="D72" s="32">
        <f>D73+D74</f>
        <v>54</v>
      </c>
      <c r="E72" s="35">
        <f>E73+E74</f>
        <v>53.228</v>
      </c>
    </row>
    <row r="73" spans="1:5" ht="12.75">
      <c r="A73" s="328">
        <v>65</v>
      </c>
      <c r="B73" s="313" t="s">
        <v>464</v>
      </c>
      <c r="C73" s="313" t="s">
        <v>37</v>
      </c>
      <c r="D73" s="105">
        <v>47</v>
      </c>
      <c r="E73" s="618">
        <v>46.328</v>
      </c>
    </row>
    <row r="74" spans="1:5" ht="12.75">
      <c r="A74" s="641">
        <v>66</v>
      </c>
      <c r="B74" s="642"/>
      <c r="C74" s="643" t="s">
        <v>433</v>
      </c>
      <c r="D74" s="152">
        <v>7</v>
      </c>
      <c r="E74" s="153">
        <v>6.9</v>
      </c>
    </row>
    <row r="75" spans="1:5" ht="25.5">
      <c r="A75" s="328">
        <v>67</v>
      </c>
      <c r="B75" s="664" t="s">
        <v>472</v>
      </c>
      <c r="C75" s="668" t="s">
        <v>433</v>
      </c>
      <c r="D75" s="32">
        <v>210.3</v>
      </c>
      <c r="E75" s="666">
        <v>54.103</v>
      </c>
    </row>
    <row r="76" spans="1:5" ht="26.25" customHeight="1">
      <c r="A76" s="328">
        <v>68</v>
      </c>
      <c r="B76" s="664" t="s">
        <v>537</v>
      </c>
      <c r="C76" s="669" t="s">
        <v>297</v>
      </c>
      <c r="D76" s="16">
        <v>160</v>
      </c>
      <c r="E76" s="666"/>
    </row>
    <row r="77" spans="1:5" ht="12.75" customHeight="1">
      <c r="A77" s="328">
        <v>69</v>
      </c>
      <c r="B77" s="664" t="s">
        <v>487</v>
      </c>
      <c r="C77" s="669" t="s">
        <v>229</v>
      </c>
      <c r="D77" s="16">
        <v>737</v>
      </c>
      <c r="E77" s="666"/>
    </row>
    <row r="78" spans="1:5" ht="24.75" customHeight="1">
      <c r="A78" s="328">
        <v>70</v>
      </c>
      <c r="B78" s="664" t="s">
        <v>481</v>
      </c>
      <c r="C78" s="669" t="s">
        <v>692</v>
      </c>
      <c r="D78" s="16">
        <v>32.741</v>
      </c>
      <c r="E78" s="666"/>
    </row>
    <row r="79" spans="1:5" ht="25.5">
      <c r="A79" s="328">
        <v>71</v>
      </c>
      <c r="B79" s="664" t="s">
        <v>476</v>
      </c>
      <c r="C79" s="670" t="s">
        <v>145</v>
      </c>
      <c r="D79" s="16">
        <v>112.3</v>
      </c>
      <c r="E79" s="35">
        <v>4.3</v>
      </c>
    </row>
    <row r="80" spans="1:5" ht="12.75">
      <c r="A80" s="328">
        <v>72</v>
      </c>
      <c r="B80" s="617" t="s">
        <v>256</v>
      </c>
      <c r="C80" s="669" t="s">
        <v>540</v>
      </c>
      <c r="D80" s="16">
        <v>7353.8</v>
      </c>
      <c r="E80" s="667">
        <v>7109.057</v>
      </c>
    </row>
    <row r="81" spans="1:5" ht="12.75" customHeight="1">
      <c r="A81" s="328">
        <v>73</v>
      </c>
      <c r="B81" s="644" t="s">
        <v>477</v>
      </c>
      <c r="C81" s="669" t="s">
        <v>540</v>
      </c>
      <c r="D81" s="16">
        <v>83</v>
      </c>
      <c r="E81" s="666"/>
    </row>
    <row r="82" spans="1:5" ht="12.75" customHeight="1">
      <c r="A82" s="328">
        <v>74</v>
      </c>
      <c r="B82" s="644" t="s">
        <v>483</v>
      </c>
      <c r="C82" s="669" t="s">
        <v>453</v>
      </c>
      <c r="D82" s="16">
        <v>143</v>
      </c>
      <c r="E82" s="15">
        <v>50</v>
      </c>
    </row>
    <row r="83" spans="1:5" ht="25.5" customHeight="1">
      <c r="A83" s="328">
        <v>75</v>
      </c>
      <c r="B83" s="664" t="s">
        <v>538</v>
      </c>
      <c r="C83" s="669" t="s">
        <v>45</v>
      </c>
      <c r="D83" s="16">
        <v>122.2</v>
      </c>
      <c r="E83" s="15">
        <v>119.511</v>
      </c>
    </row>
    <row r="84" spans="1:5" ht="36.75" customHeight="1">
      <c r="A84" s="328">
        <v>76</v>
      </c>
      <c r="B84" s="664" t="s">
        <v>470</v>
      </c>
      <c r="C84" s="669" t="s">
        <v>45</v>
      </c>
      <c r="D84" s="16">
        <v>0.8</v>
      </c>
      <c r="E84" s="667">
        <v>0.789</v>
      </c>
    </row>
    <row r="85" spans="1:5" ht="19.5" customHeight="1">
      <c r="A85" s="328">
        <v>77</v>
      </c>
      <c r="B85" s="644" t="s">
        <v>479</v>
      </c>
      <c r="C85" s="645" t="s">
        <v>541</v>
      </c>
      <c r="D85" s="16">
        <v>34</v>
      </c>
      <c r="E85" s="11">
        <v>33.5</v>
      </c>
    </row>
    <row r="86" spans="1:5" ht="26.25" thickBot="1">
      <c r="A86" s="760">
        <v>78</v>
      </c>
      <c r="B86" s="762" t="s">
        <v>715</v>
      </c>
      <c r="C86" s="761" t="s">
        <v>453</v>
      </c>
      <c r="D86" s="761">
        <v>11.032</v>
      </c>
      <c r="E86" s="763">
        <v>11.032</v>
      </c>
    </row>
    <row r="87" spans="1:5" ht="13.5" thickBot="1">
      <c r="A87" s="665">
        <v>79</v>
      </c>
      <c r="B87" s="1107" t="s">
        <v>732</v>
      </c>
      <c r="C87" s="1107"/>
      <c r="D87" s="71">
        <f>D72+SUM(D75:D86)+D71</f>
        <v>12583.871</v>
      </c>
      <c r="E87" s="71">
        <f>E72+SUM(E75:E86)+E71</f>
        <v>9361.937</v>
      </c>
    </row>
  </sheetData>
  <sheetProtection/>
  <mergeCells count="5">
    <mergeCell ref="A7:A8"/>
    <mergeCell ref="B7:B8"/>
    <mergeCell ref="C7:C8"/>
    <mergeCell ref="D7:D8"/>
    <mergeCell ref="E7:E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7109375" style="0" customWidth="1"/>
    <col min="2" max="2" width="68.851562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  <col min="7" max="7" width="9.57421875" style="0" bestFit="1" customWidth="1"/>
  </cols>
  <sheetData>
    <row r="1" spans="1:6" ht="15.75">
      <c r="A1" s="316"/>
      <c r="B1" s="317"/>
      <c r="C1" s="321" t="s">
        <v>35</v>
      </c>
      <c r="D1" s="321"/>
      <c r="E1" s="10"/>
      <c r="F1" s="10"/>
    </row>
    <row r="2" spans="1:6" ht="12.75">
      <c r="A2" s="316"/>
      <c r="B2" s="316"/>
      <c r="C2" s="623" t="s">
        <v>733</v>
      </c>
      <c r="D2" s="624"/>
      <c r="E2" s="10"/>
      <c r="F2" s="10"/>
    </row>
    <row r="3" spans="1:6" ht="15.75">
      <c r="A3" s="316"/>
      <c r="B3" s="318"/>
      <c r="C3" s="321" t="s">
        <v>370</v>
      </c>
      <c r="D3" s="321"/>
      <c r="E3" s="10"/>
      <c r="F3" s="10"/>
    </row>
    <row r="4" spans="1:5" ht="15.75">
      <c r="A4" s="316"/>
      <c r="B4" s="319" t="s">
        <v>371</v>
      </c>
      <c r="C4" s="319"/>
      <c r="D4" s="319"/>
      <c r="E4" s="316"/>
    </row>
    <row r="5" spans="1:5" ht="15.75">
      <c r="A5" s="316"/>
      <c r="B5" s="319" t="s">
        <v>419</v>
      </c>
      <c r="C5" s="319"/>
      <c r="D5" s="319"/>
      <c r="E5" s="316"/>
    </row>
    <row r="6" spans="1:5" ht="15.75">
      <c r="A6" s="316"/>
      <c r="B6" s="318" t="s">
        <v>546</v>
      </c>
      <c r="C6" s="316"/>
      <c r="D6" s="316"/>
      <c r="E6" s="316"/>
    </row>
    <row r="7" spans="1:5" ht="12.75" customHeight="1" thickBot="1">
      <c r="A7" s="316"/>
      <c r="B7" s="320"/>
      <c r="C7" s="320"/>
      <c r="D7" s="320"/>
      <c r="E7" s="321" t="s">
        <v>271</v>
      </c>
    </row>
    <row r="8" spans="1:5" ht="12.75" customHeight="1">
      <c r="A8" s="951" t="s">
        <v>372</v>
      </c>
      <c r="B8" s="954" t="s">
        <v>373</v>
      </c>
      <c r="C8" s="957" t="s">
        <v>374</v>
      </c>
      <c r="D8" s="957" t="s">
        <v>375</v>
      </c>
      <c r="E8" s="960" t="s">
        <v>376</v>
      </c>
    </row>
    <row r="9" spans="1:5" ht="20.25" customHeight="1">
      <c r="A9" s="952"/>
      <c r="B9" s="955"/>
      <c r="C9" s="958"/>
      <c r="D9" s="958"/>
      <c r="E9" s="961"/>
    </row>
    <row r="10" spans="1:5" ht="15" customHeight="1" thickBot="1">
      <c r="A10" s="953"/>
      <c r="B10" s="956"/>
      <c r="C10" s="959"/>
      <c r="D10" s="959"/>
      <c r="E10" s="962"/>
    </row>
    <row r="11" spans="1:7" ht="12.75">
      <c r="A11" s="521">
        <v>1</v>
      </c>
      <c r="B11" s="526" t="s">
        <v>36</v>
      </c>
      <c r="C11" s="520">
        <v>898</v>
      </c>
      <c r="D11" s="520"/>
      <c r="E11" s="773"/>
      <c r="G11" s="756"/>
    </row>
    <row r="12" spans="1:5" ht="12.75" customHeight="1">
      <c r="A12" s="189">
        <v>3</v>
      </c>
      <c r="B12" s="527" t="s">
        <v>144</v>
      </c>
      <c r="C12" s="323"/>
      <c r="D12" s="322"/>
      <c r="E12" s="774"/>
    </row>
    <row r="13" spans="1:5" ht="12.75" customHeight="1">
      <c r="A13" s="189">
        <v>4</v>
      </c>
      <c r="B13" s="527" t="s">
        <v>145</v>
      </c>
      <c r="C13" s="323"/>
      <c r="D13" s="322"/>
      <c r="E13" s="775"/>
    </row>
    <row r="14" spans="1:5" ht="12.75" customHeight="1">
      <c r="A14" s="189">
        <v>5</v>
      </c>
      <c r="B14" s="516" t="s">
        <v>275</v>
      </c>
      <c r="C14" s="322">
        <v>71370.61</v>
      </c>
      <c r="D14" s="322"/>
      <c r="E14" s="775"/>
    </row>
    <row r="15" spans="1:5" ht="12.75" customHeight="1">
      <c r="A15" s="189">
        <v>6</v>
      </c>
      <c r="B15" s="527" t="s">
        <v>297</v>
      </c>
      <c r="C15" s="323"/>
      <c r="D15" s="322"/>
      <c r="E15" s="775"/>
    </row>
    <row r="16" spans="1:5" ht="12.75" customHeight="1">
      <c r="A16" s="189">
        <v>7</v>
      </c>
      <c r="B16" s="527" t="s">
        <v>160</v>
      </c>
      <c r="C16" s="323"/>
      <c r="D16" s="322"/>
      <c r="E16" s="775"/>
    </row>
    <row r="17" spans="1:7" ht="12.75">
      <c r="A17" s="189">
        <v>8</v>
      </c>
      <c r="B17" s="528" t="s">
        <v>7</v>
      </c>
      <c r="C17" s="322">
        <v>8811.21</v>
      </c>
      <c r="D17" s="322"/>
      <c r="E17" s="775"/>
      <c r="G17" s="756"/>
    </row>
    <row r="18" spans="1:5" ht="12.75">
      <c r="A18" s="189">
        <v>9</v>
      </c>
      <c r="B18" s="528" t="s">
        <v>8</v>
      </c>
      <c r="C18" s="322">
        <v>1964.04</v>
      </c>
      <c r="D18" s="322"/>
      <c r="E18" s="775"/>
    </row>
    <row r="19" spans="1:5" ht="12.75">
      <c r="A19" s="189">
        <v>10</v>
      </c>
      <c r="B19" s="528" t="s">
        <v>261</v>
      </c>
      <c r="C19" s="322"/>
      <c r="D19" s="322"/>
      <c r="E19" s="775"/>
    </row>
    <row r="20" spans="1:7" ht="12.75">
      <c r="A20" s="189">
        <v>11</v>
      </c>
      <c r="B20" s="529" t="s">
        <v>10</v>
      </c>
      <c r="C20" s="322">
        <v>5665.16</v>
      </c>
      <c r="D20" s="322"/>
      <c r="E20" s="775"/>
      <c r="G20" s="756"/>
    </row>
    <row r="21" spans="1:5" ht="12.75">
      <c r="A21" s="189">
        <v>12</v>
      </c>
      <c r="B21" s="529" t="s">
        <v>9</v>
      </c>
      <c r="C21" s="322"/>
      <c r="D21" s="322"/>
      <c r="E21" s="775"/>
    </row>
    <row r="22" spans="1:5" ht="13.5" customHeight="1">
      <c r="A22" s="189">
        <v>13</v>
      </c>
      <c r="B22" s="527" t="s">
        <v>37</v>
      </c>
      <c r="C22" s="322">
        <v>11958.91</v>
      </c>
      <c r="D22" s="322"/>
      <c r="E22" s="775"/>
    </row>
    <row r="23" spans="1:5" ht="12.75" customHeight="1">
      <c r="A23" s="189">
        <v>14</v>
      </c>
      <c r="B23" s="530" t="s">
        <v>44</v>
      </c>
      <c r="C23" s="324">
        <v>8578.33</v>
      </c>
      <c r="D23" s="322"/>
      <c r="E23" s="775"/>
    </row>
    <row r="24" spans="1:5" ht="12.75" customHeight="1">
      <c r="A24" s="189">
        <v>15</v>
      </c>
      <c r="B24" s="530" t="s">
        <v>255</v>
      </c>
      <c r="C24" s="324">
        <v>67622.3</v>
      </c>
      <c r="D24" s="322"/>
      <c r="E24" s="775"/>
    </row>
    <row r="25" spans="1:5" ht="13.5" customHeight="1">
      <c r="A25" s="189"/>
      <c r="B25" s="530" t="s">
        <v>433</v>
      </c>
      <c r="C25" s="324">
        <v>11205.02</v>
      </c>
      <c r="D25" s="322"/>
      <c r="E25" s="775"/>
    </row>
    <row r="26" spans="1:5" ht="13.5" customHeight="1">
      <c r="A26" s="189">
        <v>16</v>
      </c>
      <c r="B26" s="530" t="s">
        <v>11</v>
      </c>
      <c r="C26" s="324">
        <v>776.32</v>
      </c>
      <c r="D26" s="322"/>
      <c r="E26" s="775"/>
    </row>
    <row r="27" spans="1:5" ht="12.75">
      <c r="A27" s="189">
        <v>17</v>
      </c>
      <c r="B27" s="528" t="s">
        <v>12</v>
      </c>
      <c r="C27" s="322">
        <v>2170.6</v>
      </c>
      <c r="D27" s="322"/>
      <c r="E27" s="775"/>
    </row>
    <row r="28" spans="1:5" ht="12.75">
      <c r="A28" s="189">
        <v>18</v>
      </c>
      <c r="B28" s="528" t="s">
        <v>13</v>
      </c>
      <c r="C28" s="322">
        <v>585.15</v>
      </c>
      <c r="D28" s="322"/>
      <c r="E28" s="775"/>
    </row>
    <row r="29" spans="1:5" ht="12.75">
      <c r="A29" s="189">
        <v>19</v>
      </c>
      <c r="B29" s="528" t="s">
        <v>14</v>
      </c>
      <c r="C29" s="322">
        <v>120</v>
      </c>
      <c r="D29" s="322"/>
      <c r="E29" s="775"/>
    </row>
    <row r="30" spans="1:5" ht="12.75">
      <c r="A30" s="189">
        <v>20</v>
      </c>
      <c r="B30" s="528" t="s">
        <v>15</v>
      </c>
      <c r="C30" s="322">
        <v>4586.47</v>
      </c>
      <c r="D30" s="322"/>
      <c r="E30" s="775"/>
    </row>
    <row r="31" spans="1:5" ht="12.75">
      <c r="A31" s="189">
        <v>21</v>
      </c>
      <c r="B31" s="528" t="s">
        <v>16</v>
      </c>
      <c r="C31" s="322">
        <v>38.2</v>
      </c>
      <c r="D31" s="322"/>
      <c r="E31" s="775"/>
    </row>
    <row r="32" spans="1:5" ht="12.75">
      <c r="A32" s="189">
        <v>22</v>
      </c>
      <c r="B32" s="528" t="s">
        <v>17</v>
      </c>
      <c r="C32" s="322">
        <v>93.16</v>
      </c>
      <c r="D32" s="322"/>
      <c r="E32" s="775"/>
    </row>
    <row r="33" spans="1:5" ht="12.75">
      <c r="A33" s="189">
        <v>23</v>
      </c>
      <c r="B33" s="528" t="s">
        <v>377</v>
      </c>
      <c r="C33" s="322">
        <v>449.59</v>
      </c>
      <c r="D33" s="322"/>
      <c r="E33" s="775"/>
    </row>
    <row r="34" spans="1:5" ht="12.75">
      <c r="A34" s="189">
        <v>24</v>
      </c>
      <c r="B34" s="528" t="s">
        <v>38</v>
      </c>
      <c r="C34" s="322">
        <v>3968.32</v>
      </c>
      <c r="D34" s="322"/>
      <c r="E34" s="775"/>
    </row>
    <row r="35" spans="1:5" ht="12.75">
      <c r="A35" s="189">
        <v>25</v>
      </c>
      <c r="B35" s="528" t="s">
        <v>20</v>
      </c>
      <c r="C35" s="322">
        <v>7294.68</v>
      </c>
      <c r="D35" s="322"/>
      <c r="E35" s="775"/>
    </row>
    <row r="36" spans="1:7" ht="12.75">
      <c r="A36" s="189">
        <v>26</v>
      </c>
      <c r="B36" s="528" t="s">
        <v>668</v>
      </c>
      <c r="C36" s="322">
        <v>2214.03</v>
      </c>
      <c r="D36" s="322"/>
      <c r="E36" s="775"/>
      <c r="G36" s="756"/>
    </row>
    <row r="37" spans="1:5" ht="12.75">
      <c r="A37" s="189">
        <v>27</v>
      </c>
      <c r="B37" s="528" t="s">
        <v>669</v>
      </c>
      <c r="C37" s="322">
        <v>15453.24</v>
      </c>
      <c r="D37" s="322"/>
      <c r="E37" s="775"/>
    </row>
    <row r="38" spans="1:5" ht="12.75">
      <c r="A38" s="189">
        <v>28</v>
      </c>
      <c r="B38" s="528" t="s">
        <v>670</v>
      </c>
      <c r="C38" s="322">
        <v>1801.13</v>
      </c>
      <c r="D38" s="322"/>
      <c r="E38" s="775"/>
    </row>
    <row r="39" spans="1:5" ht="12.75">
      <c r="A39" s="189">
        <v>29</v>
      </c>
      <c r="B39" s="528" t="s">
        <v>671</v>
      </c>
      <c r="C39" s="322">
        <v>6609.3</v>
      </c>
      <c r="D39" s="322"/>
      <c r="E39" s="775"/>
    </row>
    <row r="40" spans="1:5" ht="12.75">
      <c r="A40" s="189">
        <v>30</v>
      </c>
      <c r="B40" s="528" t="s">
        <v>672</v>
      </c>
      <c r="C40" s="322">
        <v>1565.24</v>
      </c>
      <c r="D40" s="322"/>
      <c r="E40" s="775"/>
    </row>
    <row r="41" spans="1:5" ht="12.75">
      <c r="A41" s="189">
        <v>31</v>
      </c>
      <c r="B41" s="528" t="s">
        <v>674</v>
      </c>
      <c r="C41" s="322">
        <v>15708.34</v>
      </c>
      <c r="D41" s="322"/>
      <c r="E41" s="775"/>
    </row>
    <row r="42" spans="1:5" ht="12.75">
      <c r="A42" s="189">
        <v>32</v>
      </c>
      <c r="B42" s="528" t="s">
        <v>26</v>
      </c>
      <c r="C42" s="322">
        <v>0</v>
      </c>
      <c r="D42" s="322"/>
      <c r="E42" s="775"/>
    </row>
    <row r="43" spans="1:5" ht="12.75">
      <c r="A43" s="189">
        <v>33</v>
      </c>
      <c r="B43" s="528" t="s">
        <v>431</v>
      </c>
      <c r="C43" s="322">
        <v>0</v>
      </c>
      <c r="D43" s="322"/>
      <c r="E43" s="775"/>
    </row>
    <row r="44" spans="1:5" ht="12.75">
      <c r="A44" s="189">
        <v>34</v>
      </c>
      <c r="B44" s="606" t="s">
        <v>51</v>
      </c>
      <c r="C44" s="322">
        <v>0</v>
      </c>
      <c r="D44" s="322"/>
      <c r="E44" s="775"/>
    </row>
    <row r="45" spans="1:5" ht="12.75">
      <c r="A45" s="189">
        <v>35</v>
      </c>
      <c r="B45" s="514" t="s">
        <v>125</v>
      </c>
      <c r="C45" s="322">
        <v>0</v>
      </c>
      <c r="D45" s="322"/>
      <c r="E45" s="775"/>
    </row>
    <row r="46" spans="1:5" ht="12.75">
      <c r="A46" s="189">
        <v>36</v>
      </c>
      <c r="B46" s="528" t="s">
        <v>691</v>
      </c>
      <c r="C46" s="322">
        <v>18.5</v>
      </c>
      <c r="D46" s="322"/>
      <c r="E46" s="775"/>
    </row>
    <row r="47" spans="1:5" ht="12.75">
      <c r="A47" s="189">
        <v>37</v>
      </c>
      <c r="B47" s="528" t="s">
        <v>45</v>
      </c>
      <c r="C47" s="322">
        <v>1562.09</v>
      </c>
      <c r="D47" s="322"/>
      <c r="E47" s="775"/>
    </row>
    <row r="48" spans="1:5" ht="12.75">
      <c r="A48" s="189">
        <v>38</v>
      </c>
      <c r="B48" s="528" t="s">
        <v>29</v>
      </c>
      <c r="C48" s="322">
        <v>0</v>
      </c>
      <c r="D48" s="322"/>
      <c r="E48" s="775"/>
    </row>
    <row r="49" spans="1:5" ht="12.75">
      <c r="A49" s="189">
        <v>39</v>
      </c>
      <c r="B49" s="528" t="s">
        <v>416</v>
      </c>
      <c r="C49" s="322">
        <v>0</v>
      </c>
      <c r="D49" s="322"/>
      <c r="E49" s="775"/>
    </row>
    <row r="50" spans="1:5" ht="12.75">
      <c r="A50" s="189">
        <v>40</v>
      </c>
      <c r="B50" s="528" t="s">
        <v>678</v>
      </c>
      <c r="C50" s="322">
        <v>219.26</v>
      </c>
      <c r="D50" s="322"/>
      <c r="E50" s="775"/>
    </row>
    <row r="51" spans="1:5" ht="12.75">
      <c r="A51" s="189">
        <v>41</v>
      </c>
      <c r="B51" s="528" t="s">
        <v>704</v>
      </c>
      <c r="C51" s="322">
        <v>850.1</v>
      </c>
      <c r="D51" s="322"/>
      <c r="E51" s="775"/>
    </row>
    <row r="52" spans="1:5" ht="12.75">
      <c r="A52" s="189">
        <v>42</v>
      </c>
      <c r="B52" s="528" t="s">
        <v>378</v>
      </c>
      <c r="C52" s="322">
        <v>2516.9</v>
      </c>
      <c r="D52" s="322"/>
      <c r="E52" s="775"/>
    </row>
    <row r="53" spans="1:5" ht="12.75">
      <c r="A53" s="189">
        <v>43</v>
      </c>
      <c r="B53" s="528" t="s">
        <v>705</v>
      </c>
      <c r="C53" s="322">
        <v>297.04</v>
      </c>
      <c r="D53" s="322"/>
      <c r="E53" s="775"/>
    </row>
    <row r="54" spans="1:5" ht="12.75">
      <c r="A54" s="189">
        <v>44</v>
      </c>
      <c r="B54" s="528" t="s">
        <v>31</v>
      </c>
      <c r="C54" s="322">
        <v>0</v>
      </c>
      <c r="D54" s="322"/>
      <c r="E54" s="775"/>
    </row>
    <row r="55" spans="1:5" ht="12.75">
      <c r="A55" s="189">
        <v>45</v>
      </c>
      <c r="B55" s="556" t="s">
        <v>425</v>
      </c>
      <c r="C55" s="322">
        <v>1449.19</v>
      </c>
      <c r="D55" s="322"/>
      <c r="E55" s="775"/>
    </row>
    <row r="56" spans="1:5" ht="12.75">
      <c r="A56" s="189">
        <v>46</v>
      </c>
      <c r="B56" s="528" t="s">
        <v>415</v>
      </c>
      <c r="C56" s="322">
        <v>299</v>
      </c>
      <c r="D56" s="322"/>
      <c r="E56" s="775"/>
    </row>
    <row r="57" spans="1:5" ht="12.75">
      <c r="A57" s="189">
        <v>47</v>
      </c>
      <c r="B57" s="528" t="s">
        <v>32</v>
      </c>
      <c r="C57" s="322">
        <v>0</v>
      </c>
      <c r="D57" s="322"/>
      <c r="E57" s="775"/>
    </row>
    <row r="58" spans="1:5" ht="12.75">
      <c r="A58" s="189">
        <v>48</v>
      </c>
      <c r="B58" s="528" t="s">
        <v>683</v>
      </c>
      <c r="C58" s="322">
        <v>4927.77</v>
      </c>
      <c r="D58" s="322"/>
      <c r="E58" s="775"/>
    </row>
    <row r="59" spans="1:5" ht="12.75">
      <c r="A59" s="189">
        <v>49</v>
      </c>
      <c r="B59" s="528" t="s">
        <v>427</v>
      </c>
      <c r="C59" s="322">
        <v>472.48</v>
      </c>
      <c r="D59" s="322"/>
      <c r="E59" s="775"/>
    </row>
    <row r="60" spans="1:5" ht="12.75">
      <c r="A60" s="189">
        <v>50</v>
      </c>
      <c r="B60" s="528" t="s">
        <v>426</v>
      </c>
      <c r="C60" s="322">
        <v>1881</v>
      </c>
      <c r="D60" s="322"/>
      <c r="E60" s="775"/>
    </row>
    <row r="61" spans="1:5" ht="12.75">
      <c r="A61" s="189">
        <v>51</v>
      </c>
      <c r="B61" s="528" t="s">
        <v>33</v>
      </c>
      <c r="C61" s="322">
        <v>7714.27</v>
      </c>
      <c r="D61" s="322"/>
      <c r="E61" s="775"/>
    </row>
    <row r="62" spans="1:5" ht="12.75">
      <c r="A62" s="189">
        <v>52</v>
      </c>
      <c r="B62" s="515" t="s">
        <v>34</v>
      </c>
      <c r="C62" s="322">
        <v>45</v>
      </c>
      <c r="D62" s="322"/>
      <c r="E62" s="775"/>
    </row>
    <row r="63" spans="1:5" ht="12.75">
      <c r="A63" s="189">
        <v>53</v>
      </c>
      <c r="B63" s="528" t="s">
        <v>133</v>
      </c>
      <c r="C63" s="322">
        <v>2288.9</v>
      </c>
      <c r="D63" s="322"/>
      <c r="E63" s="775"/>
    </row>
    <row r="64" spans="1:5" ht="12.75">
      <c r="A64" s="189">
        <v>54</v>
      </c>
      <c r="B64" s="528" t="s">
        <v>379</v>
      </c>
      <c r="C64" s="322">
        <v>919.33</v>
      </c>
      <c r="D64" s="322"/>
      <c r="E64" s="775"/>
    </row>
    <row r="65" spans="1:5" ht="14.25" customHeight="1">
      <c r="A65" s="522">
        <v>55</v>
      </c>
      <c r="B65" s="531" t="s">
        <v>380</v>
      </c>
      <c r="C65" s="322"/>
      <c r="D65" s="322">
        <v>124565.6</v>
      </c>
      <c r="E65" s="775"/>
    </row>
    <row r="66" spans="1:5" ht="12.75" customHeight="1">
      <c r="A66" s="523">
        <v>56</v>
      </c>
      <c r="B66" s="532" t="s">
        <v>160</v>
      </c>
      <c r="C66" s="325"/>
      <c r="D66" s="325"/>
      <c r="E66" s="776">
        <f>E67+E68</f>
        <v>168607.35</v>
      </c>
    </row>
    <row r="67" spans="1:5" ht="15" customHeight="1">
      <c r="A67" s="522">
        <v>57</v>
      </c>
      <c r="B67" s="531" t="s">
        <v>381</v>
      </c>
      <c r="C67" s="322"/>
      <c r="D67" s="322"/>
      <c r="E67" s="777">
        <v>166203</v>
      </c>
    </row>
    <row r="68" spans="1:5" ht="12.75" customHeight="1">
      <c r="A68" s="522">
        <v>58</v>
      </c>
      <c r="B68" s="533" t="s">
        <v>462</v>
      </c>
      <c r="C68" s="322"/>
      <c r="D68" s="322"/>
      <c r="E68" s="777">
        <v>2404.35</v>
      </c>
    </row>
    <row r="69" spans="1:5" ht="12.75" customHeight="1">
      <c r="A69" s="522">
        <v>59</v>
      </c>
      <c r="B69" s="531" t="s">
        <v>157</v>
      </c>
      <c r="C69" s="322"/>
      <c r="D69" s="322"/>
      <c r="E69" s="775">
        <f>E70</f>
        <v>297490.55</v>
      </c>
    </row>
    <row r="70" spans="1:5" ht="12.75" customHeight="1">
      <c r="A70" s="524">
        <v>60</v>
      </c>
      <c r="B70" s="533" t="s">
        <v>723</v>
      </c>
      <c r="C70" s="323"/>
      <c r="D70" s="323"/>
      <c r="E70" s="777">
        <v>297490.55</v>
      </c>
    </row>
    <row r="71" spans="1:5" ht="12.75" customHeight="1">
      <c r="A71" s="524">
        <v>61</v>
      </c>
      <c r="B71" s="619" t="s">
        <v>459</v>
      </c>
      <c r="C71" s="323"/>
      <c r="D71" s="517"/>
      <c r="E71" s="778">
        <f>E72</f>
        <v>400000</v>
      </c>
    </row>
    <row r="72" spans="1:5" ht="13.5" customHeight="1" thickBot="1">
      <c r="A72" s="524">
        <v>62</v>
      </c>
      <c r="B72" s="620" t="s">
        <v>460</v>
      </c>
      <c r="C72" s="517"/>
      <c r="D72" s="517"/>
      <c r="E72" s="779">
        <v>400000</v>
      </c>
    </row>
    <row r="73" spans="1:5" ht="13.5" thickBot="1">
      <c r="A73" s="525">
        <v>63</v>
      </c>
      <c r="B73" s="534" t="s">
        <v>52</v>
      </c>
      <c r="C73" s="608">
        <f>SUM(C11:C64)</f>
        <v>276968.18000000005</v>
      </c>
      <c r="D73" s="518">
        <f>D65</f>
        <v>124565.6</v>
      </c>
      <c r="E73" s="519">
        <f>E66+E69+E71</f>
        <v>866097.9</v>
      </c>
    </row>
    <row r="74" spans="1:6" ht="13.5" thickBot="1">
      <c r="A74" s="316"/>
      <c r="B74" s="316"/>
      <c r="C74" s="316"/>
      <c r="D74" s="316"/>
      <c r="E74" s="316"/>
      <c r="F74" s="756"/>
    </row>
    <row r="75" spans="1:5" ht="12.75">
      <c r="A75" s="780"/>
      <c r="B75" s="963" t="s">
        <v>547</v>
      </c>
      <c r="C75" s="964"/>
      <c r="D75" s="964"/>
      <c r="E75" s="965"/>
    </row>
    <row r="76" spans="1:5" ht="26.25" thickBot="1">
      <c r="A76" s="783" t="s">
        <v>0</v>
      </c>
      <c r="B76" s="784" t="s">
        <v>290</v>
      </c>
      <c r="C76" s="784" t="s">
        <v>58</v>
      </c>
      <c r="D76" s="784" t="s">
        <v>545</v>
      </c>
      <c r="E76" s="785"/>
    </row>
    <row r="77" spans="1:5" ht="13.5" thickBot="1">
      <c r="A77" s="781" t="s">
        <v>544</v>
      </c>
      <c r="B77" s="770" t="s">
        <v>459</v>
      </c>
      <c r="C77" s="782">
        <v>185.88488</v>
      </c>
      <c r="D77" s="949">
        <v>185.88488</v>
      </c>
      <c r="E77" s="950"/>
    </row>
  </sheetData>
  <sheetProtection/>
  <mergeCells count="7">
    <mergeCell ref="D77:E77"/>
    <mergeCell ref="A8:A10"/>
    <mergeCell ref="B8:B10"/>
    <mergeCell ref="C8:C10"/>
    <mergeCell ref="D8:D10"/>
    <mergeCell ref="E8:E10"/>
    <mergeCell ref="B75:E75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4">
      <selection activeCell="J11" sqref="J11:O11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9.71093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8.71093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:15" ht="12.75">
      <c r="A2" s="10"/>
      <c r="B2" s="10"/>
      <c r="C2" s="10"/>
      <c r="D2" s="10"/>
      <c r="E2" s="10"/>
      <c r="F2" s="10"/>
      <c r="G2" s="10"/>
      <c r="H2" s="10"/>
      <c r="M2" s="10" t="s">
        <v>383</v>
      </c>
      <c r="N2" s="10"/>
      <c r="O2" s="10"/>
    </row>
    <row r="3" spans="1:15" ht="12.75">
      <c r="A3" s="10"/>
      <c r="B3" s="10"/>
      <c r="C3" s="10"/>
      <c r="D3" s="10"/>
      <c r="E3" s="10"/>
      <c r="F3" s="10"/>
      <c r="G3" s="10"/>
      <c r="H3" s="10"/>
      <c r="M3" s="10" t="s">
        <v>728</v>
      </c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M4" s="10" t="s">
        <v>384</v>
      </c>
      <c r="N4" s="10"/>
      <c r="O4" s="10"/>
    </row>
    <row r="5" spans="1:14" ht="13.5" customHeight="1">
      <c r="A5" s="10"/>
      <c r="B5" s="10"/>
      <c r="C5" s="10"/>
      <c r="D5" s="10"/>
      <c r="E5" s="10"/>
      <c r="F5" s="10"/>
      <c r="G5" s="10"/>
      <c r="H5" s="10"/>
      <c r="N5" s="326"/>
    </row>
    <row r="6" spans="1:14" ht="12.75">
      <c r="A6" s="10"/>
      <c r="B6" s="973" t="s">
        <v>548</v>
      </c>
      <c r="C6" s="974"/>
      <c r="D6" s="974"/>
      <c r="E6" s="974"/>
      <c r="F6" s="974"/>
      <c r="G6" s="974"/>
      <c r="H6" s="10"/>
      <c r="I6" s="326"/>
      <c r="N6" s="326"/>
    </row>
    <row r="7" spans="1:14" ht="37.5" customHeight="1">
      <c r="A7" s="10"/>
      <c r="B7" s="974"/>
      <c r="C7" s="974"/>
      <c r="D7" s="974"/>
      <c r="E7" s="974"/>
      <c r="F7" s="974"/>
      <c r="G7" s="974"/>
      <c r="H7" s="10"/>
      <c r="I7" s="326"/>
      <c r="N7" s="326"/>
    </row>
    <row r="8" spans="1:9" ht="12.75" customHeight="1">
      <c r="A8" s="327"/>
      <c r="B8" s="327"/>
      <c r="C8" s="327"/>
      <c r="D8" s="10"/>
      <c r="E8" s="10"/>
      <c r="F8" s="10"/>
      <c r="G8" s="10"/>
      <c r="H8" s="10"/>
      <c r="I8" s="326"/>
    </row>
    <row r="9" ht="12" customHeight="1"/>
    <row r="10" ht="12.75">
      <c r="J10" s="10" t="s">
        <v>385</v>
      </c>
    </row>
    <row r="11" spans="1:15" ht="12.75">
      <c r="A11" s="975" t="s">
        <v>549</v>
      </c>
      <c r="B11" s="978" t="s">
        <v>550</v>
      </c>
      <c r="C11" s="970" t="s">
        <v>551</v>
      </c>
      <c r="D11" s="972" t="s">
        <v>726</v>
      </c>
      <c r="E11" s="979" t="s">
        <v>660</v>
      </c>
      <c r="F11" s="728" t="s">
        <v>552</v>
      </c>
      <c r="G11" s="729"/>
      <c r="H11" s="729"/>
      <c r="I11" s="729"/>
      <c r="J11" s="968" t="s">
        <v>553</v>
      </c>
      <c r="K11" s="968"/>
      <c r="L11" s="968"/>
      <c r="M11" s="968"/>
      <c r="N11" s="968"/>
      <c r="O11" s="968"/>
    </row>
    <row r="12" spans="1:15" ht="12.75">
      <c r="A12" s="976"/>
      <c r="B12" s="978"/>
      <c r="C12" s="970"/>
      <c r="D12" s="972"/>
      <c r="E12" s="980"/>
      <c r="F12" s="969" t="s">
        <v>558</v>
      </c>
      <c r="G12" s="971" t="s">
        <v>554</v>
      </c>
      <c r="H12" s="972" t="s">
        <v>555</v>
      </c>
      <c r="I12" s="971" t="s">
        <v>556</v>
      </c>
      <c r="J12" s="968"/>
      <c r="K12" s="968"/>
      <c r="L12" s="968"/>
      <c r="M12" s="968"/>
      <c r="N12" s="968"/>
      <c r="O12" s="968"/>
    </row>
    <row r="13" spans="1:15" ht="51">
      <c r="A13" s="977"/>
      <c r="B13" s="978"/>
      <c r="C13" s="970"/>
      <c r="D13" s="972"/>
      <c r="E13" s="980"/>
      <c r="F13" s="970"/>
      <c r="G13" s="971"/>
      <c r="H13" s="972"/>
      <c r="I13" s="971"/>
      <c r="J13" s="730" t="s">
        <v>557</v>
      </c>
      <c r="K13" s="731" t="s">
        <v>558</v>
      </c>
      <c r="L13" s="731" t="s">
        <v>559</v>
      </c>
      <c r="M13" s="731" t="s">
        <v>555</v>
      </c>
      <c r="N13" s="731" t="s">
        <v>560</v>
      </c>
      <c r="O13" s="731" t="s">
        <v>561</v>
      </c>
    </row>
    <row r="14" spans="1:16" ht="60.75" customHeight="1">
      <c r="A14" s="314">
        <v>1</v>
      </c>
      <c r="B14" s="738">
        <v>5</v>
      </c>
      <c r="C14" s="732" t="s">
        <v>562</v>
      </c>
      <c r="D14" s="732" t="s">
        <v>563</v>
      </c>
      <c r="E14" s="734">
        <v>2964</v>
      </c>
      <c r="F14" s="836"/>
      <c r="G14" s="734">
        <v>2075</v>
      </c>
      <c r="H14" s="734"/>
      <c r="I14" s="735">
        <v>889</v>
      </c>
      <c r="J14" s="837">
        <v>228.57</v>
      </c>
      <c r="K14" s="837"/>
      <c r="L14" s="837">
        <v>160</v>
      </c>
      <c r="M14" s="837"/>
      <c r="N14" s="837">
        <v>68.57</v>
      </c>
      <c r="O14" s="734"/>
      <c r="P14" s="9"/>
    </row>
    <row r="15" spans="1:16" ht="67.5" customHeight="1">
      <c r="A15" s="314">
        <v>2</v>
      </c>
      <c r="B15" s="734">
        <v>5</v>
      </c>
      <c r="C15" s="732" t="s">
        <v>564</v>
      </c>
      <c r="D15" s="732" t="s">
        <v>563</v>
      </c>
      <c r="E15" s="733">
        <v>391</v>
      </c>
      <c r="F15" s="733"/>
      <c r="G15" s="733">
        <v>332</v>
      </c>
      <c r="H15" s="734"/>
      <c r="I15" s="735">
        <v>59</v>
      </c>
      <c r="J15" s="734">
        <v>391</v>
      </c>
      <c r="K15" s="734"/>
      <c r="L15" s="734">
        <v>332</v>
      </c>
      <c r="M15" s="734"/>
      <c r="N15" s="734">
        <v>59</v>
      </c>
      <c r="O15" s="734"/>
      <c r="P15" s="9"/>
    </row>
    <row r="16" spans="1:16" ht="50.25" customHeight="1">
      <c r="A16" s="314">
        <v>3</v>
      </c>
      <c r="B16" s="734">
        <v>5</v>
      </c>
      <c r="C16" s="736" t="s">
        <v>565</v>
      </c>
      <c r="D16" s="736" t="s">
        <v>563</v>
      </c>
      <c r="E16" s="737">
        <v>135.8</v>
      </c>
      <c r="F16" s="738">
        <v>98.8</v>
      </c>
      <c r="G16" s="738"/>
      <c r="H16" s="738"/>
      <c r="I16" s="738">
        <v>37</v>
      </c>
      <c r="J16" s="750">
        <v>10.9</v>
      </c>
      <c r="K16" s="750">
        <v>7.4</v>
      </c>
      <c r="L16" s="810"/>
      <c r="M16" s="810"/>
      <c r="N16" s="750">
        <v>1.3</v>
      </c>
      <c r="O16" s="750">
        <v>2.2</v>
      </c>
      <c r="P16" s="9"/>
    </row>
    <row r="17" spans="1:16" ht="82.5" customHeight="1">
      <c r="A17" s="314">
        <v>4</v>
      </c>
      <c r="B17" s="734">
        <v>5</v>
      </c>
      <c r="C17" s="732" t="s">
        <v>566</v>
      </c>
      <c r="D17" s="736" t="s">
        <v>567</v>
      </c>
      <c r="E17" s="735">
        <v>319.38</v>
      </c>
      <c r="F17" s="735"/>
      <c r="G17" s="735">
        <v>142.694</v>
      </c>
      <c r="H17" s="735"/>
      <c r="I17" s="735">
        <v>176.69</v>
      </c>
      <c r="J17" s="750">
        <v>7.52</v>
      </c>
      <c r="K17" s="750"/>
      <c r="L17" s="810">
        <v>7.52</v>
      </c>
      <c r="M17" s="810"/>
      <c r="N17" s="750">
        <v>1.46</v>
      </c>
      <c r="O17" s="750"/>
      <c r="P17" s="9"/>
    </row>
    <row r="18" spans="1:16" ht="45" customHeight="1">
      <c r="A18" s="314">
        <v>5</v>
      </c>
      <c r="B18" s="831">
        <v>4</v>
      </c>
      <c r="C18" s="732" t="s">
        <v>568</v>
      </c>
      <c r="D18" s="736" t="s">
        <v>563</v>
      </c>
      <c r="E18" s="734">
        <v>350.2</v>
      </c>
      <c r="F18" s="734">
        <v>297.7</v>
      </c>
      <c r="G18" s="734"/>
      <c r="H18" s="734"/>
      <c r="I18" s="734">
        <v>52.5</v>
      </c>
      <c r="J18" s="750">
        <v>205.6</v>
      </c>
      <c r="K18" s="750">
        <v>174.8</v>
      </c>
      <c r="L18" s="810"/>
      <c r="M18" s="810"/>
      <c r="N18" s="750">
        <v>30.8</v>
      </c>
      <c r="O18" s="750"/>
      <c r="P18" s="9"/>
    </row>
    <row r="19" spans="1:16" ht="56.25" customHeight="1">
      <c r="A19" s="314">
        <v>6</v>
      </c>
      <c r="B19" s="838">
        <v>5</v>
      </c>
      <c r="C19" s="732" t="s">
        <v>569</v>
      </c>
      <c r="D19" s="736" t="s">
        <v>563</v>
      </c>
      <c r="E19" s="739">
        <v>538.4</v>
      </c>
      <c r="F19" s="734">
        <v>440.1</v>
      </c>
      <c r="G19" s="734">
        <v>38.9</v>
      </c>
      <c r="H19" s="734"/>
      <c r="I19" s="734">
        <v>38.9</v>
      </c>
      <c r="J19" s="750">
        <v>150.3</v>
      </c>
      <c r="K19" s="750">
        <v>82.1</v>
      </c>
      <c r="L19" s="810">
        <v>8.2</v>
      </c>
      <c r="M19" s="810"/>
      <c r="N19" s="750">
        <v>8.2</v>
      </c>
      <c r="O19" s="750">
        <v>51.8</v>
      </c>
      <c r="P19" s="9"/>
    </row>
    <row r="20" spans="1:16" ht="51.75" customHeight="1">
      <c r="A20" s="314">
        <v>7</v>
      </c>
      <c r="B20" s="831">
        <v>5</v>
      </c>
      <c r="C20" s="732" t="s">
        <v>570</v>
      </c>
      <c r="D20" s="736" t="s">
        <v>563</v>
      </c>
      <c r="E20" s="734">
        <v>372</v>
      </c>
      <c r="F20" s="734">
        <v>316.2</v>
      </c>
      <c r="G20" s="734"/>
      <c r="H20" s="734"/>
      <c r="I20" s="739">
        <v>55.8</v>
      </c>
      <c r="J20" s="750">
        <v>39.9</v>
      </c>
      <c r="K20" s="750">
        <v>33.9</v>
      </c>
      <c r="L20" s="810"/>
      <c r="M20" s="810"/>
      <c r="N20" s="750">
        <v>6</v>
      </c>
      <c r="O20" s="805"/>
      <c r="P20" s="9"/>
    </row>
    <row r="21" spans="1:16" ht="61.5" customHeight="1">
      <c r="A21" s="314">
        <v>8</v>
      </c>
      <c r="B21" s="831">
        <v>5</v>
      </c>
      <c r="C21" s="736" t="s">
        <v>571</v>
      </c>
      <c r="D21" s="736" t="s">
        <v>563</v>
      </c>
      <c r="E21" s="738">
        <v>449.9</v>
      </c>
      <c r="F21" s="738">
        <v>326.7</v>
      </c>
      <c r="G21" s="738"/>
      <c r="H21" s="738">
        <v>42.6</v>
      </c>
      <c r="I21" s="738">
        <v>57.6</v>
      </c>
      <c r="J21" s="750">
        <v>40.9</v>
      </c>
      <c r="K21" s="750">
        <v>34.8</v>
      </c>
      <c r="L21" s="810"/>
      <c r="M21" s="810"/>
      <c r="N21" s="750">
        <v>6.1</v>
      </c>
      <c r="O21" s="750"/>
      <c r="P21" s="9"/>
    </row>
    <row r="22" spans="1:16" ht="59.25" customHeight="1">
      <c r="A22" s="314">
        <v>9</v>
      </c>
      <c r="B22" s="831">
        <v>3</v>
      </c>
      <c r="C22" s="736" t="s">
        <v>572</v>
      </c>
      <c r="D22" s="736" t="s">
        <v>563</v>
      </c>
      <c r="E22" s="737">
        <v>56.1</v>
      </c>
      <c r="F22" s="738">
        <v>47.7</v>
      </c>
      <c r="G22" s="738"/>
      <c r="H22" s="738"/>
      <c r="I22" s="738">
        <v>8.4</v>
      </c>
      <c r="J22" s="750">
        <v>15.5</v>
      </c>
      <c r="K22" s="750">
        <v>8.6</v>
      </c>
      <c r="L22" s="810">
        <v>0</v>
      </c>
      <c r="M22" s="810"/>
      <c r="N22" s="750">
        <v>6.9</v>
      </c>
      <c r="O22" s="750">
        <v>0</v>
      </c>
      <c r="P22" s="9"/>
    </row>
    <row r="23" spans="1:16" ht="38.25" customHeight="1">
      <c r="A23" s="314">
        <v>10</v>
      </c>
      <c r="B23" s="738">
        <v>5</v>
      </c>
      <c r="C23" s="736" t="s">
        <v>573</v>
      </c>
      <c r="D23" s="736" t="s">
        <v>563</v>
      </c>
      <c r="E23" s="740">
        <v>294.7</v>
      </c>
      <c r="F23" s="738">
        <v>204.5</v>
      </c>
      <c r="G23" s="738">
        <v>18.1</v>
      </c>
      <c r="H23" s="738"/>
      <c r="I23" s="738">
        <v>22.6</v>
      </c>
      <c r="J23" s="811">
        <v>67.5</v>
      </c>
      <c r="K23" s="811">
        <v>54.9</v>
      </c>
      <c r="L23" s="812">
        <v>4.8</v>
      </c>
      <c r="M23" s="810"/>
      <c r="N23" s="811">
        <v>7.8</v>
      </c>
      <c r="O23" s="750"/>
      <c r="P23" s="9"/>
    </row>
    <row r="24" spans="1:16" ht="75" customHeight="1">
      <c r="A24" s="314">
        <v>11</v>
      </c>
      <c r="B24" s="734">
        <v>5</v>
      </c>
      <c r="C24" s="839" t="s">
        <v>574</v>
      </c>
      <c r="D24" s="736" t="s">
        <v>563</v>
      </c>
      <c r="E24" s="840">
        <v>1280.5</v>
      </c>
      <c r="F24" s="840">
        <v>286.9</v>
      </c>
      <c r="G24" s="840">
        <v>780</v>
      </c>
      <c r="H24" s="840"/>
      <c r="I24" s="840">
        <v>213.6</v>
      </c>
      <c r="J24" s="813">
        <v>12.28</v>
      </c>
      <c r="K24" s="813"/>
      <c r="L24" s="814"/>
      <c r="M24" s="814"/>
      <c r="N24" s="813"/>
      <c r="O24" s="813">
        <v>12.28</v>
      </c>
      <c r="P24" s="9"/>
    </row>
    <row r="25" spans="1:16" ht="51.75" customHeight="1">
      <c r="A25" s="314">
        <v>12</v>
      </c>
      <c r="B25" s="734">
        <v>5</v>
      </c>
      <c r="C25" s="741" t="s">
        <v>575</v>
      </c>
      <c r="D25" s="736" t="s">
        <v>563</v>
      </c>
      <c r="E25" s="742">
        <v>244.98</v>
      </c>
      <c r="F25" s="743">
        <v>208.23</v>
      </c>
      <c r="G25" s="743">
        <v>18.37</v>
      </c>
      <c r="H25" s="743"/>
      <c r="I25" s="743">
        <v>18.38</v>
      </c>
      <c r="J25" s="750">
        <v>31.64</v>
      </c>
      <c r="K25" s="750">
        <v>26.89</v>
      </c>
      <c r="L25" s="810">
        <v>2.37</v>
      </c>
      <c r="M25" s="810"/>
      <c r="N25" s="750">
        <v>2.38</v>
      </c>
      <c r="O25" s="750"/>
      <c r="P25" s="9"/>
    </row>
    <row r="26" spans="1:16" ht="45" customHeight="1">
      <c r="A26" s="314">
        <v>13</v>
      </c>
      <c r="B26" s="734">
        <v>5</v>
      </c>
      <c r="C26" s="747" t="s">
        <v>576</v>
      </c>
      <c r="D26" s="736" t="s">
        <v>563</v>
      </c>
      <c r="E26" s="744">
        <v>131.1</v>
      </c>
      <c r="F26" s="737"/>
      <c r="G26" s="737">
        <v>93</v>
      </c>
      <c r="H26" s="745"/>
      <c r="I26" s="745">
        <v>18.6</v>
      </c>
      <c r="J26" s="815"/>
      <c r="K26" s="815"/>
      <c r="L26" s="816"/>
      <c r="M26" s="816"/>
      <c r="N26" s="815">
        <v>16.1</v>
      </c>
      <c r="O26" s="815">
        <v>19.5</v>
      </c>
      <c r="P26" s="9"/>
    </row>
    <row r="27" spans="1:16" ht="38.25">
      <c r="A27" s="314">
        <v>14</v>
      </c>
      <c r="B27" s="734">
        <v>4</v>
      </c>
      <c r="C27" s="746" t="s">
        <v>577</v>
      </c>
      <c r="D27" s="736" t="s">
        <v>563</v>
      </c>
      <c r="E27" s="734">
        <v>289.2</v>
      </c>
      <c r="F27" s="734">
        <v>289.2</v>
      </c>
      <c r="G27" s="734"/>
      <c r="H27" s="734"/>
      <c r="I27" s="734"/>
      <c r="J27" s="750">
        <v>96.4</v>
      </c>
      <c r="K27" s="750">
        <v>96.4</v>
      </c>
      <c r="L27" s="810"/>
      <c r="M27" s="810"/>
      <c r="N27" s="750"/>
      <c r="O27" s="750"/>
      <c r="P27" s="9"/>
    </row>
    <row r="28" spans="1:16" ht="36" customHeight="1">
      <c r="A28" s="314">
        <v>15</v>
      </c>
      <c r="B28" s="734">
        <v>4</v>
      </c>
      <c r="C28" s="747" t="s">
        <v>578</v>
      </c>
      <c r="D28" s="736" t="s">
        <v>563</v>
      </c>
      <c r="E28" s="744">
        <v>255.75</v>
      </c>
      <c r="F28" s="744">
        <v>244.251</v>
      </c>
      <c r="G28" s="744"/>
      <c r="H28" s="744"/>
      <c r="I28" s="744">
        <v>11.5</v>
      </c>
      <c r="J28" s="817">
        <v>22.59</v>
      </c>
      <c r="K28" s="817">
        <v>22.59</v>
      </c>
      <c r="L28" s="818"/>
      <c r="M28" s="818"/>
      <c r="N28" s="817"/>
      <c r="O28" s="817"/>
      <c r="P28" s="9"/>
    </row>
    <row r="29" spans="1:16" ht="48.75" customHeight="1">
      <c r="A29" s="314">
        <v>16</v>
      </c>
      <c r="B29" s="734">
        <v>6</v>
      </c>
      <c r="C29" s="747" t="s">
        <v>579</v>
      </c>
      <c r="D29" s="736" t="s">
        <v>563</v>
      </c>
      <c r="E29" s="748">
        <v>372.873</v>
      </c>
      <c r="F29" s="737">
        <v>250.383</v>
      </c>
      <c r="G29" s="737">
        <v>44.185</v>
      </c>
      <c r="H29" s="737"/>
      <c r="I29" s="737">
        <v>78.305</v>
      </c>
      <c r="J29" s="750">
        <v>303.62</v>
      </c>
      <c r="K29" s="750">
        <v>203.88</v>
      </c>
      <c r="L29" s="810">
        <v>35.98</v>
      </c>
      <c r="M29" s="810"/>
      <c r="N29" s="750" t="s">
        <v>580</v>
      </c>
      <c r="O29" s="750"/>
      <c r="P29" s="9"/>
    </row>
    <row r="30" spans="1:16" ht="40.5" customHeight="1">
      <c r="A30" s="314">
        <v>17</v>
      </c>
      <c r="B30" s="734">
        <v>6</v>
      </c>
      <c r="C30" s="747" t="s">
        <v>581</v>
      </c>
      <c r="D30" s="736" t="s">
        <v>563</v>
      </c>
      <c r="E30" s="748">
        <v>370.402</v>
      </c>
      <c r="F30" s="737">
        <v>251.812</v>
      </c>
      <c r="G30" s="737">
        <v>44.438</v>
      </c>
      <c r="H30" s="737"/>
      <c r="I30" s="737">
        <v>74.152</v>
      </c>
      <c r="J30" s="750">
        <v>302.15</v>
      </c>
      <c r="K30" s="750">
        <v>205.41</v>
      </c>
      <c r="L30" s="810">
        <v>36.25</v>
      </c>
      <c r="M30" s="810"/>
      <c r="N30" s="750">
        <v>60.49</v>
      </c>
      <c r="O30" s="750"/>
      <c r="P30" s="9"/>
    </row>
    <row r="31" spans="1:16" ht="54" customHeight="1">
      <c r="A31" s="314">
        <v>18</v>
      </c>
      <c r="B31" s="734">
        <v>6</v>
      </c>
      <c r="C31" s="747" t="s">
        <v>582</v>
      </c>
      <c r="D31" s="736" t="s">
        <v>563</v>
      </c>
      <c r="E31" s="748">
        <v>375</v>
      </c>
      <c r="F31" s="737">
        <v>251.812</v>
      </c>
      <c r="G31" s="737">
        <v>44.438</v>
      </c>
      <c r="H31" s="737"/>
      <c r="I31" s="737">
        <v>78.75</v>
      </c>
      <c r="J31" s="750">
        <v>187.5</v>
      </c>
      <c r="K31" s="750">
        <v>125.9</v>
      </c>
      <c r="L31" s="810">
        <v>22.22</v>
      </c>
      <c r="M31" s="810"/>
      <c r="N31" s="750">
        <v>39.38</v>
      </c>
      <c r="O31" s="750"/>
      <c r="P31" s="9"/>
    </row>
    <row r="32" spans="1:16" ht="54" customHeight="1">
      <c r="A32" s="314">
        <v>19</v>
      </c>
      <c r="B32" s="734">
        <v>5</v>
      </c>
      <c r="C32" s="741" t="s">
        <v>583</v>
      </c>
      <c r="D32" s="736" t="s">
        <v>563</v>
      </c>
      <c r="E32" s="743">
        <v>74.3</v>
      </c>
      <c r="F32" s="743"/>
      <c r="G32" s="743"/>
      <c r="H32" s="743">
        <v>59.4</v>
      </c>
      <c r="I32" s="743">
        <v>14.9</v>
      </c>
      <c r="J32" s="750">
        <v>7.76528</v>
      </c>
      <c r="K32" s="750"/>
      <c r="L32" s="810"/>
      <c r="M32" s="810">
        <v>6.21222</v>
      </c>
      <c r="N32" s="750">
        <v>1.55306</v>
      </c>
      <c r="O32" s="750"/>
      <c r="P32" s="9"/>
    </row>
    <row r="33" spans="1:16" ht="52.5" customHeight="1">
      <c r="A33" s="314">
        <v>20</v>
      </c>
      <c r="B33" s="734">
        <v>5</v>
      </c>
      <c r="C33" s="732" t="s">
        <v>584</v>
      </c>
      <c r="D33" s="736" t="s">
        <v>563</v>
      </c>
      <c r="E33" s="749">
        <v>230.84</v>
      </c>
      <c r="F33" s="737"/>
      <c r="G33" s="737">
        <v>68.8</v>
      </c>
      <c r="H33" s="737">
        <v>160.4</v>
      </c>
      <c r="I33" s="737">
        <v>1.64</v>
      </c>
      <c r="J33" s="750">
        <v>187.82608</v>
      </c>
      <c r="K33" s="750"/>
      <c r="L33" s="810">
        <v>55.765464</v>
      </c>
      <c r="M33" s="810">
        <v>130.119416</v>
      </c>
      <c r="N33" s="750"/>
      <c r="O33" s="750">
        <v>1.9412</v>
      </c>
      <c r="P33" s="9"/>
    </row>
    <row r="34" spans="1:16" ht="37.5" customHeight="1">
      <c r="A34" s="314">
        <v>21</v>
      </c>
      <c r="B34" s="841">
        <v>5</v>
      </c>
      <c r="C34" s="732" t="s">
        <v>585</v>
      </c>
      <c r="D34" s="736" t="s">
        <v>563</v>
      </c>
      <c r="E34" s="749">
        <v>195.82</v>
      </c>
      <c r="F34" s="737"/>
      <c r="G34" s="737">
        <v>195.82</v>
      </c>
      <c r="H34" s="737"/>
      <c r="I34" s="737"/>
      <c r="J34" s="750">
        <v>127.82</v>
      </c>
      <c r="K34" s="750"/>
      <c r="L34" s="810">
        <v>89.52</v>
      </c>
      <c r="M34" s="810"/>
      <c r="N34" s="750">
        <v>38.3</v>
      </c>
      <c r="O34" s="750"/>
      <c r="P34" s="9"/>
    </row>
    <row r="35" spans="1:16" ht="93" customHeight="1">
      <c r="A35" s="314">
        <v>22</v>
      </c>
      <c r="B35" s="842">
        <v>6</v>
      </c>
      <c r="C35" s="732" t="s">
        <v>586</v>
      </c>
      <c r="D35" s="736" t="s">
        <v>587</v>
      </c>
      <c r="E35" s="748">
        <v>346.04</v>
      </c>
      <c r="F35" s="737">
        <v>299.99</v>
      </c>
      <c r="G35" s="737"/>
      <c r="H35" s="737">
        <v>46.05</v>
      </c>
      <c r="I35" s="737"/>
      <c r="J35" s="750"/>
      <c r="K35" s="750"/>
      <c r="L35" s="810"/>
      <c r="M35" s="810"/>
      <c r="N35" s="750"/>
      <c r="O35" s="750"/>
      <c r="P35" s="9"/>
    </row>
    <row r="36" spans="1:16" ht="47.25" customHeight="1">
      <c r="A36" s="314">
        <v>23</v>
      </c>
      <c r="B36" s="830">
        <v>5</v>
      </c>
      <c r="C36" s="843" t="s">
        <v>588</v>
      </c>
      <c r="D36" s="736" t="s">
        <v>563</v>
      </c>
      <c r="E36" s="844">
        <v>467.77</v>
      </c>
      <c r="F36" s="845">
        <v>397.6</v>
      </c>
      <c r="G36" s="846">
        <v>46.78</v>
      </c>
      <c r="H36" s="846"/>
      <c r="I36" s="846">
        <v>23.39</v>
      </c>
      <c r="J36" s="819">
        <v>4.4</v>
      </c>
      <c r="K36" s="819"/>
      <c r="L36" s="819"/>
      <c r="M36" s="819"/>
      <c r="N36" s="819"/>
      <c r="O36" s="819">
        <v>4.4</v>
      </c>
      <c r="P36" s="9"/>
    </row>
    <row r="37" spans="1:16" ht="39.75" customHeight="1">
      <c r="A37" s="314">
        <v>24</v>
      </c>
      <c r="B37" s="841">
        <v>4</v>
      </c>
      <c r="C37" s="732" t="s">
        <v>589</v>
      </c>
      <c r="D37" s="732" t="s">
        <v>727</v>
      </c>
      <c r="E37" s="735">
        <v>329.549</v>
      </c>
      <c r="F37" s="735">
        <v>254.617</v>
      </c>
      <c r="G37" s="735">
        <v>44.932</v>
      </c>
      <c r="H37" s="734"/>
      <c r="I37" s="734">
        <v>30</v>
      </c>
      <c r="J37" s="750">
        <v>196.24</v>
      </c>
      <c r="K37" s="750">
        <v>154.12</v>
      </c>
      <c r="L37" s="810">
        <v>27.12</v>
      </c>
      <c r="M37" s="810"/>
      <c r="N37" s="750">
        <v>15</v>
      </c>
      <c r="O37" s="750"/>
      <c r="P37" s="9"/>
    </row>
    <row r="38" spans="1:16" ht="33.75" customHeight="1">
      <c r="A38" s="314">
        <v>25</v>
      </c>
      <c r="B38" s="841">
        <v>5</v>
      </c>
      <c r="C38" s="732" t="s">
        <v>590</v>
      </c>
      <c r="D38" s="732" t="s">
        <v>727</v>
      </c>
      <c r="E38" s="749">
        <v>306.48</v>
      </c>
      <c r="F38" s="737">
        <v>245.184</v>
      </c>
      <c r="G38" s="737"/>
      <c r="H38" s="737"/>
      <c r="I38" s="737">
        <v>61.296</v>
      </c>
      <c r="J38" s="815"/>
      <c r="K38" s="815"/>
      <c r="L38" s="816"/>
      <c r="M38" s="816"/>
      <c r="N38" s="815"/>
      <c r="O38" s="815"/>
      <c r="P38" s="9"/>
    </row>
    <row r="39" spans="1:16" ht="49.5" customHeight="1">
      <c r="A39" s="314">
        <v>26</v>
      </c>
      <c r="B39" s="734">
        <v>5</v>
      </c>
      <c r="C39" s="741" t="s">
        <v>591</v>
      </c>
      <c r="D39" s="741" t="s">
        <v>592</v>
      </c>
      <c r="E39" s="748">
        <v>68.052</v>
      </c>
      <c r="F39" s="737">
        <v>54.441</v>
      </c>
      <c r="G39" s="737"/>
      <c r="H39" s="737"/>
      <c r="I39" s="737">
        <v>13.61</v>
      </c>
      <c r="J39" s="750">
        <v>67.06</v>
      </c>
      <c r="K39" s="750"/>
      <c r="L39" s="820">
        <v>53.64</v>
      </c>
      <c r="M39" s="810"/>
      <c r="N39" s="750">
        <v>13.42</v>
      </c>
      <c r="O39" s="750"/>
      <c r="P39" s="9"/>
    </row>
    <row r="40" spans="1:16" ht="41.25" customHeight="1">
      <c r="A40" s="314">
        <v>27</v>
      </c>
      <c r="B40" s="734">
        <v>4</v>
      </c>
      <c r="C40" s="747" t="s">
        <v>593</v>
      </c>
      <c r="D40" s="747" t="s">
        <v>594</v>
      </c>
      <c r="E40" s="744">
        <v>396.475</v>
      </c>
      <c r="F40" s="737">
        <v>381.06</v>
      </c>
      <c r="G40" s="737"/>
      <c r="H40" s="737"/>
      <c r="I40" s="737">
        <v>15.415</v>
      </c>
      <c r="J40" s="750">
        <v>72.92</v>
      </c>
      <c r="K40" s="750">
        <v>65</v>
      </c>
      <c r="L40" s="810"/>
      <c r="M40" s="810"/>
      <c r="N40" s="750">
        <v>7.915</v>
      </c>
      <c r="O40" s="750"/>
      <c r="P40" s="9"/>
    </row>
    <row r="41" spans="1:16" ht="82.5" customHeight="1">
      <c r="A41" s="314">
        <v>28</v>
      </c>
      <c r="B41" s="734">
        <v>3</v>
      </c>
      <c r="C41" s="747" t="s">
        <v>595</v>
      </c>
      <c r="D41" s="747" t="s">
        <v>596</v>
      </c>
      <c r="E41" s="744">
        <v>136.07</v>
      </c>
      <c r="F41" s="737">
        <v>122.46</v>
      </c>
      <c r="G41" s="737"/>
      <c r="H41" s="737"/>
      <c r="I41" s="737">
        <v>13.61</v>
      </c>
      <c r="J41" s="750">
        <v>35.9</v>
      </c>
      <c r="K41" s="750">
        <v>32.31</v>
      </c>
      <c r="L41" s="810"/>
      <c r="M41" s="810"/>
      <c r="N41" s="750">
        <v>3.59</v>
      </c>
      <c r="O41" s="750"/>
      <c r="P41" s="9"/>
    </row>
    <row r="42" spans="1:16" ht="30.75" customHeight="1">
      <c r="A42" s="314">
        <v>29</v>
      </c>
      <c r="B42" s="734">
        <v>3</v>
      </c>
      <c r="C42" s="747" t="s">
        <v>597</v>
      </c>
      <c r="D42" s="747" t="s">
        <v>596</v>
      </c>
      <c r="E42" s="750">
        <v>147.142</v>
      </c>
      <c r="F42" s="750">
        <v>116.37</v>
      </c>
      <c r="G42" s="750"/>
      <c r="H42" s="750"/>
      <c r="I42" s="750">
        <v>30.77</v>
      </c>
      <c r="J42" s="750">
        <v>0</v>
      </c>
      <c r="K42" s="750">
        <v>0</v>
      </c>
      <c r="L42" s="810"/>
      <c r="M42" s="810"/>
      <c r="N42" s="750">
        <v>0</v>
      </c>
      <c r="O42" s="750"/>
      <c r="P42" s="9"/>
    </row>
    <row r="43" spans="1:16" ht="33" customHeight="1">
      <c r="A43" s="314">
        <v>30</v>
      </c>
      <c r="B43" s="734">
        <v>3</v>
      </c>
      <c r="C43" s="747" t="s">
        <v>598</v>
      </c>
      <c r="D43" s="747" t="s">
        <v>599</v>
      </c>
      <c r="E43" s="750">
        <v>152.7</v>
      </c>
      <c r="F43" s="750">
        <v>117.1</v>
      </c>
      <c r="G43" s="750"/>
      <c r="H43" s="750"/>
      <c r="I43" s="750">
        <v>35.6</v>
      </c>
      <c r="J43" s="750">
        <v>152.7</v>
      </c>
      <c r="K43" s="750">
        <v>117.1</v>
      </c>
      <c r="L43" s="810"/>
      <c r="M43" s="810"/>
      <c r="N43" s="750">
        <v>35.6</v>
      </c>
      <c r="O43" s="750"/>
      <c r="P43" s="9"/>
    </row>
    <row r="44" spans="1:16" ht="78" customHeight="1">
      <c r="A44" s="314">
        <v>31</v>
      </c>
      <c r="B44" s="847">
        <v>3</v>
      </c>
      <c r="C44" s="747" t="s">
        <v>600</v>
      </c>
      <c r="D44" s="751" t="s">
        <v>601</v>
      </c>
      <c r="E44" s="748">
        <v>84.389</v>
      </c>
      <c r="F44" s="737">
        <v>71.731</v>
      </c>
      <c r="G44" s="737">
        <v>6.329</v>
      </c>
      <c r="H44" s="737"/>
      <c r="I44" s="737">
        <v>6.329</v>
      </c>
      <c r="J44" s="750">
        <v>46.02</v>
      </c>
      <c r="K44" s="750">
        <v>39.12</v>
      </c>
      <c r="L44" s="810">
        <v>3.45</v>
      </c>
      <c r="M44" s="810"/>
      <c r="N44" s="750">
        <v>3.45</v>
      </c>
      <c r="O44" s="750"/>
      <c r="P44" s="9"/>
    </row>
    <row r="45" spans="1:16" ht="78.75" customHeight="1">
      <c r="A45" s="314">
        <v>32</v>
      </c>
      <c r="B45" s="734">
        <v>2</v>
      </c>
      <c r="C45" s="747" t="s">
        <v>602</v>
      </c>
      <c r="D45" s="747" t="s">
        <v>603</v>
      </c>
      <c r="E45" s="748">
        <v>98.097</v>
      </c>
      <c r="F45" s="737">
        <v>83.382</v>
      </c>
      <c r="G45" s="737"/>
      <c r="H45" s="737"/>
      <c r="I45" s="737">
        <v>14.714</v>
      </c>
      <c r="J45" s="750">
        <v>72.1</v>
      </c>
      <c r="K45" s="750"/>
      <c r="L45" s="810"/>
      <c r="M45" s="810"/>
      <c r="N45" s="750">
        <v>72.1</v>
      </c>
      <c r="O45" s="750"/>
      <c r="P45" s="9"/>
    </row>
    <row r="46" spans="1:16" ht="26.25" customHeight="1">
      <c r="A46" s="314">
        <v>33</v>
      </c>
      <c r="B46" s="841">
        <v>4</v>
      </c>
      <c r="C46" s="752" t="s">
        <v>604</v>
      </c>
      <c r="D46" s="747" t="s">
        <v>603</v>
      </c>
      <c r="E46" s="753">
        <v>18.116</v>
      </c>
      <c r="F46" s="753"/>
      <c r="G46" s="753">
        <v>16.304</v>
      </c>
      <c r="H46" s="753"/>
      <c r="I46" s="753">
        <v>1.812</v>
      </c>
      <c r="J46" s="821">
        <v>16.467</v>
      </c>
      <c r="K46" s="821"/>
      <c r="L46" s="822">
        <v>15.965</v>
      </c>
      <c r="M46" s="822"/>
      <c r="N46" s="821">
        <v>0.503</v>
      </c>
      <c r="O46" s="750"/>
      <c r="P46" s="9"/>
    </row>
    <row r="47" spans="1:16" ht="57" customHeight="1">
      <c r="A47" s="314">
        <v>34</v>
      </c>
      <c r="B47" s="734">
        <v>2</v>
      </c>
      <c r="C47" s="747" t="s">
        <v>605</v>
      </c>
      <c r="D47" s="747" t="s">
        <v>603</v>
      </c>
      <c r="E47" s="750">
        <v>22.7</v>
      </c>
      <c r="F47" s="750">
        <v>22.7</v>
      </c>
      <c r="G47" s="750"/>
      <c r="H47" s="750"/>
      <c r="I47" s="750"/>
      <c r="J47" s="750">
        <v>21.34</v>
      </c>
      <c r="K47" s="750">
        <v>18.84</v>
      </c>
      <c r="L47" s="810"/>
      <c r="M47" s="810"/>
      <c r="N47" s="750">
        <v>2.5</v>
      </c>
      <c r="O47" s="750"/>
      <c r="P47" s="9"/>
    </row>
    <row r="48" spans="1:16" ht="156.75" customHeight="1">
      <c r="A48" s="314">
        <v>35</v>
      </c>
      <c r="B48" s="734">
        <v>2</v>
      </c>
      <c r="C48" s="747" t="s">
        <v>606</v>
      </c>
      <c r="D48" s="747" t="s">
        <v>607</v>
      </c>
      <c r="E48" s="750">
        <v>91.41</v>
      </c>
      <c r="F48" s="750">
        <v>89.58</v>
      </c>
      <c r="G48" s="750"/>
      <c r="H48" s="750"/>
      <c r="I48" s="750">
        <v>1.83</v>
      </c>
      <c r="J48" s="750">
        <v>39.62</v>
      </c>
      <c r="K48" s="750">
        <v>38.39</v>
      </c>
      <c r="L48" s="810"/>
      <c r="M48" s="810"/>
      <c r="N48" s="750">
        <v>1.26</v>
      </c>
      <c r="O48" s="750"/>
      <c r="P48" s="9"/>
    </row>
    <row r="49" spans="1:16" ht="42" customHeight="1">
      <c r="A49" s="314">
        <v>36</v>
      </c>
      <c r="B49" s="734">
        <v>2</v>
      </c>
      <c r="C49" s="747" t="s">
        <v>608</v>
      </c>
      <c r="D49" s="747" t="s">
        <v>609</v>
      </c>
      <c r="E49" s="744">
        <v>273.288</v>
      </c>
      <c r="F49" s="737">
        <v>232.295</v>
      </c>
      <c r="G49" s="737"/>
      <c r="H49" s="737"/>
      <c r="I49" s="737">
        <v>40.993</v>
      </c>
      <c r="J49" s="750">
        <v>236.644</v>
      </c>
      <c r="K49" s="823">
        <v>216.148</v>
      </c>
      <c r="L49" s="810"/>
      <c r="M49" s="810"/>
      <c r="N49" s="823">
        <v>20.496</v>
      </c>
      <c r="O49" s="750"/>
      <c r="P49" s="9"/>
    </row>
    <row r="50" spans="1:16" ht="45.75" customHeight="1">
      <c r="A50" s="314">
        <v>37</v>
      </c>
      <c r="B50" s="734">
        <v>2</v>
      </c>
      <c r="C50" s="747" t="s">
        <v>610</v>
      </c>
      <c r="D50" s="747" t="s">
        <v>611</v>
      </c>
      <c r="E50" s="748">
        <v>24.685</v>
      </c>
      <c r="F50" s="737">
        <v>24.685</v>
      </c>
      <c r="G50" s="737"/>
      <c r="H50" s="737"/>
      <c r="I50" s="737"/>
      <c r="J50" s="750">
        <v>4.937</v>
      </c>
      <c r="K50" s="750"/>
      <c r="L50" s="810"/>
      <c r="M50" s="810"/>
      <c r="N50" s="823">
        <v>4.937</v>
      </c>
      <c r="O50" s="750"/>
      <c r="P50" s="9"/>
    </row>
    <row r="51" spans="1:16" ht="66.75" customHeight="1">
      <c r="A51" s="314">
        <v>38</v>
      </c>
      <c r="B51" s="734">
        <v>2</v>
      </c>
      <c r="C51" s="747" t="s">
        <v>612</v>
      </c>
      <c r="D51" s="747" t="s">
        <v>613</v>
      </c>
      <c r="E51" s="750">
        <v>36.452</v>
      </c>
      <c r="F51" s="750">
        <v>36.45</v>
      </c>
      <c r="G51" s="750"/>
      <c r="H51" s="750"/>
      <c r="I51" s="750"/>
      <c r="J51" s="750">
        <v>7</v>
      </c>
      <c r="K51" s="750"/>
      <c r="L51" s="810"/>
      <c r="M51" s="810"/>
      <c r="N51" s="750">
        <v>7</v>
      </c>
      <c r="O51" s="750"/>
      <c r="P51" s="9"/>
    </row>
    <row r="52" spans="1:16" ht="45" customHeight="1">
      <c r="A52" s="314">
        <v>39</v>
      </c>
      <c r="B52" s="841">
        <v>2</v>
      </c>
      <c r="C52" s="747" t="s">
        <v>614</v>
      </c>
      <c r="D52" s="848" t="s">
        <v>615</v>
      </c>
      <c r="E52" s="750">
        <v>10.268</v>
      </c>
      <c r="F52" s="750">
        <v>10.268</v>
      </c>
      <c r="G52" s="750"/>
      <c r="H52" s="750"/>
      <c r="I52" s="750">
        <v>2.053</v>
      </c>
      <c r="J52" s="750">
        <v>7.49</v>
      </c>
      <c r="K52" s="750">
        <v>5.44</v>
      </c>
      <c r="L52" s="810"/>
      <c r="M52" s="810"/>
      <c r="N52" s="750">
        <v>2.05</v>
      </c>
      <c r="O52" s="750"/>
      <c r="P52" s="9"/>
    </row>
    <row r="53" spans="1:16" ht="45.75" customHeight="1">
      <c r="A53" s="314">
        <v>40</v>
      </c>
      <c r="B53" s="830">
        <v>2</v>
      </c>
      <c r="C53" s="843" t="s">
        <v>616</v>
      </c>
      <c r="D53" s="843" t="s">
        <v>617</v>
      </c>
      <c r="E53" s="825">
        <v>15.541</v>
      </c>
      <c r="F53" s="825">
        <v>15.541</v>
      </c>
      <c r="G53" s="825"/>
      <c r="H53" s="824"/>
      <c r="I53" s="824"/>
      <c r="J53" s="824"/>
      <c r="K53" s="824"/>
      <c r="L53" s="824"/>
      <c r="M53" s="825"/>
      <c r="N53" s="825">
        <v>3.108</v>
      </c>
      <c r="O53" s="825"/>
      <c r="P53" s="9"/>
    </row>
    <row r="54" spans="1:16" ht="39.75" customHeight="1">
      <c r="A54" s="314">
        <v>41</v>
      </c>
      <c r="B54" s="849">
        <v>2</v>
      </c>
      <c r="C54" s="850" t="s">
        <v>618</v>
      </c>
      <c r="D54" s="850" t="s">
        <v>617</v>
      </c>
      <c r="E54" s="825">
        <v>21.737</v>
      </c>
      <c r="F54" s="825">
        <v>21.737</v>
      </c>
      <c r="G54" s="825"/>
      <c r="H54" s="824"/>
      <c r="I54" s="824"/>
      <c r="J54" s="824"/>
      <c r="K54" s="824"/>
      <c r="L54" s="824"/>
      <c r="M54" s="825"/>
      <c r="N54" s="825"/>
      <c r="O54" s="825"/>
      <c r="P54" s="9"/>
    </row>
    <row r="55" spans="1:16" ht="54.75" customHeight="1">
      <c r="A55" s="314">
        <v>42</v>
      </c>
      <c r="B55" s="830">
        <v>3</v>
      </c>
      <c r="C55" s="851" t="s">
        <v>619</v>
      </c>
      <c r="D55" s="852" t="s">
        <v>620</v>
      </c>
      <c r="E55" s="853">
        <v>97.3</v>
      </c>
      <c r="F55" s="853">
        <v>82.7</v>
      </c>
      <c r="G55" s="853"/>
      <c r="H55" s="853">
        <v>7.3</v>
      </c>
      <c r="I55" s="826">
        <v>7.3</v>
      </c>
      <c r="J55" s="750"/>
      <c r="K55" s="826">
        <v>37.7</v>
      </c>
      <c r="L55" s="826">
        <v>3.65</v>
      </c>
      <c r="M55" s="826"/>
      <c r="N55" s="826">
        <v>7.3</v>
      </c>
      <c r="O55" s="827"/>
      <c r="P55" s="9"/>
    </row>
    <row r="56" spans="1:16" ht="45" customHeight="1">
      <c r="A56" s="314">
        <v>43</v>
      </c>
      <c r="B56" s="841">
        <v>2</v>
      </c>
      <c r="C56" s="732" t="s">
        <v>621</v>
      </c>
      <c r="D56" s="754" t="s">
        <v>622</v>
      </c>
      <c r="E56" s="749">
        <v>43</v>
      </c>
      <c r="F56" s="737">
        <v>36.5</v>
      </c>
      <c r="G56" s="737"/>
      <c r="H56" s="744">
        <v>4</v>
      </c>
      <c r="I56" s="737">
        <v>2.5</v>
      </c>
      <c r="J56" s="750">
        <v>43</v>
      </c>
      <c r="K56" s="750">
        <v>36.5</v>
      </c>
      <c r="L56" s="810"/>
      <c r="M56" s="810">
        <v>4</v>
      </c>
      <c r="N56" s="750">
        <v>2.5</v>
      </c>
      <c r="O56" s="750"/>
      <c r="P56" s="9"/>
    </row>
    <row r="57" spans="1:16" ht="42" customHeight="1">
      <c r="A57" s="314">
        <v>44</v>
      </c>
      <c r="B57" s="830">
        <v>3</v>
      </c>
      <c r="C57" s="854" t="s">
        <v>623</v>
      </c>
      <c r="D57" s="855" t="s">
        <v>624</v>
      </c>
      <c r="E57" s="734">
        <v>24.08</v>
      </c>
      <c r="F57" s="734">
        <v>20.46</v>
      </c>
      <c r="G57" s="734">
        <v>1.81</v>
      </c>
      <c r="H57" s="734">
        <v>0.95</v>
      </c>
      <c r="I57" s="734">
        <v>0.86</v>
      </c>
      <c r="J57" s="750">
        <f>N57+M57+L57+K57</f>
        <v>14.41</v>
      </c>
      <c r="K57" s="735">
        <v>12.16</v>
      </c>
      <c r="L57" s="735">
        <v>0.91</v>
      </c>
      <c r="M57" s="735">
        <v>0.48</v>
      </c>
      <c r="N57" s="734">
        <v>0.86</v>
      </c>
      <c r="O57" s="828"/>
      <c r="P57" s="9"/>
    </row>
    <row r="58" spans="1:16" ht="38.25">
      <c r="A58" s="314">
        <v>45</v>
      </c>
      <c r="B58" s="830">
        <v>4</v>
      </c>
      <c r="C58" s="752" t="s">
        <v>625</v>
      </c>
      <c r="D58" s="752" t="s">
        <v>727</v>
      </c>
      <c r="E58" s="734">
        <v>80.96</v>
      </c>
      <c r="F58" s="734">
        <v>53.13</v>
      </c>
      <c r="G58" s="856">
        <v>4.69</v>
      </c>
      <c r="H58" s="734">
        <v>18.43</v>
      </c>
      <c r="I58" s="734">
        <v>4.72</v>
      </c>
      <c r="J58" s="750">
        <f>N58+M58+L58+K58</f>
        <v>47.22</v>
      </c>
      <c r="K58" s="734">
        <v>30.1</v>
      </c>
      <c r="L58" s="735">
        <v>3.09</v>
      </c>
      <c r="M58" s="735">
        <v>14.03</v>
      </c>
      <c r="N58" s="734"/>
      <c r="O58" s="828"/>
      <c r="P58" s="9"/>
    </row>
    <row r="59" spans="1:16" ht="75" customHeight="1">
      <c r="A59" s="314">
        <v>46</v>
      </c>
      <c r="B59" s="830">
        <v>3</v>
      </c>
      <c r="C59" s="851" t="s">
        <v>626</v>
      </c>
      <c r="D59" s="851" t="s">
        <v>627</v>
      </c>
      <c r="E59" s="734">
        <v>30.79</v>
      </c>
      <c r="F59" s="856">
        <v>22.92</v>
      </c>
      <c r="G59" s="734">
        <v>2.02</v>
      </c>
      <c r="H59" s="734">
        <v>4.82</v>
      </c>
      <c r="I59" s="734">
        <v>1.02</v>
      </c>
      <c r="J59" s="750">
        <f>N59+M59+L59+K59</f>
        <v>25.26</v>
      </c>
      <c r="K59" s="735">
        <v>18.92</v>
      </c>
      <c r="L59" s="734">
        <v>1.52</v>
      </c>
      <c r="M59" s="735">
        <v>4.82</v>
      </c>
      <c r="N59" s="734"/>
      <c r="O59" s="828"/>
      <c r="P59" s="9"/>
    </row>
    <row r="60" spans="1:16" ht="51" customHeight="1">
      <c r="A60" s="314">
        <v>47</v>
      </c>
      <c r="B60" s="830">
        <v>3</v>
      </c>
      <c r="C60" s="851" t="s">
        <v>628</v>
      </c>
      <c r="D60" s="851" t="s">
        <v>629</v>
      </c>
      <c r="E60" s="734">
        <v>57.73</v>
      </c>
      <c r="F60" s="734">
        <v>42.22</v>
      </c>
      <c r="G60" s="734">
        <v>3.73</v>
      </c>
      <c r="H60" s="856">
        <v>9.75</v>
      </c>
      <c r="I60" s="734">
        <v>2.03</v>
      </c>
      <c r="J60" s="750">
        <f aca="true" t="shared" si="0" ref="J60:J67">N60+M60+L60+K60</f>
        <v>47.98</v>
      </c>
      <c r="K60" s="734">
        <v>42.22</v>
      </c>
      <c r="L60" s="734">
        <v>3.73</v>
      </c>
      <c r="M60" s="734"/>
      <c r="N60" s="735">
        <v>2.03</v>
      </c>
      <c r="O60" s="829"/>
      <c r="P60" s="9"/>
    </row>
    <row r="61" spans="1:16" ht="47.25" customHeight="1">
      <c r="A61" s="314">
        <v>48</v>
      </c>
      <c r="B61" s="830">
        <v>4</v>
      </c>
      <c r="C61" s="851" t="s">
        <v>630</v>
      </c>
      <c r="D61" s="851" t="s">
        <v>631</v>
      </c>
      <c r="E61" s="857">
        <v>28.98</v>
      </c>
      <c r="F61" s="857">
        <v>19.48</v>
      </c>
      <c r="G61" s="830">
        <v>1.72</v>
      </c>
      <c r="H61" s="857">
        <v>5.49</v>
      </c>
      <c r="I61" s="830">
        <v>2.29</v>
      </c>
      <c r="J61" s="750">
        <f t="shared" si="0"/>
        <v>23.490000000000002</v>
      </c>
      <c r="K61" s="830">
        <v>19.48</v>
      </c>
      <c r="L61" s="830">
        <v>1.72</v>
      </c>
      <c r="M61" s="830"/>
      <c r="N61" s="831">
        <v>2.29</v>
      </c>
      <c r="O61" s="828"/>
      <c r="P61" s="9"/>
    </row>
    <row r="62" spans="1:16" ht="38.25">
      <c r="A62" s="314">
        <v>49</v>
      </c>
      <c r="B62" s="830">
        <v>4</v>
      </c>
      <c r="C62" s="851" t="s">
        <v>632</v>
      </c>
      <c r="D62" s="851" t="s">
        <v>633</v>
      </c>
      <c r="E62" s="734">
        <v>17.71</v>
      </c>
      <c r="F62" s="734">
        <v>15.98</v>
      </c>
      <c r="G62" s="735"/>
      <c r="H62" s="734">
        <v>0.4</v>
      </c>
      <c r="I62" s="734">
        <v>1.33</v>
      </c>
      <c r="J62" s="750">
        <f t="shared" si="0"/>
        <v>17.71</v>
      </c>
      <c r="K62" s="734">
        <v>15.98</v>
      </c>
      <c r="L62" s="734"/>
      <c r="M62" s="734">
        <v>0.4</v>
      </c>
      <c r="N62" s="734">
        <v>1.33</v>
      </c>
      <c r="O62" s="832"/>
      <c r="P62" s="9"/>
    </row>
    <row r="63" spans="1:16" ht="55.5" customHeight="1">
      <c r="A63" s="314">
        <v>50</v>
      </c>
      <c r="B63" s="830">
        <v>4</v>
      </c>
      <c r="C63" s="851" t="s">
        <v>634</v>
      </c>
      <c r="D63" s="851" t="s">
        <v>635</v>
      </c>
      <c r="E63" s="734">
        <v>60.44</v>
      </c>
      <c r="F63" s="735">
        <v>55</v>
      </c>
      <c r="G63" s="734"/>
      <c r="H63" s="734">
        <v>3.2</v>
      </c>
      <c r="I63" s="735">
        <v>2.24</v>
      </c>
      <c r="J63" s="750">
        <f t="shared" si="0"/>
        <v>60.44</v>
      </c>
      <c r="K63" s="735">
        <v>55</v>
      </c>
      <c r="L63" s="735"/>
      <c r="M63" s="735">
        <v>3.2</v>
      </c>
      <c r="N63" s="734">
        <v>2.24</v>
      </c>
      <c r="O63" s="828"/>
      <c r="P63" s="9"/>
    </row>
    <row r="64" spans="1:16" ht="38.25">
      <c r="A64" s="314">
        <v>51</v>
      </c>
      <c r="B64" s="830">
        <v>4</v>
      </c>
      <c r="C64" s="851" t="s">
        <v>636</v>
      </c>
      <c r="D64" s="851" t="s">
        <v>637</v>
      </c>
      <c r="E64" s="734">
        <v>64.59</v>
      </c>
      <c r="F64" s="734">
        <v>55.15</v>
      </c>
      <c r="G64" s="734"/>
      <c r="H64" s="734">
        <v>4.95</v>
      </c>
      <c r="I64" s="734">
        <v>4.49</v>
      </c>
      <c r="J64" s="750">
        <f t="shared" si="0"/>
        <v>64.59</v>
      </c>
      <c r="K64" s="734">
        <v>55.15</v>
      </c>
      <c r="L64" s="734"/>
      <c r="M64" s="734">
        <v>4.95</v>
      </c>
      <c r="N64" s="734">
        <v>4.49</v>
      </c>
      <c r="O64" s="828"/>
      <c r="P64" s="9"/>
    </row>
    <row r="65" spans="1:16" ht="51">
      <c r="A65" s="314">
        <v>52</v>
      </c>
      <c r="B65" s="830">
        <v>2</v>
      </c>
      <c r="C65" s="851" t="s">
        <v>638</v>
      </c>
      <c r="D65" s="851" t="s">
        <v>639</v>
      </c>
      <c r="E65" s="735">
        <v>20.81</v>
      </c>
      <c r="F65" s="734">
        <v>17.26</v>
      </c>
      <c r="G65" s="734"/>
      <c r="H65" s="734">
        <v>2.85</v>
      </c>
      <c r="I65" s="734">
        <v>0.7</v>
      </c>
      <c r="J65" s="750">
        <f t="shared" si="0"/>
        <v>20.810000000000002</v>
      </c>
      <c r="K65" s="734">
        <v>17.26</v>
      </c>
      <c r="L65" s="734"/>
      <c r="M65" s="734">
        <v>2.85</v>
      </c>
      <c r="N65" s="734">
        <v>0.7</v>
      </c>
      <c r="O65" s="828"/>
      <c r="P65" s="9"/>
    </row>
    <row r="66" spans="1:16" ht="51">
      <c r="A66" s="314">
        <v>53</v>
      </c>
      <c r="B66" s="830">
        <v>4</v>
      </c>
      <c r="C66" s="851" t="s">
        <v>640</v>
      </c>
      <c r="D66" s="851" t="s">
        <v>641</v>
      </c>
      <c r="E66" s="735">
        <v>66.59</v>
      </c>
      <c r="F66" s="735">
        <v>59.69</v>
      </c>
      <c r="G66" s="735"/>
      <c r="H66" s="734">
        <v>2.06</v>
      </c>
      <c r="I66" s="735">
        <v>4.84</v>
      </c>
      <c r="J66" s="750">
        <f t="shared" si="0"/>
        <v>66.59</v>
      </c>
      <c r="K66" s="735">
        <v>59.69</v>
      </c>
      <c r="L66" s="735"/>
      <c r="M66" s="735">
        <v>2.06</v>
      </c>
      <c r="N66" s="735">
        <v>4.84</v>
      </c>
      <c r="O66" s="829"/>
      <c r="P66" s="9"/>
    </row>
    <row r="67" spans="1:16" ht="36" customHeight="1">
      <c r="A67" s="314">
        <v>54</v>
      </c>
      <c r="B67" s="830">
        <v>3</v>
      </c>
      <c r="C67" s="851" t="s">
        <v>642</v>
      </c>
      <c r="D67" s="851" t="s">
        <v>643</v>
      </c>
      <c r="E67" s="734">
        <v>58.44</v>
      </c>
      <c r="F67" s="734">
        <v>54.05</v>
      </c>
      <c r="G67" s="734"/>
      <c r="H67" s="734">
        <v>2.19</v>
      </c>
      <c r="I67" s="734">
        <v>2.19</v>
      </c>
      <c r="J67" s="750">
        <f t="shared" si="0"/>
        <v>58.43</v>
      </c>
      <c r="K67" s="734">
        <v>54.05</v>
      </c>
      <c r="L67" s="734"/>
      <c r="M67" s="734">
        <v>2.19</v>
      </c>
      <c r="N67" s="734">
        <v>2.19</v>
      </c>
      <c r="O67" s="833"/>
      <c r="P67" s="9"/>
    </row>
    <row r="68" spans="1:16" ht="57" customHeight="1">
      <c r="A68" s="314">
        <v>55</v>
      </c>
      <c r="B68" s="830">
        <v>3</v>
      </c>
      <c r="C68" s="851" t="s">
        <v>644</v>
      </c>
      <c r="D68" s="851" t="s">
        <v>645</v>
      </c>
      <c r="E68" s="858">
        <v>92.88</v>
      </c>
      <c r="F68" s="856">
        <v>63.16</v>
      </c>
      <c r="G68" s="734">
        <v>11.15</v>
      </c>
      <c r="H68" s="734"/>
      <c r="I68" s="734">
        <v>18.58</v>
      </c>
      <c r="J68" s="750">
        <f>N68+M68+L68+K68</f>
        <v>51.06</v>
      </c>
      <c r="K68" s="734">
        <v>34.73</v>
      </c>
      <c r="L68" s="734">
        <v>6.12</v>
      </c>
      <c r="M68" s="734"/>
      <c r="N68" s="734">
        <v>10.21</v>
      </c>
      <c r="O68" s="734"/>
      <c r="P68" s="9"/>
    </row>
    <row r="69" spans="1:16" ht="38.25">
      <c r="A69" s="314">
        <v>56</v>
      </c>
      <c r="B69" s="859">
        <v>6</v>
      </c>
      <c r="C69" s="851" t="s">
        <v>646</v>
      </c>
      <c r="D69" s="851" t="s">
        <v>647</v>
      </c>
      <c r="E69" s="858">
        <v>102.28</v>
      </c>
      <c r="F69" s="734">
        <v>69.35</v>
      </c>
      <c r="G69" s="734">
        <v>12.24</v>
      </c>
      <c r="H69" s="856">
        <v>4.33</v>
      </c>
      <c r="I69" s="734">
        <v>16.37</v>
      </c>
      <c r="J69" s="750">
        <f>N69+M69+L69+K69</f>
        <v>38.34</v>
      </c>
      <c r="K69" s="734">
        <v>25.91</v>
      </c>
      <c r="L69" s="734">
        <v>4.57</v>
      </c>
      <c r="M69" s="734">
        <v>1.33</v>
      </c>
      <c r="N69" s="734">
        <v>6.53</v>
      </c>
      <c r="O69" s="834"/>
      <c r="P69" s="9"/>
    </row>
    <row r="70" spans="1:16" ht="38.25">
      <c r="A70" s="314">
        <v>57</v>
      </c>
      <c r="B70" s="830">
        <v>4</v>
      </c>
      <c r="C70" s="851" t="s">
        <v>648</v>
      </c>
      <c r="D70" s="851" t="s">
        <v>649</v>
      </c>
      <c r="E70" s="860">
        <v>107.51</v>
      </c>
      <c r="F70" s="835">
        <v>72.25</v>
      </c>
      <c r="G70" s="835">
        <v>12.75</v>
      </c>
      <c r="H70" s="835">
        <v>4.47</v>
      </c>
      <c r="I70" s="835">
        <v>18.04</v>
      </c>
      <c r="J70" s="750">
        <f>N70+M70+L70+K70</f>
        <v>54.34</v>
      </c>
      <c r="K70" s="835">
        <v>21.75</v>
      </c>
      <c r="L70" s="835">
        <v>10.66</v>
      </c>
      <c r="M70" s="835">
        <v>3.89</v>
      </c>
      <c r="N70" s="825">
        <v>18.04</v>
      </c>
      <c r="O70" s="825"/>
      <c r="P70" s="9"/>
    </row>
    <row r="71" spans="1:16" ht="63.75">
      <c r="A71" s="314">
        <v>58</v>
      </c>
      <c r="B71" s="734">
        <v>4</v>
      </c>
      <c r="C71" s="736" t="s">
        <v>650</v>
      </c>
      <c r="D71" s="851" t="s">
        <v>651</v>
      </c>
      <c r="E71" s="860">
        <v>295</v>
      </c>
      <c r="F71" s="835">
        <v>251</v>
      </c>
      <c r="G71" s="835"/>
      <c r="H71" s="835"/>
      <c r="I71" s="835">
        <v>44.31</v>
      </c>
      <c r="J71" s="750">
        <v>100</v>
      </c>
      <c r="K71" s="835">
        <v>85</v>
      </c>
      <c r="L71" s="835"/>
      <c r="M71" s="835"/>
      <c r="N71" s="825">
        <v>15</v>
      </c>
      <c r="O71" s="825"/>
      <c r="P71" s="9"/>
    </row>
    <row r="72" spans="1:16" ht="47.25" customHeight="1">
      <c r="A72" s="314">
        <v>59</v>
      </c>
      <c r="B72" s="734">
        <v>3</v>
      </c>
      <c r="C72" s="736" t="s">
        <v>652</v>
      </c>
      <c r="D72" s="736" t="s">
        <v>653</v>
      </c>
      <c r="E72" s="815">
        <v>72.4</v>
      </c>
      <c r="F72" s="815">
        <v>65.16</v>
      </c>
      <c r="G72" s="816"/>
      <c r="H72" s="816">
        <v>2.24</v>
      </c>
      <c r="I72" s="815">
        <v>5</v>
      </c>
      <c r="J72" s="815">
        <v>58.37</v>
      </c>
      <c r="K72" s="815">
        <v>52.53</v>
      </c>
      <c r="L72" s="816"/>
      <c r="M72" s="816">
        <v>1.81</v>
      </c>
      <c r="N72" s="815">
        <v>4.03</v>
      </c>
      <c r="O72" s="815"/>
      <c r="P72" s="9"/>
    </row>
    <row r="73" spans="1:16" ht="51">
      <c r="A73" s="314">
        <v>60</v>
      </c>
      <c r="B73" s="734">
        <v>5</v>
      </c>
      <c r="C73" s="736" t="s">
        <v>654</v>
      </c>
      <c r="D73" s="736" t="s">
        <v>655</v>
      </c>
      <c r="E73" s="750">
        <v>611.03</v>
      </c>
      <c r="F73" s="750">
        <v>450</v>
      </c>
      <c r="G73" s="810"/>
      <c r="H73" s="810"/>
      <c r="I73" s="750">
        <v>161.03</v>
      </c>
      <c r="J73" s="750">
        <v>152.76</v>
      </c>
      <c r="K73" s="750">
        <v>112.5</v>
      </c>
      <c r="L73" s="810"/>
      <c r="M73" s="810"/>
      <c r="N73" s="750">
        <v>40.26</v>
      </c>
      <c r="O73" s="750"/>
      <c r="P73" s="9"/>
    </row>
    <row r="74" spans="1:16" ht="39.75" customHeight="1">
      <c r="A74" s="314">
        <v>61</v>
      </c>
      <c r="B74" s="734">
        <v>3</v>
      </c>
      <c r="C74" s="736" t="s">
        <v>656</v>
      </c>
      <c r="D74" s="736" t="s">
        <v>657</v>
      </c>
      <c r="E74" s="750">
        <v>40</v>
      </c>
      <c r="F74" s="750">
        <v>36</v>
      </c>
      <c r="G74" s="810"/>
      <c r="H74" s="810"/>
      <c r="I74" s="750">
        <v>4</v>
      </c>
      <c r="J74" s="750">
        <v>40</v>
      </c>
      <c r="K74" s="750">
        <v>36</v>
      </c>
      <c r="L74" s="810"/>
      <c r="M74" s="810"/>
      <c r="N74" s="750">
        <v>4</v>
      </c>
      <c r="O74" s="750"/>
      <c r="P74" s="9"/>
    </row>
    <row r="75" spans="1:16" ht="27" customHeight="1">
      <c r="A75" s="314">
        <v>62</v>
      </c>
      <c r="B75" s="734">
        <v>3</v>
      </c>
      <c r="C75" s="736" t="s">
        <v>656</v>
      </c>
      <c r="D75" s="736" t="s">
        <v>658</v>
      </c>
      <c r="E75" s="750">
        <v>135.18</v>
      </c>
      <c r="F75" s="750">
        <v>121.65</v>
      </c>
      <c r="G75" s="810"/>
      <c r="H75" s="810">
        <v>13.52</v>
      </c>
      <c r="I75" s="750">
        <v>5</v>
      </c>
      <c r="J75" s="750">
        <v>135.18</v>
      </c>
      <c r="K75" s="750">
        <v>121.65</v>
      </c>
      <c r="L75" s="810"/>
      <c r="M75" s="810">
        <v>13.52</v>
      </c>
      <c r="N75" s="750">
        <v>5</v>
      </c>
      <c r="O75" s="750"/>
      <c r="P75" s="9"/>
    </row>
    <row r="76" spans="1:16" ht="12.75">
      <c r="A76" s="314"/>
      <c r="B76" s="861"/>
      <c r="C76" s="966" t="s">
        <v>659</v>
      </c>
      <c r="D76" s="966"/>
      <c r="E76" s="966"/>
      <c r="F76" s="966"/>
      <c r="G76" s="966"/>
      <c r="H76" s="966"/>
      <c r="I76" s="967"/>
      <c r="J76" s="755">
        <f aca="true" t="shared" si="1" ref="J76:O76">SUM(J14:J75)</f>
        <v>4538.09936</v>
      </c>
      <c r="K76" s="755">
        <f t="shared" si="1"/>
        <v>2708.3180000000007</v>
      </c>
      <c r="L76" s="755">
        <f t="shared" si="1"/>
        <v>890.7704640000001</v>
      </c>
      <c r="M76" s="755">
        <f t="shared" si="1"/>
        <v>195.86163599999998</v>
      </c>
      <c r="N76" s="755">
        <f t="shared" si="1"/>
        <v>681.10206</v>
      </c>
      <c r="O76" s="755">
        <f t="shared" si="1"/>
        <v>92.1212</v>
      </c>
      <c r="P76" s="9"/>
    </row>
    <row r="77" spans="2:1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</sheetData>
  <sheetProtection/>
  <mergeCells count="13">
    <mergeCell ref="B6:G7"/>
    <mergeCell ref="A11:A13"/>
    <mergeCell ref="B11:B13"/>
    <mergeCell ref="C11:C13"/>
    <mergeCell ref="D11:D13"/>
    <mergeCell ref="E11:E13"/>
    <mergeCell ref="C76:I76"/>
    <mergeCell ref="J11:O11"/>
    <mergeCell ref="F12:F13"/>
    <mergeCell ref="G12:G13"/>
    <mergeCell ref="H12:H13"/>
    <mergeCell ref="I12:I13"/>
    <mergeCell ref="J12:O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2021-03-01T10:06:40Z</cp:lastPrinted>
  <dcterms:created xsi:type="dcterms:W3CDTF">2013-02-05T08:01:03Z</dcterms:created>
  <dcterms:modified xsi:type="dcterms:W3CDTF">2021-03-01T10:34:39Z</dcterms:modified>
  <cp:category/>
  <cp:version/>
  <cp:contentType/>
  <cp:contentStatus/>
</cp:coreProperties>
</file>