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90" windowWidth="11265" windowHeight="8400"/>
  </bookViews>
  <sheets>
    <sheet name="1 priedas" sheetId="1" r:id="rId1"/>
    <sheet name="2 priedas" sheetId="2" r:id="rId2"/>
    <sheet name="5-išl.pagal programas " sheetId="15" state="hidden" r:id="rId3"/>
    <sheet name="3 priedas" sheetId="22" r:id="rId4"/>
    <sheet name="4 priedas" sheetId="14" r:id="rId5"/>
    <sheet name="5 priedas" sheetId="20" r:id="rId6"/>
    <sheet name="6 priedas" sheetId="8" r:id="rId7"/>
    <sheet name="8 priedas" sheetId="3" r:id="rId8"/>
  </sheets>
  <definedNames>
    <definedName name="OLE_LINK2" localSheetId="0">'1 priedas'!#REF!</definedName>
    <definedName name="_xlnm.Print_Titles" localSheetId="1">'2 priedas'!#REF!</definedName>
    <definedName name="_xlnm.Print_Titles" localSheetId="4">'4 priedas'!$12:$13</definedName>
    <definedName name="_xlnm.Print_Titles" localSheetId="5">'5 priedas'!$9:$10</definedName>
    <definedName name="_xlnm.Print_Titles" localSheetId="2">'5-išl.pagal programas '!#REF!</definedName>
  </definedNames>
  <calcPr calcId="145621"/>
  <fileRecoveryPr autoRecover="0"/>
</workbook>
</file>

<file path=xl/calcChain.xml><?xml version="1.0" encoding="utf-8"?>
<calcChain xmlns="http://schemas.openxmlformats.org/spreadsheetml/2006/main">
  <c r="E78" i="20" l="1"/>
  <c r="E77" i="20" s="1"/>
  <c r="H50" i="20"/>
  <c r="K50" i="20"/>
  <c r="L50" i="20"/>
  <c r="F42" i="20"/>
  <c r="H12" i="20"/>
  <c r="G12" i="20"/>
  <c r="G11" i="20"/>
  <c r="H11" i="20"/>
  <c r="F65" i="8" l="1"/>
  <c r="F130" i="8"/>
  <c r="N73" i="14"/>
  <c r="D31" i="20" l="1"/>
  <c r="D32" i="20"/>
  <c r="G43" i="20" l="1"/>
  <c r="G42" i="20" s="1"/>
  <c r="G65" i="20" l="1"/>
  <c r="F32" i="8" l="1"/>
  <c r="F60" i="22"/>
  <c r="C60" i="22" s="1"/>
  <c r="E60" i="22"/>
  <c r="D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D32" i="1" l="1"/>
  <c r="C60" i="2"/>
  <c r="E103" i="8"/>
  <c r="E130" i="8" s="1"/>
  <c r="F103" i="8"/>
  <c r="E118" i="8" l="1"/>
  <c r="F93" i="8"/>
  <c r="E83" i="8"/>
  <c r="E32" i="8"/>
  <c r="E28" i="8"/>
  <c r="F21" i="8"/>
  <c r="F131" i="8" s="1"/>
  <c r="E21" i="8"/>
  <c r="E65" i="8" l="1"/>
  <c r="C57" i="2"/>
  <c r="C10" i="2"/>
  <c r="C14" i="2"/>
  <c r="C18" i="2"/>
  <c r="C26" i="2"/>
  <c r="C29" i="2"/>
  <c r="C34" i="2"/>
  <c r="C36" i="2"/>
  <c r="C38" i="2"/>
  <c r="C40" i="2"/>
  <c r="C44" i="2"/>
  <c r="C73" i="2"/>
  <c r="C76" i="2"/>
  <c r="C78" i="2"/>
  <c r="C42" i="2" l="1"/>
  <c r="E131" i="8"/>
  <c r="C43" i="2"/>
  <c r="C81" i="2" s="1"/>
  <c r="D26" i="1" l="1"/>
  <c r="D67" i="1"/>
  <c r="D62" i="1"/>
  <c r="D61" i="1" s="1"/>
  <c r="D55" i="1"/>
  <c r="D22" i="1"/>
  <c r="D18" i="1"/>
  <c r="D16" i="1"/>
  <c r="D15" i="1" s="1"/>
  <c r="D24" i="1" l="1"/>
  <c r="D73" i="1" l="1"/>
  <c r="D79" i="1" s="1"/>
  <c r="D59" i="20"/>
  <c r="C59" i="20"/>
  <c r="E12" i="20" l="1"/>
  <c r="E11" i="20" s="1"/>
  <c r="F12" i="20"/>
  <c r="F11" i="20" s="1"/>
  <c r="C13" i="20"/>
  <c r="D13" i="20"/>
  <c r="D12" i="20" s="1"/>
  <c r="C14" i="20"/>
  <c r="F15" i="20"/>
  <c r="K15" i="20"/>
  <c r="L15" i="20"/>
  <c r="E16" i="20"/>
  <c r="E15" i="20" s="1"/>
  <c r="G16" i="20"/>
  <c r="G15" i="20" s="1"/>
  <c r="H16" i="20"/>
  <c r="H15" i="20" s="1"/>
  <c r="I16" i="20"/>
  <c r="I15" i="20" s="1"/>
  <c r="I80" i="20" s="1"/>
  <c r="J16" i="20"/>
  <c r="J15" i="20" s="1"/>
  <c r="J80" i="20" s="1"/>
  <c r="C17" i="20"/>
  <c r="D17" i="20"/>
  <c r="C18" i="20"/>
  <c r="C19" i="20"/>
  <c r="C20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C32" i="20"/>
  <c r="C33" i="20"/>
  <c r="D33" i="20"/>
  <c r="C34" i="20"/>
  <c r="D34" i="20"/>
  <c r="C35" i="20"/>
  <c r="D35" i="20"/>
  <c r="C36" i="20"/>
  <c r="D36" i="20"/>
  <c r="C37" i="20"/>
  <c r="D37" i="20"/>
  <c r="C38" i="20"/>
  <c r="D38" i="20"/>
  <c r="C39" i="20"/>
  <c r="D39" i="20"/>
  <c r="C40" i="20"/>
  <c r="D40" i="20"/>
  <c r="C41" i="20"/>
  <c r="E43" i="20"/>
  <c r="E42" i="20" s="1"/>
  <c r="C44" i="20"/>
  <c r="C45" i="20"/>
  <c r="C46" i="20"/>
  <c r="D46" i="20"/>
  <c r="C47" i="20"/>
  <c r="D47" i="20"/>
  <c r="C48" i="20"/>
  <c r="C49" i="20"/>
  <c r="E51" i="20"/>
  <c r="E50" i="20" s="1"/>
  <c r="G51" i="20"/>
  <c r="G50" i="20" s="1"/>
  <c r="C52" i="20"/>
  <c r="C53" i="20"/>
  <c r="C54" i="20"/>
  <c r="C55" i="20"/>
  <c r="C56" i="20"/>
  <c r="C57" i="20"/>
  <c r="C58" i="20"/>
  <c r="C60" i="20"/>
  <c r="D60" i="20"/>
  <c r="C61" i="20"/>
  <c r="C62" i="20"/>
  <c r="C63" i="20"/>
  <c r="D63" i="20"/>
  <c r="K64" i="20"/>
  <c r="E65" i="20"/>
  <c r="G64" i="20"/>
  <c r="C66" i="20"/>
  <c r="C67" i="20"/>
  <c r="E68" i="20"/>
  <c r="C68" i="20" s="1"/>
  <c r="C69" i="20"/>
  <c r="C70" i="20"/>
  <c r="C71" i="20"/>
  <c r="C72" i="20"/>
  <c r="C73" i="20"/>
  <c r="C74" i="20"/>
  <c r="C75" i="20"/>
  <c r="C76" i="20"/>
  <c r="C78" i="20"/>
  <c r="C79" i="20"/>
  <c r="D42" i="20" l="1"/>
  <c r="C12" i="20"/>
  <c r="C43" i="20"/>
  <c r="C42" i="20"/>
  <c r="C65" i="20"/>
  <c r="E64" i="20"/>
  <c r="C64" i="20" s="1"/>
  <c r="L80" i="20"/>
  <c r="C77" i="20"/>
  <c r="H80" i="20"/>
  <c r="K80" i="20"/>
  <c r="D15" i="20"/>
  <c r="C15" i="20"/>
  <c r="C51" i="20"/>
  <c r="D16" i="20"/>
  <c r="C16" i="20"/>
  <c r="G80" i="20" l="1"/>
  <c r="C50" i="20"/>
  <c r="D50" i="20"/>
  <c r="C11" i="20"/>
  <c r="C80" i="20" s="1"/>
  <c r="F80" i="20"/>
  <c r="D11" i="20"/>
  <c r="E80" i="20"/>
  <c r="D80" i="20" l="1"/>
  <c r="G26" i="14"/>
  <c r="J32" i="14" l="1"/>
  <c r="I32" i="14"/>
  <c r="I24" i="14" l="1"/>
  <c r="G24" i="14"/>
  <c r="G14" i="14"/>
  <c r="I16" i="14" l="1"/>
  <c r="G16" i="14"/>
  <c r="I26" i="14"/>
  <c r="G32" i="14"/>
  <c r="E38" i="14"/>
  <c r="F44" i="14" l="1"/>
  <c r="F42" i="14"/>
  <c r="H14" i="14"/>
  <c r="H73" i="14" s="1"/>
  <c r="E44" i="14"/>
  <c r="E28" i="14"/>
  <c r="F70" i="14"/>
  <c r="E70" i="14"/>
  <c r="F65" i="14"/>
  <c r="E65" i="14"/>
  <c r="L32" i="14"/>
  <c r="L73" i="14" s="1"/>
  <c r="K32" i="14"/>
  <c r="K73" i="14" s="1"/>
  <c r="I14" i="14"/>
  <c r="I73" i="14" s="1"/>
  <c r="E37" i="14"/>
  <c r="E31" i="14"/>
  <c r="M24" i="14"/>
  <c r="M73" i="14" s="1"/>
  <c r="G29" i="14"/>
  <c r="G73" i="14" s="1"/>
  <c r="E36" i="14"/>
  <c r="E27" i="14"/>
  <c r="E23" i="14"/>
  <c r="G67" i="15"/>
  <c r="G72" i="15"/>
  <c r="F79" i="15"/>
  <c r="F72" i="15"/>
  <c r="F67" i="15"/>
  <c r="S89" i="15"/>
  <c r="G207" i="15"/>
  <c r="C207" i="15"/>
  <c r="D207" i="15"/>
  <c r="H206" i="15"/>
  <c r="G206" i="15"/>
  <c r="C206" i="15"/>
  <c r="G205" i="15"/>
  <c r="C205" i="15"/>
  <c r="D205" i="15"/>
  <c r="G204" i="15"/>
  <c r="C204" i="15" s="1"/>
  <c r="D204" i="15"/>
  <c r="A204" i="15"/>
  <c r="A205" i="15"/>
  <c r="H203" i="15"/>
  <c r="G203" i="15"/>
  <c r="C203" i="15"/>
  <c r="G202" i="15"/>
  <c r="G200" i="15" s="1"/>
  <c r="D202" i="15"/>
  <c r="K201" i="15"/>
  <c r="C201" i="15"/>
  <c r="D201" i="15"/>
  <c r="L200" i="15"/>
  <c r="K200" i="15"/>
  <c r="H200" i="15"/>
  <c r="G199" i="15"/>
  <c r="G198" i="15"/>
  <c r="C198" i="15" s="1"/>
  <c r="D199" i="15"/>
  <c r="A199" i="15"/>
  <c r="A200" i="15"/>
  <c r="A201" i="15" s="1"/>
  <c r="A202" i="15" s="1"/>
  <c r="H198" i="15"/>
  <c r="L197" i="15"/>
  <c r="S196" i="15"/>
  <c r="G196" i="15"/>
  <c r="E196" i="15"/>
  <c r="D196" i="15"/>
  <c r="C196" i="15"/>
  <c r="G195" i="15"/>
  <c r="C195" i="15"/>
  <c r="E195" i="15"/>
  <c r="D195" i="15"/>
  <c r="G194" i="15"/>
  <c r="C194" i="15"/>
  <c r="E194" i="15"/>
  <c r="D194" i="15"/>
  <c r="S193" i="15"/>
  <c r="G193" i="15"/>
  <c r="C193" i="15"/>
  <c r="E193" i="15"/>
  <c r="D193" i="15"/>
  <c r="G192" i="15"/>
  <c r="C192" i="15"/>
  <c r="E192" i="15"/>
  <c r="D192" i="15"/>
  <c r="G191" i="15"/>
  <c r="C191" i="15"/>
  <c r="E191" i="15"/>
  <c r="D191" i="15"/>
  <c r="G190" i="15"/>
  <c r="C190" i="15"/>
  <c r="E190" i="15"/>
  <c r="D190" i="15"/>
  <c r="S189" i="15"/>
  <c r="C189" i="15"/>
  <c r="G189" i="15"/>
  <c r="E189" i="15"/>
  <c r="D189" i="15"/>
  <c r="G188" i="15"/>
  <c r="C188" i="15" s="1"/>
  <c r="E188" i="15"/>
  <c r="D188" i="15"/>
  <c r="A188" i="15"/>
  <c r="A189" i="15" s="1"/>
  <c r="A190" i="15"/>
  <c r="A191" i="15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/>
  <c r="D186" i="15"/>
  <c r="A186" i="15"/>
  <c r="H185" i="15"/>
  <c r="D185" i="15"/>
  <c r="G184" i="15"/>
  <c r="C184" i="15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/>
  <c r="D180" i="15"/>
  <c r="A180" i="15"/>
  <c r="A181" i="15" s="1"/>
  <c r="G179" i="15"/>
  <c r="C179" i="15" s="1"/>
  <c r="F179" i="15"/>
  <c r="K178" i="15"/>
  <c r="C178" i="15"/>
  <c r="F178" i="15"/>
  <c r="N177" i="15"/>
  <c r="K177" i="15" s="1"/>
  <c r="G177" i="15"/>
  <c r="C177" i="15" s="1"/>
  <c r="D177" i="15"/>
  <c r="L176" i="15"/>
  <c r="J176" i="15"/>
  <c r="J175" i="15"/>
  <c r="H176" i="15"/>
  <c r="V175" i="15"/>
  <c r="U175" i="15"/>
  <c r="T175" i="15"/>
  <c r="I175" i="15"/>
  <c r="S174" i="15"/>
  <c r="K174" i="15"/>
  <c r="C174" i="15" s="1"/>
  <c r="E174" i="15"/>
  <c r="D174" i="15"/>
  <c r="A174" i="15"/>
  <c r="A175" i="15"/>
  <c r="A176" i="15" s="1"/>
  <c r="A177" i="15" s="1"/>
  <c r="A178" i="15" s="1"/>
  <c r="S173" i="15"/>
  <c r="S140" i="15" s="1"/>
  <c r="C173" i="15"/>
  <c r="K173" i="15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/>
  <c r="E157" i="15"/>
  <c r="D157" i="15"/>
  <c r="G156" i="15"/>
  <c r="C156" i="15"/>
  <c r="D156" i="15"/>
  <c r="G155" i="15"/>
  <c r="C155" i="15"/>
  <c r="D155" i="15"/>
  <c r="G154" i="15"/>
  <c r="C154" i="15"/>
  <c r="F154" i="15"/>
  <c r="G153" i="15"/>
  <c r="C153" i="15" s="1"/>
  <c r="F153" i="15"/>
  <c r="K152" i="15"/>
  <c r="C152" i="15"/>
  <c r="E152" i="15"/>
  <c r="D152" i="15"/>
  <c r="G151" i="15"/>
  <c r="C151" i="15"/>
  <c r="D151" i="15"/>
  <c r="G150" i="15"/>
  <c r="C150" i="15"/>
  <c r="D150" i="15"/>
  <c r="K149" i="15"/>
  <c r="K148" i="15"/>
  <c r="C148" i="15"/>
  <c r="D148" i="15"/>
  <c r="K147" i="15"/>
  <c r="C147" i="15"/>
  <c r="D147" i="15"/>
  <c r="A147" i="15"/>
  <c r="A148" i="15" s="1"/>
  <c r="G146" i="15"/>
  <c r="C146" i="15"/>
  <c r="D146" i="15"/>
  <c r="G145" i="15"/>
  <c r="C145" i="15"/>
  <c r="D145" i="15"/>
  <c r="G144" i="15"/>
  <c r="C144" i="15" s="1"/>
  <c r="D144" i="15"/>
  <c r="G143" i="15"/>
  <c r="D143" i="15"/>
  <c r="G142" i="15"/>
  <c r="C142" i="15"/>
  <c r="D142" i="15"/>
  <c r="M141" i="15"/>
  <c r="M140" i="15"/>
  <c r="L141" i="15"/>
  <c r="D141" i="15" s="1"/>
  <c r="J141" i="15"/>
  <c r="F141" i="15" s="1"/>
  <c r="H141" i="15"/>
  <c r="A141" i="15"/>
  <c r="A142" i="15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/>
  <c r="D132" i="15"/>
  <c r="S131" i="15"/>
  <c r="G131" i="15"/>
  <c r="C131" i="15" s="1"/>
  <c r="E131" i="15"/>
  <c r="D131" i="15"/>
  <c r="G130" i="15"/>
  <c r="C130" i="15"/>
  <c r="D130" i="15"/>
  <c r="G129" i="15"/>
  <c r="C129" i="15"/>
  <c r="E129" i="15"/>
  <c r="D129" i="15"/>
  <c r="S128" i="15"/>
  <c r="G128" i="15"/>
  <c r="C128" i="15" s="1"/>
  <c r="E128" i="15"/>
  <c r="D128" i="15"/>
  <c r="S127" i="15"/>
  <c r="G127" i="15"/>
  <c r="E127" i="15"/>
  <c r="D127" i="15"/>
  <c r="G126" i="15"/>
  <c r="C126" i="15"/>
  <c r="E126" i="15"/>
  <c r="D126" i="15"/>
  <c r="S125" i="15"/>
  <c r="G125" i="15"/>
  <c r="C125" i="15"/>
  <c r="E125" i="15"/>
  <c r="D125" i="15"/>
  <c r="S124" i="15"/>
  <c r="C124" i="15"/>
  <c r="G124" i="15"/>
  <c r="E124" i="15"/>
  <c r="D124" i="15"/>
  <c r="A124" i="15"/>
  <c r="A125" i="15" s="1"/>
  <c r="A126" i="15" s="1"/>
  <c r="A127" i="15" s="1"/>
  <c r="A128" i="15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C123" i="15" s="1"/>
  <c r="E123" i="15"/>
  <c r="D123" i="15"/>
  <c r="S122" i="15"/>
  <c r="G122" i="15"/>
  <c r="C122" i="15" s="1"/>
  <c r="E122" i="15"/>
  <c r="D122" i="15"/>
  <c r="G121" i="15"/>
  <c r="C121" i="15" s="1"/>
  <c r="D121" i="15"/>
  <c r="G120" i="15"/>
  <c r="C120" i="15"/>
  <c r="D120" i="15"/>
  <c r="G119" i="15"/>
  <c r="D119" i="15"/>
  <c r="C119" i="15"/>
  <c r="G118" i="15"/>
  <c r="D118" i="15"/>
  <c r="C118" i="15"/>
  <c r="S117" i="15"/>
  <c r="G117" i="15"/>
  <c r="E117" i="15"/>
  <c r="D117" i="15"/>
  <c r="C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D113" i="15"/>
  <c r="C113" i="15"/>
  <c r="G112" i="15"/>
  <c r="C112" i="15" s="1"/>
  <c r="D112" i="15"/>
  <c r="S111" i="15"/>
  <c r="G111" i="15"/>
  <c r="C111" i="15" s="1"/>
  <c r="F111" i="15"/>
  <c r="E111" i="15"/>
  <c r="D111" i="15"/>
  <c r="G110" i="15"/>
  <c r="D110" i="15"/>
  <c r="C110" i="15"/>
  <c r="G109" i="15"/>
  <c r="C109" i="15" s="1"/>
  <c r="D109" i="15"/>
  <c r="G108" i="15"/>
  <c r="C108" i="15"/>
  <c r="D108" i="15"/>
  <c r="G107" i="15"/>
  <c r="C107" i="15"/>
  <c r="D107" i="15"/>
  <c r="G106" i="15"/>
  <c r="D106" i="15"/>
  <c r="C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D99" i="15"/>
  <c r="V99" i="15"/>
  <c r="F99" i="15" s="1"/>
  <c r="U99" i="15"/>
  <c r="T99" i="15"/>
  <c r="I99" i="15"/>
  <c r="G98" i="15"/>
  <c r="C98" i="15"/>
  <c r="D98" i="15"/>
  <c r="A98" i="15"/>
  <c r="A99" i="15" s="1"/>
  <c r="A100" i="15" s="1"/>
  <c r="A101" i="15" s="1"/>
  <c r="A102" i="15" s="1"/>
  <c r="G97" i="15"/>
  <c r="C97" i="15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/>
  <c r="F89" i="15"/>
  <c r="E89" i="15"/>
  <c r="D89" i="15"/>
  <c r="S88" i="15"/>
  <c r="O88" i="15"/>
  <c r="G88" i="15"/>
  <c r="E88" i="15"/>
  <c r="D88" i="15"/>
  <c r="S87" i="15"/>
  <c r="O87" i="15"/>
  <c r="G87" i="15"/>
  <c r="C87" i="15" s="1"/>
  <c r="E87" i="15"/>
  <c r="D87" i="15"/>
  <c r="A87" i="15"/>
  <c r="S86" i="15"/>
  <c r="C86" i="15" s="1"/>
  <c r="O86" i="15"/>
  <c r="G86" i="15"/>
  <c r="E86" i="15"/>
  <c r="D86" i="15"/>
  <c r="S85" i="15"/>
  <c r="G85" i="15"/>
  <c r="C85" i="15" s="1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C82" i="15" s="1"/>
  <c r="G82" i="15"/>
  <c r="E82" i="15"/>
  <c r="D82" i="15"/>
  <c r="S81" i="15"/>
  <c r="C81" i="15" s="1"/>
  <c r="O81" i="15"/>
  <c r="G81" i="15"/>
  <c r="E81" i="15"/>
  <c r="D81" i="15"/>
  <c r="S80" i="15"/>
  <c r="G80" i="15"/>
  <c r="C80" i="15" s="1"/>
  <c r="E80" i="15"/>
  <c r="D80" i="15"/>
  <c r="S79" i="15"/>
  <c r="O79" i="15"/>
  <c r="G79" i="15"/>
  <c r="C79" i="15" s="1"/>
  <c r="E79" i="15"/>
  <c r="D79" i="15"/>
  <c r="A79" i="15"/>
  <c r="A80" i="15"/>
  <c r="A81" i="15" s="1"/>
  <c r="A82" i="15" s="1"/>
  <c r="S78" i="15"/>
  <c r="G78" i="15"/>
  <c r="C78" i="15" s="1"/>
  <c r="E78" i="15"/>
  <c r="D78" i="15"/>
  <c r="S77" i="15"/>
  <c r="C77" i="15" s="1"/>
  <c r="O77" i="15"/>
  <c r="G77" i="15"/>
  <c r="E77" i="15"/>
  <c r="D77" i="15"/>
  <c r="S76" i="15"/>
  <c r="O76" i="15"/>
  <c r="G76" i="15"/>
  <c r="E76" i="15"/>
  <c r="D76" i="15"/>
  <c r="S75" i="15"/>
  <c r="O75" i="15"/>
  <c r="G75" i="15"/>
  <c r="C75" i="15" s="1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/>
  <c r="A75" i="15"/>
  <c r="A76" i="15"/>
  <c r="A77" i="15" s="1"/>
  <c r="S72" i="15"/>
  <c r="O72" i="15"/>
  <c r="C72" i="15" s="1"/>
  <c r="E72" i="15"/>
  <c r="D72" i="15"/>
  <c r="S71" i="15"/>
  <c r="G71" i="15"/>
  <c r="C71" i="15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C69" i="15" s="1"/>
  <c r="G69" i="15"/>
  <c r="E69" i="15"/>
  <c r="D69" i="15"/>
  <c r="O68" i="15"/>
  <c r="K68" i="15"/>
  <c r="C68" i="15"/>
  <c r="E68" i="15"/>
  <c r="D68" i="15"/>
  <c r="S67" i="15"/>
  <c r="O67" i="15"/>
  <c r="C67" i="15" s="1"/>
  <c r="E67" i="15"/>
  <c r="D67" i="15"/>
  <c r="A67" i="15"/>
  <c r="S66" i="15"/>
  <c r="O66" i="15"/>
  <c r="C66" i="15" s="1"/>
  <c r="G66" i="15"/>
  <c r="E66" i="15"/>
  <c r="D66" i="15"/>
  <c r="S65" i="15"/>
  <c r="C65" i="15" s="1"/>
  <c r="O65" i="15"/>
  <c r="G65" i="15"/>
  <c r="E65" i="15"/>
  <c r="D65" i="15"/>
  <c r="S64" i="15"/>
  <c r="O64" i="15"/>
  <c r="G64" i="15"/>
  <c r="C64" i="15" s="1"/>
  <c r="E64" i="15"/>
  <c r="D64" i="15"/>
  <c r="A64" i="15"/>
  <c r="A65" i="15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C61" i="15" s="1"/>
  <c r="G61" i="15"/>
  <c r="E61" i="15"/>
  <c r="D61" i="15"/>
  <c r="S60" i="15"/>
  <c r="C60" i="15" s="1"/>
  <c r="O60" i="15"/>
  <c r="G60" i="15"/>
  <c r="E60" i="15"/>
  <c r="D60" i="15"/>
  <c r="S59" i="15"/>
  <c r="O59" i="15"/>
  <c r="G59" i="15"/>
  <c r="C59" i="15" s="1"/>
  <c r="E59" i="15"/>
  <c r="D59" i="15"/>
  <c r="S58" i="15"/>
  <c r="O58" i="15"/>
  <c r="C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/>
  <c r="A59" i="15" s="1"/>
  <c r="A60" i="15" s="1"/>
  <c r="A61" i="15" s="1"/>
  <c r="A62" i="15" s="1"/>
  <c r="S55" i="15"/>
  <c r="O55" i="15"/>
  <c r="G55" i="15"/>
  <c r="C55" i="15"/>
  <c r="E55" i="15"/>
  <c r="D55" i="15"/>
  <c r="G54" i="15"/>
  <c r="C54" i="15"/>
  <c r="D54" i="15"/>
  <c r="G53" i="15"/>
  <c r="C53" i="15"/>
  <c r="E53" i="15"/>
  <c r="D53" i="15"/>
  <c r="O52" i="15"/>
  <c r="G52" i="15"/>
  <c r="C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/>
  <c r="O45" i="15"/>
  <c r="L45" i="15"/>
  <c r="L44" i="15"/>
  <c r="I45" i="15"/>
  <c r="E45" i="15" s="1"/>
  <c r="H45" i="15"/>
  <c r="A45" i="15"/>
  <c r="V44" i="15"/>
  <c r="V208" i="15" s="1"/>
  <c r="U44" i="15"/>
  <c r="U208" i="15" s="1"/>
  <c r="T44" i="15"/>
  <c r="M44" i="15"/>
  <c r="J44" i="15"/>
  <c r="I44" i="15"/>
  <c r="S43" i="15"/>
  <c r="K43" i="15"/>
  <c r="G43" i="15"/>
  <c r="C43" i="15" s="1"/>
  <c r="E43" i="15"/>
  <c r="D43" i="15"/>
  <c r="S42" i="15"/>
  <c r="C42" i="15" s="1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C40" i="15"/>
  <c r="G40" i="15"/>
  <c r="E40" i="15"/>
  <c r="D40" i="15"/>
  <c r="S39" i="15"/>
  <c r="K39" i="15"/>
  <c r="G39" i="15"/>
  <c r="E39" i="15"/>
  <c r="D39" i="15"/>
  <c r="S38" i="15"/>
  <c r="C38" i="15"/>
  <c r="K38" i="15"/>
  <c r="G38" i="15"/>
  <c r="E38" i="15"/>
  <c r="D38" i="15"/>
  <c r="S37" i="15"/>
  <c r="K37" i="15"/>
  <c r="G37" i="15"/>
  <c r="C37" i="15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/>
  <c r="A37" i="15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C33" i="15" s="1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/>
  <c r="C28" i="15"/>
  <c r="D29" i="15"/>
  <c r="H28" i="15"/>
  <c r="D28" i="15"/>
  <c r="A28" i="15"/>
  <c r="A29" i="15" s="1"/>
  <c r="A30" i="15" s="1"/>
  <c r="A31" i="15"/>
  <c r="A32" i="15" s="1"/>
  <c r="G27" i="15"/>
  <c r="D27" i="15"/>
  <c r="C27" i="15"/>
  <c r="G26" i="15"/>
  <c r="G25" i="15" s="1"/>
  <c r="C25" i="15" s="1"/>
  <c r="D26" i="15"/>
  <c r="C26" i="15"/>
  <c r="H25" i="15"/>
  <c r="D25" i="15"/>
  <c r="G24" i="15"/>
  <c r="C24" i="15"/>
  <c r="E24" i="15"/>
  <c r="D24" i="15"/>
  <c r="I23" i="15"/>
  <c r="E23" i="15"/>
  <c r="H23" i="15"/>
  <c r="G23" i="15"/>
  <c r="C23" i="15"/>
  <c r="D23" i="15"/>
  <c r="S22" i="15"/>
  <c r="D22" i="15"/>
  <c r="C22" i="15"/>
  <c r="G21" i="15"/>
  <c r="C21" i="15" s="1"/>
  <c r="D21" i="15"/>
  <c r="T20" i="15"/>
  <c r="T9" i="15" s="1"/>
  <c r="S20" i="15"/>
  <c r="H20" i="15"/>
  <c r="G20" i="15"/>
  <c r="D20" i="15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/>
  <c r="D15" i="15"/>
  <c r="K14" i="15"/>
  <c r="K13" i="15"/>
  <c r="G14" i="15"/>
  <c r="C14" i="15" s="1"/>
  <c r="F14" i="15"/>
  <c r="F13" i="15" s="1"/>
  <c r="E14" i="15"/>
  <c r="E13" i="15"/>
  <c r="D14" i="15"/>
  <c r="D13" i="15"/>
  <c r="A14" i="15"/>
  <c r="M13" i="15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/>
  <c r="G10" i="15"/>
  <c r="C10" i="15" s="1"/>
  <c r="U9" i="15"/>
  <c r="T208" i="15"/>
  <c r="M9" i="15"/>
  <c r="M208" i="15" s="1"/>
  <c r="F72" i="14"/>
  <c r="E72" i="14"/>
  <c r="F71" i="14"/>
  <c r="E71" i="14"/>
  <c r="F69" i="14"/>
  <c r="E69" i="14"/>
  <c r="F68" i="14"/>
  <c r="E68" i="14"/>
  <c r="F67" i="14"/>
  <c r="E67" i="14"/>
  <c r="F66" i="14"/>
  <c r="E66" i="14"/>
  <c r="F64" i="14"/>
  <c r="E64" i="14"/>
  <c r="F63" i="14"/>
  <c r="E63" i="14"/>
  <c r="F62" i="14"/>
  <c r="E62" i="14"/>
  <c r="F61" i="14"/>
  <c r="E61" i="14"/>
  <c r="F60" i="14"/>
  <c r="E60" i="14"/>
  <c r="F59" i="14"/>
  <c r="E59" i="14"/>
  <c r="F58" i="14"/>
  <c r="E58" i="14"/>
  <c r="F57" i="14"/>
  <c r="E57" i="14"/>
  <c r="F56" i="14"/>
  <c r="E56" i="14"/>
  <c r="F55" i="14"/>
  <c r="E55" i="14"/>
  <c r="F54" i="14"/>
  <c r="E54" i="14"/>
  <c r="F53" i="14"/>
  <c r="E53" i="14"/>
  <c r="E51" i="14"/>
  <c r="E50" i="14"/>
  <c r="E49" i="14"/>
  <c r="E48" i="14"/>
  <c r="E46" i="14"/>
  <c r="E45" i="14"/>
  <c r="F43" i="14"/>
  <c r="E43" i="14"/>
  <c r="E42" i="14"/>
  <c r="F41" i="14"/>
  <c r="E41" i="14"/>
  <c r="F40" i="14"/>
  <c r="E40" i="14"/>
  <c r="F39" i="14"/>
  <c r="E39" i="14"/>
  <c r="E35" i="14"/>
  <c r="F34" i="14"/>
  <c r="E34" i="14"/>
  <c r="E33" i="14"/>
  <c r="E30" i="14"/>
  <c r="E25" i="14"/>
  <c r="E22" i="14"/>
  <c r="E21" i="14"/>
  <c r="E20" i="14"/>
  <c r="E19" i="14"/>
  <c r="E18" i="14"/>
  <c r="E17" i="14"/>
  <c r="J14" i="14"/>
  <c r="J73" i="14" s="1"/>
  <c r="E47" i="14"/>
  <c r="F177" i="15"/>
  <c r="C139" i="15"/>
  <c r="E99" i="15"/>
  <c r="C74" i="15"/>
  <c r="F44" i="15"/>
  <c r="K45" i="15"/>
  <c r="K44" i="15" s="1"/>
  <c r="C88" i="15"/>
  <c r="C73" i="15"/>
  <c r="D206" i="15"/>
  <c r="D203" i="15"/>
  <c r="C200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E140" i="15"/>
  <c r="H140" i="15"/>
  <c r="C127" i="15"/>
  <c r="D100" i="15"/>
  <c r="C57" i="15"/>
  <c r="C76" i="15"/>
  <c r="C83" i="15"/>
  <c r="G45" i="15"/>
  <c r="C36" i="15"/>
  <c r="C34" i="15"/>
  <c r="H9" i="15"/>
  <c r="C29" i="15"/>
  <c r="C143" i="15"/>
  <c r="L9" i="15"/>
  <c r="K141" i="15"/>
  <c r="K140" i="15"/>
  <c r="H197" i="15"/>
  <c r="C20" i="15"/>
  <c r="C39" i="15"/>
  <c r="C199" i="15"/>
  <c r="J140" i="15"/>
  <c r="G197" i="15"/>
  <c r="G13" i="15"/>
  <c r="C13" i="15" s="1"/>
  <c r="S9" i="15"/>
  <c r="S175" i="15"/>
  <c r="K197" i="15"/>
  <c r="D197" i="15"/>
  <c r="F140" i="15"/>
  <c r="E15" i="14"/>
  <c r="E16" i="14"/>
  <c r="F15" i="14"/>
  <c r="K52" i="14" l="1"/>
  <c r="L52" i="14"/>
  <c r="F52" i="14"/>
  <c r="E24" i="14"/>
  <c r="E14" i="14"/>
  <c r="F32" i="14"/>
  <c r="F73" i="14"/>
  <c r="E32" i="14"/>
  <c r="E29" i="14"/>
  <c r="E26" i="14"/>
  <c r="F14" i="14"/>
  <c r="H208" i="15"/>
  <c r="O44" i="15"/>
  <c r="O208" i="15" s="1"/>
  <c r="C105" i="15"/>
  <c r="G100" i="15"/>
  <c r="C134" i="15"/>
  <c r="G133" i="15"/>
  <c r="C133" i="15" s="1"/>
  <c r="C176" i="15"/>
  <c r="C175" i="15" s="1"/>
  <c r="D9" i="15"/>
  <c r="S44" i="15"/>
  <c r="S208" i="15" s="1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E52" i="14" l="1"/>
  <c r="D140" i="15"/>
  <c r="L208" i="15"/>
  <c r="D208" i="15" s="1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  <c r="E73" i="14"/>
</calcChain>
</file>

<file path=xl/sharedStrings.xml><?xml version="1.0" encoding="utf-8"?>
<sst xmlns="http://schemas.openxmlformats.org/spreadsheetml/2006/main" count="1065" uniqueCount="682">
  <si>
    <t>Eil.Nr.</t>
  </si>
  <si>
    <t>Priešgaisrinė tarnyba</t>
  </si>
  <si>
    <t>Socialinė parama mokiniams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</si>
  <si>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</si>
  <si>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</si>
  <si>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</si>
  <si>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</si>
  <si>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</si>
  <si>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</si>
  <si>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</si>
  <si>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</si>
  <si>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</si>
  <si>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</si>
  <si>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</si>
  <si>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</si>
  <si>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kaim.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</si>
  <si>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</si>
  <si>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</si>
  <si>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</si>
  <si>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</si>
  <si>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</si>
  <si>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</si>
  <si>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</si>
  <si>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</si>
  <si>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>Pedagoginė psichologinė tarnyba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</si>
  <si>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</si>
  <si>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</si>
  <si>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</si>
  <si>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</si>
  <si>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</si>
  <si>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</si>
  <si>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</si>
  <si>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</si>
  <si>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</si>
  <si>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</si>
  <si>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6 priedas</t>
  </si>
  <si>
    <t>Turto valdymo ir viešųjų pirkimų skyrius</t>
  </si>
  <si>
    <t>J.Keliuočio viešoji biblioteka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</si>
  <si>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</si>
  <si>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</si>
  <si>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</si>
  <si>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</si>
  <si>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4 priedas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</si>
  <si>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</si>
  <si>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</si>
  <si>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</si>
  <si>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</si>
  <si>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</si>
  <si>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</si>
  <si>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</si>
  <si>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</si>
  <si>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</si>
  <si>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</si>
  <si>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</si>
  <si>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</si>
  <si>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Savivaldybės administracija iš viso</t>
  </si>
  <si>
    <t>Socialinės paramos ir sveikatos skyrius iš viso</t>
  </si>
  <si>
    <t>Socialinė parama</t>
  </si>
  <si>
    <t>Slauga pagal socialines indikacijas</t>
  </si>
  <si>
    <t>Asmenų su sunkia negalia socialinė globa</t>
  </si>
  <si>
    <t>Kompensacijos už šildymą ir vandenį</t>
  </si>
  <si>
    <t>VšĮ Rokiškio PASPC moterų konsultacijos kabinetų įrangai</t>
  </si>
  <si>
    <t>Nuostolingų maršrutų išlaidų kompensavimas</t>
  </si>
  <si>
    <t>Kapitalo investicijos ir ilgalaikio turto remontas</t>
  </si>
  <si>
    <t>Architektūros ir  paveldosaugos skyrius  iš viso</t>
  </si>
  <si>
    <t>Vaikų ir jaunimo socializacijos programa</t>
  </si>
  <si>
    <t>Mokinių pavėžėjimui tėvų (globėjų) nuosavu transportu</t>
  </si>
  <si>
    <t>iš to sk.: L.Šepkos konkurso premijoms</t>
  </si>
  <si>
    <t xml:space="preserve">             Tyzenhauzų paveldo tyrimams</t>
  </si>
  <si>
    <t xml:space="preserve">Kūno kultūros ir sporto centras  </t>
  </si>
  <si>
    <t xml:space="preserve">              Europos paplūdimio tinklinio turnyrui</t>
  </si>
  <si>
    <t xml:space="preserve">              Lietuvos automobilių Ralio čempionato 4 etapo varžyboms</t>
  </si>
  <si>
    <t xml:space="preserve">Pandėlio seniūnija                     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</si>
  <si>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</si>
  <si>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</si>
  <si>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</si>
  <si>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</si>
  <si>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</si>
  <si>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</si>
  <si>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</si>
  <si>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</si>
  <si>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Jūžintų J.O.Širvydo pagrindinė m-kla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</si>
  <si>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</si>
  <si>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</si>
  <si>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</si>
  <si>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</si>
  <si>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</si>
  <si>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</si>
  <si>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</si>
  <si>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</si>
  <si>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</si>
  <si>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</si>
  <si>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</si>
  <si>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</si>
  <si>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</si>
  <si>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</si>
  <si>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</si>
  <si>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</si>
  <si>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</si>
  <si>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</si>
  <si>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</si>
  <si>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</si>
  <si>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</si>
  <si>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</si>
  <si>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</si>
  <si>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</si>
  <si>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</si>
  <si>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</si>
  <si>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</si>
  <si>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</si>
  <si>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</si>
  <si>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</si>
  <si>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</si>
  <si>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</si>
  <si>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</si>
  <si>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</si>
  <si>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</si>
  <si>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</si>
  <si>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</si>
  <si>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</si>
  <si>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</si>
  <si>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</si>
  <si>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</si>
  <si>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</si>
  <si>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</si>
  <si>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</si>
  <si>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</si>
  <si>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</si>
  <si>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</si>
  <si>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</si>
  <si>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</si>
  <si>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</si>
  <si>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</si>
  <si>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</si>
  <si>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</si>
  <si>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</si>
  <si>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</si>
  <si>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</si>
  <si>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</si>
  <si>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</si>
  <si>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</si>
  <si>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</si>
  <si>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</si>
  <si>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</si>
  <si>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</si>
  <si>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</si>
  <si>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</si>
  <si>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</si>
  <si>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</si>
  <si>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</si>
  <si>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</si>
  <si>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</si>
  <si>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</si>
  <si>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</si>
  <si>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</si>
  <si>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</si>
  <si>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</si>
  <si>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</si>
  <si>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</si>
  <si>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</si>
  <si>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</si>
  <si>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</si>
  <si>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</si>
  <si>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</si>
  <si>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</si>
  <si>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</si>
  <si>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</si>
  <si>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</si>
  <si>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</si>
  <si>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</si>
  <si>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</si>
  <si>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</si>
  <si>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</si>
  <si>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</si>
  <si>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</si>
  <si>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</si>
  <si>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</si>
  <si>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</si>
  <si>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</si>
  <si>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</si>
  <si>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</si>
  <si>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</si>
  <si>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</si>
  <si>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</si>
  <si>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</si>
  <si>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</si>
  <si>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</si>
  <si>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</si>
  <si>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</si>
  <si>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</si>
  <si>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</si>
  <si>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</si>
  <si>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Užimtumo didinimo programa</t>
  </si>
  <si>
    <t>Panemunėlio mokykla-daugiafunkcis centras</t>
  </si>
  <si>
    <t>Rokiškio baseinas</t>
  </si>
  <si>
    <t>Turto valdymo ir ūkio skyrius iš viso</t>
  </si>
  <si>
    <t>Statybos ir infrastruktūros plėtros skyrius iš viso</t>
  </si>
  <si>
    <t>Jaunimo politikos įgyvendinimo programa</t>
  </si>
  <si>
    <t>Rokiškio rajono savivaldybės tarybos</t>
  </si>
  <si>
    <t>8 priedas</t>
  </si>
  <si>
    <t>Turto valdymo ir ūkio skyrius</t>
  </si>
  <si>
    <t>Statybos ir  infrastruktūros plėtros skyrius</t>
  </si>
  <si>
    <t>KULTŪROS, SPPORTO, BENDRUOMENĖS IR VAIKŲ IR JAUNIMO GYVENIMO AKTYVINIMO PROGRAMA (03)</t>
  </si>
  <si>
    <t>Vaikų ir jaunimo socializacija</t>
  </si>
  <si>
    <t>RAJONO INFRASTRUKTŪROS OBJEKTŲ PRIEŽIŪRA, PLĖTRA IR MODERNIZAVIMAS (05)</t>
  </si>
  <si>
    <t>KAIMO PLĖTROS, APLINKOS APSAUGOS IR VERSLO SKATINIMAS (06)</t>
  </si>
  <si>
    <t>Nuostolingų maršrutų išlaidoms kompensuoti</t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</si>
  <si>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>ES*</t>
    </r>
    <r>
      <rPr>
        <sz val="10"/>
        <rFont val="Arial"/>
        <family val="2"/>
        <charset val="186"/>
      </rPr>
      <t xml:space="preserve"> - Europos Sąjungos</t>
    </r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</si>
  <si>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</si>
  <si>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Mokymosi pasiekimų patikrinimams organizuoti ir vykdyti</t>
  </si>
  <si>
    <t>Obelių ikimok.ir priešmok.ugdymo sk.</t>
  </si>
  <si>
    <t>Jaunimo centras</t>
  </si>
  <si>
    <t>Muzikos mokyklos choreografijos sk.</t>
  </si>
  <si>
    <t>Obelių socialinių paslaugų namai</t>
  </si>
  <si>
    <t>Obelių  socialinių paslaugų namai</t>
  </si>
  <si>
    <t>Rokiškio rajono teritorijos ir Rokiškio miesto teritorijos bendrųjų ir detaliųjų planų parengimas</t>
  </si>
  <si>
    <t>Švietimo ir sporto skyrius iš viso</t>
  </si>
  <si>
    <t>Švietimo ir sporto skyrius</t>
  </si>
  <si>
    <t xml:space="preserve">Architektūros ir paveldosaugos skyrius </t>
  </si>
  <si>
    <t xml:space="preserve">Socialinės paramos ir sveikatos skyrius </t>
  </si>
  <si>
    <t xml:space="preserve">Švietimo ir sporto skyrius 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</si>
  <si>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</si>
  <si>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</si>
  <si>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</si>
  <si>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</si>
  <si>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</si>
  <si>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</si>
  <si>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Juozo Tumo-Vaižganto gimnazija</t>
  </si>
  <si>
    <t>Juozo Keliuočio viešoji biblioteka</t>
  </si>
  <si>
    <r>
      <t>I</t>
    </r>
    <r>
      <rPr>
        <b/>
        <sz val="10"/>
        <rFont val="Arial"/>
        <family val="2"/>
        <charset val="186"/>
      </rPr>
      <t>Š VISO SKYRIŲ IR ĮSTAIGŲ:</t>
    </r>
  </si>
  <si>
    <t>Iš viso ML*</t>
  </si>
  <si>
    <r>
      <t xml:space="preserve">ML* - </t>
    </r>
    <r>
      <rPr>
        <sz val="10"/>
        <rFont val="Arial"/>
        <family val="2"/>
        <charset val="186"/>
      </rPr>
      <t>mokymo lėšos</t>
    </r>
  </si>
  <si>
    <t>Iš viso VF*</t>
  </si>
  <si>
    <t>Būsto nuomos mokesčio daliai finansuoti</t>
  </si>
  <si>
    <t xml:space="preserve">  ROKIŠKIO RAJONO SAVIVALDYBĖS 2022 METŲ BIUDŽETO PAJAMOS</t>
  </si>
  <si>
    <t>Eil.     Nr.</t>
  </si>
  <si>
    <t>Pajamų klasifikacijos kodas</t>
  </si>
  <si>
    <t xml:space="preserve">            Pajamos</t>
  </si>
  <si>
    <t xml:space="preserve">    suma</t>
  </si>
  <si>
    <t>1.1.</t>
  </si>
  <si>
    <t>MOKESČIAI (2+4+8)</t>
  </si>
  <si>
    <t>1.1.1.</t>
  </si>
  <si>
    <t xml:space="preserve"> Pajamų ir pelno mokesčiai (3)</t>
  </si>
  <si>
    <t>1.1.1.1.1.</t>
  </si>
  <si>
    <t>Gyventojų pajamų mokestis</t>
  </si>
  <si>
    <t>1.1.3.</t>
  </si>
  <si>
    <t>Turto  mokesčiai (5+6+7)</t>
  </si>
  <si>
    <t>1.1.3.1.</t>
  </si>
  <si>
    <t>Žemės mokestis</t>
  </si>
  <si>
    <t>1.1.3.2.</t>
  </si>
  <si>
    <t xml:space="preserve"> Paveldimo ir dovanojimo mokestis</t>
  </si>
  <si>
    <t>1.1.3.3.</t>
  </si>
  <si>
    <t>Nekilnojamojo turto mokestis</t>
  </si>
  <si>
    <t>1.1.4.</t>
  </si>
  <si>
    <t>Prekių ir paslaugų mokesčiai (9)</t>
  </si>
  <si>
    <t>1.1.4.7.1.1.</t>
  </si>
  <si>
    <t>Mokesčiai už aplinkos teršimą</t>
  </si>
  <si>
    <t>1.3.</t>
  </si>
  <si>
    <t>1.3.4.1.1.1.</t>
  </si>
  <si>
    <t xml:space="preserve"> 1.3.4.1.1.1.1.</t>
  </si>
  <si>
    <t>Valstybinėms (valstybės perduotoms savivaldybėms) funkcijoms vykdyti</t>
  </si>
  <si>
    <t xml:space="preserve"> 1.3.4.1.1.1.2.</t>
  </si>
  <si>
    <t>Mokymo lėšos</t>
  </si>
  <si>
    <t xml:space="preserve"> 1.3.4.1.1.1.3.</t>
  </si>
  <si>
    <t>Ūkio lėšos mokykloms, turinčioms mokinių su specialiaisiais poreikiais – Rokiškio pagrindinei mokyklai (VBD)</t>
  </si>
  <si>
    <t xml:space="preserve"> 1.3.4.1.1.1.4.</t>
  </si>
  <si>
    <t>1.3.4.1.1.5.</t>
  </si>
  <si>
    <t>1.3.4.1.1.5.1.</t>
  </si>
  <si>
    <t>Akredituotai vaikų dienos socialinei priežiūrai organizuoti, teikti ir administruoti (VBD)</t>
  </si>
  <si>
    <t>1.3.4.1.1.5.5.</t>
  </si>
  <si>
    <t>Neformaliam vaikų švietimui</t>
  </si>
  <si>
    <t xml:space="preserve">Koordinuotai teikiamų paslaugų vaikams ir vaiko atstovams koordinavimui finansuoti </t>
  </si>
  <si>
    <t>Lėšos siekiant užtikrinti LR piniginės socialinės  paramos nepasiturintiems gyventojams įstatymo įgyvendinimą dėl padidėjusių išlaidų būsto šildymo išlaidų kompensacijoms teikti</t>
  </si>
  <si>
    <t>Biudžetinių įstaigų vadovaujančių darbuotojų minimaliems pareiginės algos koeficientams didinti</t>
  </si>
  <si>
    <t>Ugdymo,maitinimo ir pavėžėjimo lėšos socialinę riziką patiriančių vaikų ikimokykliniam ugdymui užtikrinti</t>
  </si>
  <si>
    <t>1.3.4.2.</t>
  </si>
  <si>
    <t>1.3.4.2.1.1.1.</t>
  </si>
  <si>
    <t>Daugiafunkcinės salės Rokiškio m. Taikos g.21A  statybai (VBD/VIP)</t>
  </si>
  <si>
    <t>1.3.4.2.1.1.2.</t>
  </si>
  <si>
    <t>Rokiškio rajono melioracijos statinių rekonstrukcijai (VBD/VIP)</t>
  </si>
  <si>
    <t>1.3.4.2.1.1.4.</t>
  </si>
  <si>
    <t>Savivaldybių viešosioms bibliotekoms dokumentams 2021 metais įsigyti (VBD)</t>
  </si>
  <si>
    <t>1.4.</t>
  </si>
  <si>
    <t>1.4.1.</t>
  </si>
  <si>
    <t>1.4.1.4.1.</t>
  </si>
  <si>
    <t>Nuomos mokestis už valstybinę žemę ir valstybinio vidaus fondo vandens telkinius</t>
  </si>
  <si>
    <t>1.4.1.2.1.2.</t>
  </si>
  <si>
    <t>Dividendai</t>
  </si>
  <si>
    <t>1.4.1.4.2.1.</t>
  </si>
  <si>
    <t>Mokestis už  kitus valstybinius gamtos išteklius</t>
  </si>
  <si>
    <t>1.4.2.1.</t>
  </si>
  <si>
    <t xml:space="preserve">Pajamos už teikiamas paslaugas </t>
  </si>
  <si>
    <t>1.4.2.1.6.1</t>
  </si>
  <si>
    <t>1.4.2.1.6.2</t>
  </si>
  <si>
    <t>Valstybės rinkliavos</t>
  </si>
  <si>
    <t>1.1.4.7.2.2.</t>
  </si>
  <si>
    <t>Vietinės rinkliavos</t>
  </si>
  <si>
    <t>1.4.3.1.</t>
  </si>
  <si>
    <t>Pajamos iš baudų ir konfiskuoto turto ir kitų netesybų</t>
  </si>
  <si>
    <t>1.4.4.1.</t>
  </si>
  <si>
    <t>Kitos neišvardytos pajamos</t>
  </si>
  <si>
    <t>4.1.1.</t>
  </si>
  <si>
    <t>MATERIALIOJO IR NEMATERIALIOJO TURTO REALIZAVIMO PAJAMOS</t>
  </si>
  <si>
    <t>Biudžeto lėšų likutis</t>
  </si>
  <si>
    <t xml:space="preserve"> iš jo: Aplinkos apsaugos rėmimo specialioji programa</t>
  </si>
  <si>
    <t xml:space="preserve">     biudžetinių įstaigų pajamos už teikiamas paslaugas</t>
  </si>
  <si>
    <t xml:space="preserve">    apyvartos lėšos</t>
  </si>
  <si>
    <t>Eil.Nr</t>
  </si>
  <si>
    <t>Dotacijos</t>
  </si>
  <si>
    <t>suma</t>
  </si>
  <si>
    <t xml:space="preserve">   TEISINGUMO MINISTERIJA</t>
  </si>
  <si>
    <t>Civilinės būklės aktų registravimas</t>
  </si>
  <si>
    <t>Pirminė teisinė pagalba</t>
  </si>
  <si>
    <t>Gyventojų registro tvarkymas ir duomenų teikimas valstybės registrui</t>
  </si>
  <si>
    <t xml:space="preserve">  VIDAUS REIKALŲ MINISTERIJA</t>
  </si>
  <si>
    <t>Civilinė sauga</t>
  </si>
  <si>
    <t>Gyvenamosios vietos deklaravimas</t>
  </si>
  <si>
    <t>SOCIALINĖS APSAUGOS IR DARBO MINISTERIJA</t>
  </si>
  <si>
    <t>Socialinėms išmokoms</t>
  </si>
  <si>
    <t>Socialinėms paslaugoms</t>
  </si>
  <si>
    <t>Jaunimo teisių apsaugai</t>
  </si>
  <si>
    <t>Obelių soc.paslaugų namai</t>
  </si>
  <si>
    <t>SVEIKATOS APSAUGOS MINISTERIJA</t>
  </si>
  <si>
    <t>Visuomenės sveikatos priežiūros funkcijoms vykdyti</t>
  </si>
  <si>
    <t>Neveiksnių asmenų būklės peržiūrėjimas</t>
  </si>
  <si>
    <t>ŽEMĖS ŪKIO MINISTERIJA</t>
  </si>
  <si>
    <t>Žemės ūkio funkcijai</t>
  </si>
  <si>
    <t>Melioracijai</t>
  </si>
  <si>
    <t>Priskirtos valstybės žemės ir kito turto valdymo,naudojimo ir disponavimo juo patikėjimo teise funkcijai atlikti</t>
  </si>
  <si>
    <t>Erdvinių duomenų rinkinio tvarkymo funkcijai atlikti</t>
  </si>
  <si>
    <t>KRAŠTO APSAUGOS MINISTERIJA</t>
  </si>
  <si>
    <t>Dalyvavimas rengiant ir vykdant mobilizaciją</t>
  </si>
  <si>
    <t>LIETUVOS VYRIAUSIO ARCHYVARO TARNYBA</t>
  </si>
  <si>
    <t>Archyvinių dokumentų tvarkymas</t>
  </si>
  <si>
    <t>KONKURENCIJOS TARYBA</t>
  </si>
  <si>
    <t>Duomenų apie suteiktą valstybės pagalbą teikimas valsybės registrui</t>
  </si>
  <si>
    <t>VALSTYBINĖ KALBOS INSPEKCIJA</t>
  </si>
  <si>
    <t>Valstybinės kalbos vartojimo ir taisyklingumo kontrolė</t>
  </si>
  <si>
    <t xml:space="preserve">   IŠ  VISO VALSTYBĖS DELEGUOTOMS FUNKCIJOMS (1+5+9+17+20+25+27+29+31)</t>
  </si>
  <si>
    <t>ŠVIETIMO IR MOKSLO MINISTERIJA</t>
  </si>
  <si>
    <t>Lėšos skaitmeninio ugdymo plėtrai</t>
  </si>
  <si>
    <t>Ūkio lėšos mokykloms, turinčioms mokinių su specialiaisiais poreikiais Rokiškio pagrindinei mokyklai</t>
  </si>
  <si>
    <t>J.Tumo-Vaižganto gimnazija-klasėms, mokinių,turinčioms moksleivius su specialiais  ugdymo poreikiais</t>
  </si>
  <si>
    <t>Koordinuotai teikiamų paslaugų vaikams ir vaiko atstovams koordinavimui finansuoti (TBK)</t>
  </si>
  <si>
    <t>Lėšos neformalaim vaikų švietimui</t>
  </si>
  <si>
    <t>Lėšos  ugdymui,maitinimui ir pavėžėjimui socialinę riziką patiriančių vakų ikimokykliniam ugdymui užtikrinti</t>
  </si>
  <si>
    <t>KULTŪROS MINISTERIJA</t>
  </si>
  <si>
    <t>Viešajai bibliotekai dokumentams įsigyti</t>
  </si>
  <si>
    <t>Biudž.įstaigų vadovaujančių darbuotojų min.pareiginės algos koeficientams didinti</t>
  </si>
  <si>
    <t>Akredituotai vaikų  dienos socialinei priežiūrai  organizuoti , teikti ir administruoti</t>
  </si>
  <si>
    <t>Daugiafunkcinės salės Rokiškio m. Taikos g.21A  statybai (VIP)</t>
  </si>
  <si>
    <t>Rokiškio rajono melioracijos statinių rekonstrukcijai (VIP)</t>
  </si>
  <si>
    <t xml:space="preserve">  IŠ VISO VALSTYBĖS BIUDŽETO LĖŠŲ (33+34)</t>
  </si>
  <si>
    <t>Valstybės funkcijos pavadinimas</t>
  </si>
  <si>
    <t>Programa</t>
  </si>
  <si>
    <t>Asignavimų valdytojas</t>
  </si>
  <si>
    <t>Gyventojų registro tvarkymas ir duomenų valstybės registrui teikimas</t>
  </si>
  <si>
    <t>Civilinės saugos organizavimas</t>
  </si>
  <si>
    <t>Jaunimo teisių apsauga</t>
  </si>
  <si>
    <t>Užimtumo didinimo programa  iš viso</t>
  </si>
  <si>
    <t xml:space="preserve">            iš jų: viešiesiems darbams</t>
  </si>
  <si>
    <t xml:space="preserve">                    administravimas                    </t>
  </si>
  <si>
    <t xml:space="preserve">                    priemonėms įsigyti</t>
  </si>
  <si>
    <t>Statybos ir infrastruktūros plėtros skyrius</t>
  </si>
  <si>
    <t xml:space="preserve">                    moduliui</t>
  </si>
  <si>
    <t xml:space="preserve">Pirminė teisinė pagalba </t>
  </si>
  <si>
    <t>Duomenų teikimas valstybės pagalbos registrui</t>
  </si>
  <si>
    <t>Socialinė parama mokiniams  iš viso</t>
  </si>
  <si>
    <t xml:space="preserve">        iš jų: socialinė parama       </t>
  </si>
  <si>
    <t>Soc.paramos sk.</t>
  </si>
  <si>
    <t xml:space="preserve">                administravimas  </t>
  </si>
  <si>
    <t xml:space="preserve">                administravimas-švietimo įstaigoms </t>
  </si>
  <si>
    <t>Soc.par.sk.</t>
  </si>
  <si>
    <t>Socialinės paslaugos  iš viso</t>
  </si>
  <si>
    <t xml:space="preserve">        iš jų: asmenų su sunkia negalia globa</t>
  </si>
  <si>
    <t xml:space="preserve">                administravimas </t>
  </si>
  <si>
    <t xml:space="preserve">                darbui su socialinės rizikos šeimomis</t>
  </si>
  <si>
    <t>Socialinės išmokos    iš viso</t>
  </si>
  <si>
    <t xml:space="preserve">     iš jų :  socialinių išmokų administravimas </t>
  </si>
  <si>
    <t xml:space="preserve"> Administracija</t>
  </si>
  <si>
    <t xml:space="preserve">            socialinės išmokos ( laidojimo pašalpos )  iš  viso</t>
  </si>
  <si>
    <t xml:space="preserve">                  iš jų:</t>
  </si>
  <si>
    <t xml:space="preserve">  Juodupės sen.</t>
  </si>
  <si>
    <t xml:space="preserve">  Jūžintų sen,</t>
  </si>
  <si>
    <t xml:space="preserve">  Kamajų sen.</t>
  </si>
  <si>
    <t xml:space="preserve">  Kazliškio sen.</t>
  </si>
  <si>
    <t xml:space="preserve">  Kriaunų sen.</t>
  </si>
  <si>
    <t xml:space="preserve">  Obelių sen.</t>
  </si>
  <si>
    <t xml:space="preserve">  Pandėlio sen.</t>
  </si>
  <si>
    <t xml:space="preserve">  Panemunėlio sen.</t>
  </si>
  <si>
    <t xml:space="preserve">  Rokiškio kaim. sen.</t>
  </si>
  <si>
    <t xml:space="preserve">  Rokiškio mst.sen.</t>
  </si>
  <si>
    <t xml:space="preserve">Neveiksnių asmenų būklės peržiūrėjimas </t>
  </si>
  <si>
    <t xml:space="preserve">  Administracija</t>
  </si>
  <si>
    <t>Žemės ūkio  funkcijos vykdymas iš viso:</t>
  </si>
  <si>
    <t>Žemės ūkio sk.</t>
  </si>
  <si>
    <t>Erdvinių duomenų rinkinio tvarkymo funkcija</t>
  </si>
  <si>
    <t>Valstybės perduotai įstaigai finansuoti</t>
  </si>
  <si>
    <t xml:space="preserve">Švietimo įstaigoms </t>
  </si>
  <si>
    <t>J.Tūbelio progimnazija</t>
  </si>
  <si>
    <t xml:space="preserve">Akredituotai vaikų dienos socialinei priežiūrai </t>
  </si>
  <si>
    <t>Lėšos  savivaldybės viešajai bibliotekai dokumentams įsigyti</t>
  </si>
  <si>
    <t>L/D Pumpurėlis</t>
  </si>
  <si>
    <t>VB lėšos neformaliam švietimui</t>
  </si>
  <si>
    <t>Žemė ūkio skyrius</t>
  </si>
  <si>
    <t xml:space="preserve">Iš viso </t>
  </si>
  <si>
    <r>
      <t xml:space="preserve">                 </t>
    </r>
    <r>
      <rPr>
        <sz val="10"/>
        <rFont val="Arial"/>
        <family val="2"/>
        <charset val="186"/>
      </rPr>
      <t>iš jų:</t>
    </r>
  </si>
  <si>
    <r>
      <t xml:space="preserve">                        </t>
    </r>
    <r>
      <rPr>
        <sz val="10"/>
        <color theme="1"/>
        <rFont val="Arial"/>
        <family val="2"/>
        <charset val="186"/>
      </rPr>
      <t xml:space="preserve">   iš jų:</t>
    </r>
  </si>
  <si>
    <t>SVP Programa</t>
  </si>
  <si>
    <t>Projekto pavadinimas</t>
  </si>
  <si>
    <t>Pareiškėjas/projekto vykdytojas</t>
  </si>
  <si>
    <t xml:space="preserve"> iš jų:</t>
  </si>
  <si>
    <t>Pastabos</t>
  </si>
  <si>
    <t>ES fondų ar kitų programų lėšos</t>
  </si>
  <si>
    <t>VB</t>
  </si>
  <si>
    <t>Kitos lėšos</t>
  </si>
  <si>
    <t>SB</t>
  </si>
  <si>
    <t>VB lėšos</t>
  </si>
  <si>
    <t>SB lėšos (tinkamos finansuoti)</t>
  </si>
  <si>
    <t>SB lėšos (netinkamos finansuoti)</t>
  </si>
  <si>
    <t>Daugiafunkcės sporto salės Rokiškyje, Taikos g. 21A, statyba</t>
  </si>
  <si>
    <t xml:space="preserve"> Rokiškio r. savivaldybės administracija</t>
  </si>
  <si>
    <t xml:space="preserve">Dvaro viralinės rekonstrukcijos ir pritaikymo darbai </t>
  </si>
  <si>
    <t xml:space="preserve">Socialinio būsto fondo plėtra Rokiškio rajono savivaldybėje </t>
  </si>
  <si>
    <t>Pratęstas iki 2022-08</t>
  </si>
  <si>
    <t xml:space="preserve">Obelių miesto gyvenamosios vietovės atnaujinimas </t>
  </si>
  <si>
    <t xml:space="preserve">Rokiškio l.-d. ,,Pumpurėlis“ pastato vidaus patalpų  ir ugdymo aplinkos modernizavimas </t>
  </si>
  <si>
    <t>projekto pabaiga pratęsta iki 2022 03 01. SB lėšų 2022 m.nereikės</t>
  </si>
  <si>
    <t xml:space="preserve">Rokiškio J. Keliuočio viešosios bibliotekos pastato Rokiškis, Nepriklausomybės a. 16, ir kiemo rekonstravimas bei modernizavimas ir priestato statyba </t>
  </si>
  <si>
    <t xml:space="preserve">Kompleksinių paslaugų šeimai teikimas Rokiškio rajone Nr. 08.4.1-ESFA-V-416-10-0005 </t>
  </si>
  <si>
    <t>Projekto veiklų pabaiga 2022-12-31</t>
  </si>
  <si>
    <t xml:space="preserve">Rokiškio rajono bendruomeninių vaikų globos namų ir vaikų dienos centrų plėtra </t>
  </si>
  <si>
    <t>Pabaiga 2022-07-31, SB lėšų 2022 m. nereikės</t>
  </si>
  <si>
    <t xml:space="preserve">Rokiškio rajono Kamajų seniūnijos Kalvių ir Salų kadastrinių vietovių dalies griovių ir juopse esančių statinių rekonstravimas </t>
  </si>
  <si>
    <t>Pabaiga 2022-12</t>
  </si>
  <si>
    <t>Rokiškio rajono Suvainiškio, Čedasų ir Žiobiškio kadastrinių vietovių dalies melioracijos griovių ir juose esančių statinių rekonstravimas</t>
  </si>
  <si>
    <t>Rokiškio r. savivaldybės administracija</t>
  </si>
  <si>
    <t>Projekto pabaiga 2023-12</t>
  </si>
  <si>
    <t>Rokiškio rajono Neretėlės upės baseino dalies melioracijos griovių ir juose esančių statinių rekonstravimas</t>
  </si>
  <si>
    <t xml:space="preserve"> Rokiškio lopšelio-darželio „Nykštukas“ pastato (esančio Laisvės g. 15, Rokiškis, unikalus Nr. 7396-5003-1013) modernizavimas </t>
  </si>
  <si>
    <t>Rangos sutartis pratęsta iki 2022-03-18</t>
  </si>
  <si>
    <t xml:space="preserve">Rokiškio dvaro sodybos rūmų (571) tvarkybos -restauravimo, remonto darbai </t>
  </si>
  <si>
    <t xml:space="preserve">Projekto pabaiga 2022-07-01. </t>
  </si>
  <si>
    <t>Salų dvaro sodybos rūmų pritaikymas kultūriniam turizmui</t>
  </si>
  <si>
    <t>Rangos darbų pabaiga 2023-02-26, lėšų suma 2022 m. gali būti tikslinama</t>
  </si>
  <si>
    <t>Atsinaujinančių energijos išteklių (75 kW galios saulės elektrinės) diegimas Rokiškio Juozo Tumo-Vaižganto gimnazijoje (Taikos g. 17, Rokiškis)</t>
  </si>
  <si>
    <t>„Socialinio verslo iniciatyvų skatinimas Panevėžio apskrityje“</t>
  </si>
  <si>
    <t>VšĮ ,,Versli Lietuva", partneris - Rokiškio r. savivaldybės administracija</t>
  </si>
  <si>
    <t xml:space="preserve">Geriatrijos dienos stacionaro ir konsultacinio kabineto įkūrimas VšĮ Rokiškio rajono ligoninėje </t>
  </si>
  <si>
    <t>Rokiškio r. ligoninė</t>
  </si>
  <si>
    <t xml:space="preserve">„Atsinaujinančių energijos šaltinių diegimas VšĮ Rokiškio rajono ligoninėje“ </t>
  </si>
  <si>
    <t xml:space="preserve">Atsinaujinančių energijos šaltinių diegimas VšĮ Rokiškio pirminės asmens sveikatos priežiūros centre </t>
  </si>
  <si>
    <t xml:space="preserve"> Rokiškio PASPC</t>
  </si>
  <si>
    <t xml:space="preserve">„Šeimų lankymo, teikiant ankstyvosios intervencijos paslaugas, modelio įdiegimas“ </t>
  </si>
  <si>
    <t>Integrali pagalba į namus</t>
  </si>
  <si>
    <t xml:space="preserve"> Rokiškio socialinės paramos centras</t>
  </si>
  <si>
    <t>Projekto veiklų pabaiga 2022-04-30</t>
  </si>
  <si>
    <t>„Rokiškio krašto muziejaus inovatyvių paslaugų gerinimas“</t>
  </si>
  <si>
    <t>Rokiškio krašto muziejus</t>
  </si>
  <si>
    <t>Projekto veiklų pabaiga 2022-05-31, bet lėšų iš SB nebereikės 2022 m.</t>
  </si>
  <si>
    <t>„Šeimų stiprinimas bendradarbiaujant bibliotekoms kaip indėlis į socialinį ir ekonominį augimą Ludzos savivaldybėje, Rokiškio rajone ir Jėkabpilio mieste" (programa Interreg Latvija-Lietuva)</t>
  </si>
  <si>
    <t xml:space="preserve"> Rokiškio rajono savivaldybės Juozo Keliuočio viešoji biblioteka</t>
  </si>
  <si>
    <t xml:space="preserve">Pabaigos data 2022-06-30                           </t>
  </si>
  <si>
    <t xml:space="preserve"> Rokiškio švietimo centras</t>
  </si>
  <si>
    <t xml:space="preserve">Projekto pabaiga: 2023 m. vasario-kovo mėn.            </t>
  </si>
  <si>
    <t xml:space="preserve">Suaugusiųjų švietėjų kompetencijų tobulinimas siekiant teikiamų paslaugų kokybės ir prieinamumo didinimo </t>
  </si>
  <si>
    <t xml:space="preserve">Projekto pabaiga: 2022 m. rugpjūčio mėn.                  </t>
  </si>
  <si>
    <t xml:space="preserve">Keliaukim kartu spalvingu emocijų taku (K2SET) </t>
  </si>
  <si>
    <t>Projektas pratęstas iki 2022-05-31. D</t>
  </si>
  <si>
    <t xml:space="preserve">„Kokybės krepšelis“ </t>
  </si>
  <si>
    <t xml:space="preserve"> Rokiškio Juozo Tūbelio progimnazija</t>
  </si>
  <si>
    <t>Pabaigos data 2022 08 31, 2022 m. SB lėšų nebereikės</t>
  </si>
  <si>
    <t xml:space="preserve">,,Erasmus +STEAM MOKYKLA </t>
  </si>
  <si>
    <t xml:space="preserve"> Rokiškio Juozo Tumo- Vaižganto gimnazija</t>
  </si>
  <si>
    <t>Projekto vykdymas dėl COVID -19 pratestas iki 2022-09-30.</t>
  </si>
  <si>
    <t xml:space="preserve">Kairelių kaimo bendruomenės socialinio verslo kūrimas 
ROKI-LEADER-6B- DS- 3-3-2019  </t>
  </si>
  <si>
    <t xml:space="preserve">  Kairelių kaimo bendruomenė</t>
  </si>
  <si>
    <t xml:space="preserve">Socialinės paslaugos Rokiškio rajono gyventojams ROKI-LEADER-6B-D-3-4-2019 </t>
  </si>
  <si>
    <t xml:space="preserve"> Kriaunų kaimo bendruomenė</t>
  </si>
  <si>
    <t xml:space="preserve">Rokiškio rajono, Kupiškio rajono ir Visagino savivaldybių mokyklų sveikatos kabinetų atnaujinimas </t>
  </si>
  <si>
    <t xml:space="preserve">Projektas baigiamas  2023-03-31. </t>
  </si>
  <si>
    <t>Rokiškio rajono vaikų sveiko ir aktyvaus gyvenimo būdo skatinimas</t>
  </si>
  <si>
    <t>Asociacija Veiklus pilietis</t>
  </si>
  <si>
    <t>Projekto veiklų pabaiga 2022-06-10</t>
  </si>
  <si>
    <t xml:space="preserve">Duokiškio kaimo bendruomeninio centro kūrimas ir socialinių, kultūrinių bei aktyvaus laisvalaikio veiklų teikimas kaimo gyventojams, Nr. ROKI-LEADER-6B-SI-5-10-2020/42VS-PV-20-1-09633-PR001 </t>
  </si>
  <si>
    <t>Duokiškio kaimo bendruomenė</t>
  </si>
  <si>
    <t xml:space="preserve">Projekto veiklų pabaiga 2022-06-22. </t>
  </si>
  <si>
    <t>Salų dvaro kūrybos ir laisvalaikio rezidencija</t>
  </si>
  <si>
    <t>Rokiškio tautodailininkų asociacija</t>
  </si>
  <si>
    <t>Projekto veiklos pratęstos, 2021 m. nepanaudotos lėšos - 1,60132, jų reikės 2022 m.</t>
  </si>
  <si>
    <t>„Amatų ir meno erdvė „Kultūros klojimas“</t>
  </si>
  <si>
    <t>J. Vienožinskio tėviškės bendruomenė</t>
  </si>
  <si>
    <t>Projekto veiklų pabaiga 2022.10.06</t>
  </si>
  <si>
    <t xml:space="preserve">Kriaunų varpas - bažnyčiai ir sėlių krašto žmonėms </t>
  </si>
  <si>
    <t xml:space="preserve"> Kriaunų Dievo Apvaizdos parapija</t>
  </si>
  <si>
    <t xml:space="preserve"> Projekto pabaiga 2023 m.</t>
  </si>
  <si>
    <t>Atsinaujinančių energijos išteklių diegimas BĮ "Rokiškio baseinas"</t>
  </si>
  <si>
    <t>BĮ Rokiškio baseinas</t>
  </si>
  <si>
    <t xml:space="preserve">Vaikų laisvalaikio ir pramogų erdvė Bajoruose </t>
  </si>
  <si>
    <t>Bajorų kaimo bendruomenė</t>
  </si>
  <si>
    <t>Pateikta paraiška Rokiškio r. VVG, planuojama pradžia 2022 m.</t>
  </si>
  <si>
    <t>Judrūs ir skambantys Laibgaliai</t>
  </si>
  <si>
    <t>Laibgalių bendruomenė</t>
  </si>
  <si>
    <t>Kokybės krepšelis</t>
  </si>
  <si>
    <t>Rokiškio J. Tumo-Vaižganto gimnazija</t>
  </si>
  <si>
    <t xml:space="preserve">Projekto vykdymo laikotarpis: 2022-03-01 -2023-08-31,  7 tūkst. eur SB lėšų bus grąžintos 2023 m. </t>
  </si>
  <si>
    <t>IŠ VISO</t>
  </si>
  <si>
    <t>1.3.4.1.1.5.4.</t>
  </si>
  <si>
    <t>1.3.4.1.1.5.6.</t>
  </si>
  <si>
    <t>ROKIŠKIO RAJONO SAVIVALDYBĖS 2022 METŲ BIUDŽETO ASIGNAVIMAI</t>
  </si>
  <si>
    <t xml:space="preserve"> </t>
  </si>
  <si>
    <t>1.3.3.</t>
  </si>
  <si>
    <t>Europos Sąjungos finansinės paramos lėšos</t>
  </si>
  <si>
    <t>Skolintos lėšos</t>
  </si>
  <si>
    <t>Lėšos būstams pritaikyti neįgaliesiems</t>
  </si>
  <si>
    <t>Lėšos socialinės reabilitacijos paslaugų neįgaliesiems teikimo bendruomenėje projektams įgyvendinti</t>
  </si>
  <si>
    <t>Lėšos ameninei pagalbai teikti ir administruoti</t>
  </si>
  <si>
    <t>Lėšos asmeninei pagalbai teikti ir administruoti</t>
  </si>
  <si>
    <t>Pedagoginių darbuotojų, išlaikomų iš savivaldybių biudžetų lėšų, darbo užmokesčiui didinti</t>
  </si>
  <si>
    <t>Veiksmingi ir inovatyvūs požiūriai  į ankstyvą vaikų ugdymą (Effective and Innovative Applications in Early Childhood Education), Nr. 2020-1-TR01-KA229-094127_5. (ERASMUS +</t>
  </si>
  <si>
    <t xml:space="preserve">Rokiškio lopšelis-darželis „Varpelis“ </t>
  </si>
  <si>
    <t>Būkite sąmoningi mokydamiesi lauke, iš naujo sužinokite ir vėl atraskite smalsumą ir ryšį (Be-aware Re-aware and Re-discover curiosity and connection in education through outdoor learning), Nr. 2020-1-LT01-KA226-SCH-094825, ERASMUS+</t>
  </si>
  <si>
    <t xml:space="preserve">                                                          IŠ VISO</t>
  </si>
  <si>
    <t>Ppriskirtos valstybės žemės ir kito turto valdymo, naudojimo ir disponavimo juo patikėjimo teise funkcijai atlikti</t>
  </si>
  <si>
    <t>J.Tumo-Vaižganto gimnazija-klasėms, mokinių, turinčioms moksleivius su specialiais  ugdymo poreikiais</t>
  </si>
  <si>
    <t>Lėšos  ugdymui, maitinimui ir pavėžėjimui socialinę riziką patiriančių vakų ikimokykliniam ugdymui užtikrinti</t>
  </si>
  <si>
    <t>ROKIŠKIO RAJONO SAVIVALDYBĖS BIUDŽETO 2022 METŲ VALSTYBĖS BIUDŽETO DOTACIJOS</t>
  </si>
  <si>
    <t xml:space="preserve">                                                  Rokiškio rajono savivaldybės tarybos  </t>
  </si>
  <si>
    <t xml:space="preserve">                                                                                               1 priedas</t>
  </si>
  <si>
    <t xml:space="preserve">                                                                               2 priedas</t>
  </si>
  <si>
    <t>IŠ VISO VALSTYBĖS DELEGUOTOMS FUNKCIJOMS VYKDYTI (1+..+9+14+15+16+20+24+37+39+40+47+..+52)</t>
  </si>
  <si>
    <t>Lėšos socialinių paslaugų srities darbuotojų minimaliesiems pareiginės algos pastoviosios dalies koeficientams didinti</t>
  </si>
  <si>
    <t>Finansinė parama daugiavaikėms šeimoms ir globėjams</t>
  </si>
  <si>
    <t>VALSTYBĖS INVESTICIJŲ PROGRAMOJE NUMATYTOMS KAPITALO INVESTICIJOMS FINANSUOTI (55+56)</t>
  </si>
  <si>
    <t xml:space="preserve">                                                                               2022 m. vasario 23 d. sprendimo Nr. TS-25</t>
  </si>
  <si>
    <t xml:space="preserve">                                                             2022 m. vasario  23 d. sprendimo Nr. TS-25</t>
  </si>
  <si>
    <t>2022 m. vasario 23 d. sprendimo Nr. TS-25</t>
  </si>
  <si>
    <t>2022 m. vasario 23 d. sprendimo TS -25</t>
  </si>
  <si>
    <t>Valstybės biudžeto lėšos išlaidoms, susijusioms su  mokytojų, dirbančių pagal ikimokyklinio, priešmokyklinio, bendrojo ugdymo ir profesinio mokymo programas, personalo optimizavimui ir atnaudinimui, apmokėti</t>
  </si>
  <si>
    <t>Darželiams, mokykloms -  įrangai įsigyti, higienos reikalavimams vykdyti</t>
  </si>
  <si>
    <t>Rokiškio rajono savivaldybės administracija</t>
  </si>
  <si>
    <t xml:space="preserve">Rokiškio rajono Apaščios, Lailūnų ir Gerkonių kadastrinių vietovių dalies melioracijos griovių ir juose esančių statinių rekonstravimas </t>
  </si>
  <si>
    <t>Rengiama paraiška. Lėšos bus grąžintos pasirašius sutartį.</t>
  </si>
  <si>
    <t>Projekto pabaiga 2022-02-10   22347,08  netinkamos išlaidos</t>
  </si>
  <si>
    <t>Eil. Nr</t>
  </si>
  <si>
    <t>Projekto vertė iš viso</t>
  </si>
  <si>
    <t>" ERASMUS+ KA229 "Old places- New spaces" 2019-2021"</t>
  </si>
  <si>
    <t>Daugiafunkcių centrų stiprinimas, socialinių paslaugų prieinamumui ir efektyvumui gerinti (Octopus LLI-425)(Programa Interreg Latvija-Lietuva )</t>
  </si>
  <si>
    <t xml:space="preserve"> Rokiškio r. visuomenės sveikatos biuras</t>
  </si>
  <si>
    <t>Mykolo Romerio pažinimo erdvė (pareiškėjas - Rokiškio r. Obelių gimnazija)</t>
  </si>
  <si>
    <t>Paraiška vertinama</t>
  </si>
  <si>
    <t>Asociacija "Išdrįsk keisti"</t>
  </si>
  <si>
    <t>"Mokslo klubas kelyje"</t>
  </si>
  <si>
    <t xml:space="preserve">Prisidėjimas 2022 m. nereikalingas </t>
  </si>
  <si>
    <t xml:space="preserve">Rokiškio rajono Skemų ir Gindvilių kadastrinių vietovių dalies melioracijos griovių ir juose esančių statinių rekonstravimas </t>
  </si>
  <si>
    <t xml:space="preserve"> Projekto užbaigimo data 2022-06-30</t>
  </si>
  <si>
    <t>Projekto pabaiga 2023 m. gegužės mėn.</t>
  </si>
  <si>
    <t xml:space="preserve">Projektas baigtas  2022-03-31. </t>
  </si>
  <si>
    <t>Pasirašyta paramos sutartis su RVVG, planuojama pradžia 2022 m.</t>
  </si>
  <si>
    <t>Pabaiga 2023-06</t>
  </si>
  <si>
    <t>Projekto vykdytojas – l.-d. ,,Pumpurėlis", partneriai - Švietimo centras, l.-d, ..Nykštukas",m-d Ąžuoliukas, Panemunėlio mokykla-daugiafunkcis centras</t>
  </si>
  <si>
    <t xml:space="preserve">Projekto laikotarpis nuo 2020-09-29 iki2023-09-28. SB lėšos reikalingos 2022 m. rugpjūčio mėn. mokymosi veikloms organizuoti. , o
- 1507,80 eurų 2023 m. sausio-rugsėjo mėn. projekto veikloms įgyvendinti. Lėos bus grąžintos iki 2023-12
</t>
  </si>
  <si>
    <t>Projekto vykdymo laikotarpis nuo 2021-03-01 iki 2022-08-31. SB lėšos bus grąžintos iki 2022-12-31</t>
  </si>
  <si>
    <t xml:space="preserve"> Rokiškio r. Obelių gimnazija</t>
  </si>
  <si>
    <t>1.3.4.1.1.5.21.</t>
  </si>
  <si>
    <t>1.3.4.1.1.5.22.</t>
  </si>
  <si>
    <t>1.3.4.1.1.5.23.</t>
  </si>
  <si>
    <t>1.3.4.1.1.5.20.</t>
  </si>
  <si>
    <t>1.3.4.1.1.5.25.</t>
  </si>
  <si>
    <t>Lėšos socialinių paslaugų šakos kolektyvinėje sutartyje numatytiems įsipareigojimams įgyvendinti</t>
  </si>
  <si>
    <t>Kelių priežiūros ir plėtros programai finansuoti</t>
  </si>
  <si>
    <t>1.3.4.1.1.5.26.</t>
  </si>
  <si>
    <t>Lėšos savivaldybių bendrojo ugdymo mokyklų tinklo stiprinimo iniciatyvoms skatinti</t>
  </si>
  <si>
    <t>1.3.4.1.1.5.14.</t>
  </si>
  <si>
    <t>1.2.4.1.1.5.13.</t>
  </si>
  <si>
    <t>Lietuvos Respublikos Vyriausybės rezervo lėšos savivaldybių partirtoms materialinių išteklių tiekimo, siekiant šalinti COVID-19 ligos padarinius ir valdyti  jos plitimą esant valstybės lygio ekstremaliajai situacijai, išlaidoms kompensuoti</t>
  </si>
  <si>
    <t>1.3.4.1.1.5.27.</t>
  </si>
  <si>
    <t>Lėšos suaugusių asmenų, atvykusių į Lietuvos Respubliką iš Ukrainos dėl Rusijos Federacijos karinių veiksmų Ukrainoje, lietuvių kalbai mokyti</t>
  </si>
  <si>
    <t>1.3.4.1.1.5.28.</t>
  </si>
  <si>
    <t>Lėšos vaikų, atvykusių į Lietuvos Respubliką iš Ukrainos dėl Rusijos Federacijos karinių veiksmų  Ukrainoje, ugdymui ir pavėžėjimui į mokyklą ir atgal</t>
  </si>
  <si>
    <t>1.3.4.1.1.5.29.</t>
  </si>
  <si>
    <t>1.3.4.1.1.5.15.</t>
  </si>
  <si>
    <t>Lėšos nevyriausybinių organizacijų ir bendruomeninės veiklos stiprinimui</t>
  </si>
  <si>
    <t>1.3.4.2.1.1.3</t>
  </si>
  <si>
    <t>1.3.4.2.1.1.5.</t>
  </si>
  <si>
    <t>Dotacija savivaldybės vykdomų projektų nuosavai daliai finansuoti</t>
  </si>
  <si>
    <t xml:space="preserve">                                                             (Rokiškio rajono savivaldybės tarybos </t>
  </si>
  <si>
    <t>Lėšos kompensacijoms už būsto suteikimą užsieniečiams, pasitraukusiems iš Ukrainos, finansuoti (2022m. gegužės-birželio mėn.)</t>
  </si>
  <si>
    <t>Janimo užimtumo vasarą ir integravimo į darbo rinką projektui finansuoti</t>
  </si>
  <si>
    <t>1.3.4..1.1.5.24.</t>
  </si>
  <si>
    <t>1.3.4.1.1.5.30.</t>
  </si>
  <si>
    <t xml:space="preserve">Lėšos siekiant užtikrinti LR piniginės socialinės  paramos nepasiturintiems gyventojams įstatymo įgyvendinimą dėl valstybės remiamų pajamų dydžio padidinimo </t>
  </si>
  <si>
    <t>1.3.4.1.1.5.31.</t>
  </si>
  <si>
    <t>1.3.4.1.1.1.6.</t>
  </si>
  <si>
    <t>Rokiškio rajono savivaldybės dvaro viralinės rekonstrukcijai ir pritaikymo darbams</t>
  </si>
  <si>
    <t>FINANSŲ MINISTERIJA</t>
  </si>
  <si>
    <t>SUSISIEKIMO MINISTERIJA</t>
  </si>
  <si>
    <t>Lėšos kompensacijoms už būsto suteikimą užsieniečiams, pasitraukusiems iš Ukrainos, finansuoti (2022m. gegužės -birželio mėn.)</t>
  </si>
  <si>
    <t>J.Tumo-Vaižganto gimnazijos klasėms, turinčioms moksleivių su specialiais ugdymo poreikiais</t>
  </si>
  <si>
    <t xml:space="preserve">2022 M. VALSTYBĖS BIUDŽETO DOTACIJŲ PASKIRSTYMAS PROGRAMOMS IR ASGNAVIMŲ </t>
  </si>
  <si>
    <t>VALDYTOJAMS</t>
  </si>
  <si>
    <t>J. Keliočio viešoji biblioteka</t>
  </si>
  <si>
    <t>Lėšos socialinių paslaugų šakos kolektyvinėje sutartyje numatytiems įsipareigijimams įgyvendinti</t>
  </si>
  <si>
    <t>Valstybės biudžeto lėšos savivaldybių bendrojo ugdymo mokyklų tinklo iniciatyvoms skatinti</t>
  </si>
  <si>
    <t>Valstybės biudžeto lėšos išlaidoms, susijusioms su mokyklų mokytojų, dirbančių pagal ikimokyklinio, priešmokyklinio, bendrojo ugdymo ir profesinio mokymo programas, personalo optimizavimui ir atnaujinimui, apmokėti</t>
  </si>
  <si>
    <t>Pandėlio gimnazija</t>
  </si>
  <si>
    <t>L.-d.,,Varpelis"</t>
  </si>
  <si>
    <t>Pandėlio UDC</t>
  </si>
  <si>
    <t>Lietuvos Respublikos Vyriausybės rezervo lėšos savivaldybių partirtoms materialinių išteklių trikimo, siekiant šalinti COVID-19 ligos padarinius ir valdyti  jos plitimą esant valstybės lygio ekstremaliajai situacijai, išlaidoms kompensuoti</t>
  </si>
  <si>
    <t xml:space="preserve">  iš jų:</t>
  </si>
  <si>
    <t xml:space="preserve">  (Rokiškio rajono savivaldybės tarybos </t>
  </si>
  <si>
    <t>Lėšos kompensacijoms už būsto suteikimą užsieniečiams, pasitraukusiems iš Ukrainos, finansuoti (2022m. Gegužės-birželio mėn.)</t>
  </si>
  <si>
    <t>Jaunimo užimtumo vasarą ir integravimo į darbo rinką projektui finansuoti</t>
  </si>
  <si>
    <t>iš jų:  socialinė parama</t>
  </si>
  <si>
    <t xml:space="preserve">          kompensacijos už šildymą ir vandenį</t>
  </si>
  <si>
    <t>Obelių gimnazijos IUS</t>
  </si>
  <si>
    <t xml:space="preserve"> IŠ VISO VALSTYBĖS BIUDŽETO LĖŠŲ (53+118)</t>
  </si>
  <si>
    <t>Žaidimų aikštelei L.Šepkos parke įrengti</t>
  </si>
  <si>
    <t>ROKIŠKIO RAJONO SAVIVALDYBĖS BIUDŽETINIŲ ĮSTAIGŲ 2022 M. PAJAMOS</t>
  </si>
  <si>
    <t xml:space="preserve">       UŽ TEIKIAMAS PASLAUGAS</t>
  </si>
  <si>
    <t>Įstaiga</t>
  </si>
  <si>
    <t>Planuojama gauti pajamų už teikiamas paslaugas</t>
  </si>
  <si>
    <t>tame skaičiuje</t>
  </si>
  <si>
    <t>Tėvų įnašai</t>
  </si>
  <si>
    <t>Pajamos už turto nuomą</t>
  </si>
  <si>
    <t>Kitos atsitiktinės pajamos</t>
  </si>
  <si>
    <t xml:space="preserve">Turto valdymo ir ūkio skyrius </t>
  </si>
  <si>
    <t>Viešoji biblioteka</t>
  </si>
  <si>
    <t>Senamiesčio prog. Laibgalių ikimokyklinio ir pradinio ugdymo sk.</t>
  </si>
  <si>
    <t>J. Tumo-Vaižganto gimnazija</t>
  </si>
  <si>
    <t>J. Tūbelio progimnazija</t>
  </si>
  <si>
    <t>Juodupės gimn. neformal. šviet. sk.</t>
  </si>
  <si>
    <t>Kamajų A. Strazdo gimnazija</t>
  </si>
  <si>
    <t>Kamajų A. Strazdo gimnazijos Jūžintų sk.</t>
  </si>
  <si>
    <t>Kamajų gimn. ikimokykl. ugdymo sk.</t>
  </si>
  <si>
    <t>Kamajų gimn. neformal.šviet. sk.</t>
  </si>
  <si>
    <t>Obelių gimn. neformal.šviet. sk.</t>
  </si>
  <si>
    <t xml:space="preserve">Pandėlio universalus daugiafunkcis centras </t>
  </si>
  <si>
    <t>Panemunėlio mokykla-daugiafunkcis centras iš viso</t>
  </si>
  <si>
    <t xml:space="preserve"> (Rokiškio rajono savivaldybės tarybos </t>
  </si>
  <si>
    <t xml:space="preserve">                                                                                                         3 priedas</t>
  </si>
  <si>
    <t xml:space="preserve">          Rokiškio rajono savivaldybės tarybos </t>
  </si>
  <si>
    <t>3 priedas</t>
  </si>
  <si>
    <t xml:space="preserve">                   2022 m. vasario 23 d. sprendimo Nr. TS-25</t>
  </si>
  <si>
    <t>Lėšos kompensacijoms už būsto suteikimą užsieniečiams, pasitraukusiems iš Ukrainos, finansuoti (2022m. birželio-liepos mėn. mėn.)</t>
  </si>
  <si>
    <t>Rokiškio rajono savivaldybės  dvaro viralinės rekonstrukcijai ir pritaikymo darbams</t>
  </si>
  <si>
    <t>Rudolfo Lymano muzikos mokyklos choreografijos sk.</t>
  </si>
  <si>
    <t>(Rokiškio rajono savivaldybės tarybos</t>
  </si>
  <si>
    <t>redakcija)</t>
  </si>
  <si>
    <t xml:space="preserve">IŠ VISO KITOMS TIKSLINĖMS DOTACIJOMS   (54+55+58+59+62+...+70+73+76+79+80+81+84+85+88..+91+104+105+106+113+114+117)           </t>
  </si>
  <si>
    <t>Specialioji tikslinė dotacija iš viso (13+...+17)</t>
  </si>
  <si>
    <t>DOTACIJOS (11+12+18+41)</t>
  </si>
  <si>
    <t>Kitos dotacijos einamiesiems tikslams (18+...+40)</t>
  </si>
  <si>
    <t>Kitos dotacijos turtui įsigyti (42+...+46)</t>
  </si>
  <si>
    <t>Turto pajamos(49+50+51)</t>
  </si>
  <si>
    <t>Rinkliavos(54+55)</t>
  </si>
  <si>
    <t>KITOS PAJAMOS (48+52+53+56+57)</t>
  </si>
  <si>
    <t>VISI MOKESČIAI, PAJAMOS IR DOTACIJOS(1+10+47+58)</t>
  </si>
  <si>
    <t>KITOS DOTACIJOS (35+48+51+64+67+69)</t>
  </si>
  <si>
    <t>Lėšos išlaidoms , susijusioms su mokyklų mokytojų, dirbančių pagal ikimokyklinio, priešmokyklinio, bendrojo  ugdymo ir profesinio mokymo programas, personalo optimizavimui ir atnaujinimui, apmokėti</t>
  </si>
  <si>
    <t xml:space="preserve">                                                              redakcija)</t>
  </si>
  <si>
    <t xml:space="preserve">                                                                                Rokiškio rajono savivaldybės tarybos  </t>
  </si>
  <si>
    <t xml:space="preserve">                                                                               (Rokiškio rajono savivaldybės tarybos </t>
  </si>
  <si>
    <t>Daugiafunkcės salės Rokiškio m. Taikos g.21A  statybai (VIP)</t>
  </si>
  <si>
    <t>Žaidimų aikštelei L. Šepkos parke įrengti</t>
  </si>
  <si>
    <t>Reikalinga 2022 metams, tūkst. Eur</t>
  </si>
  <si>
    <t>Sumos - tūkst. eurų</t>
  </si>
  <si>
    <t xml:space="preserve">                                                              2022 m. liepos 29 d. sprendimo Nr. TS- 176   </t>
  </si>
  <si>
    <t xml:space="preserve">                                                                               2022 m. liepos 29 d. sprendimo Nr. TS- 176  redakcija)</t>
  </si>
  <si>
    <t>(Rokiškio rajono savivaldybės tarybos                    2022 m. liepos 29 d. sprendimo Nr.TS- 176   pakeitimai)</t>
  </si>
  <si>
    <t>ROKIŠKIO RAJONO SAVIVALDYBĖS 2022 METŲ BIUDŽETO ASIGNAVIMAI PROGRAMOMS</t>
  </si>
  <si>
    <t>Projekto pabaiga 2022-12-01 . Papildomi darbai šilumos trasų remontas ir dangos atstatymo darbai 29,8525 tūks. Eur. Sutarties indeksavimas 33,77 tūkst. Eur</t>
  </si>
  <si>
    <t>2022 m. VB lėšomis darbus vykdys   Kultūros infrastruktūros centras, reikalingos papildomiems nenumatytiems darbams 47,469 tūkst. Eur iš SB.</t>
  </si>
  <si>
    <r>
      <t>Rokiškio dvaro sodybos alaus darykla</t>
    </r>
    <r>
      <rPr>
        <i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(u. k. KVR 24857),Tyzenhauzų g. 1, Rokiškio m. avarijos grėsmės pašalinimo - apsaugos techninių priemonių įrengimo ir neatidėliotini saugojimo darbai</t>
    </r>
  </si>
  <si>
    <t>2022m. liepos 29 d. sprendimo Nr.TS-176</t>
  </si>
  <si>
    <t xml:space="preserve">* Savivaldybės lėšos projektų prisidėjimui skiriamos 5 programoje </t>
  </si>
  <si>
    <r>
      <t xml:space="preserve">PLANUOJAMŲ VYKDYTI PROJEKTŲ, FINANSUOJAMŲ  </t>
    </r>
    <r>
      <rPr>
        <b/>
        <sz val="9"/>
        <rFont val="Times New Roman"/>
        <family val="1"/>
        <charset val="186"/>
      </rPr>
      <t>E</t>
    </r>
    <r>
      <rPr>
        <b/>
        <sz val="10"/>
        <rFont val="Times New Roman"/>
        <family val="1"/>
        <charset val="186"/>
      </rPr>
      <t>S IR KITŲ FONDŲ PARAMOS, VALSTYBĖS INVESTICIJŲ PROGRAMOS IR KURIEMS REIKALINGAS PRISIDĖJIMAS ,                 2022 M. SĄRAŠAS</t>
    </r>
  </si>
  <si>
    <t xml:space="preserve">  2022m.liepos 29 d. sprendimo Nr. TS-176   redakcija)</t>
  </si>
  <si>
    <t>sumos-tūkst. eurų</t>
  </si>
  <si>
    <t xml:space="preserve">                                                                                                        sumos- tūkst. eurų</t>
  </si>
  <si>
    <t>(Rokiškio rajono savivaldybės tarybos          2022 m. liepos 29 d. sprendimo Nr.TS- 176          pakeitimai)</t>
  </si>
  <si>
    <t xml:space="preserve"> 2022 m.liepos 29 d. sprendimo Nr. TS- 176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</si>
</sst>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_-* #,##0.00\ _L_t_-;\-* #,##0.00\ _L_t_-;_-* &quot;-&quot;??\ _L_t_-;_-@_-"/>
    <numFmt numFmtId="165" formatCode="0.0"/>
    <numFmt numFmtId="166" formatCode="0.000"/>
    <numFmt numFmtId="167" formatCode="0.0000"/>
    <numFmt numFmtId="168" formatCode="0.00000"/>
    <numFmt numFmtId="169" formatCode="#,##0.00000"/>
    <numFmt numFmtId="170" formatCode="0.000000"/>
    <numFmt numFmtId="171" formatCode="_-* #,##0.00000\ _€_-;\-* #,##0.00000\ _€_-;_-* &quot;-&quot;??\ _€_-;_-@_-"/>
  </numFmts>
  <fonts count="41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sz val="11"/>
      <name val="Times New Roman"/>
      <family val="1"/>
      <charset val="186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11"/>
      <name val="Arial"/>
      <family val="2"/>
      <charset val="186"/>
    </font>
    <font>
      <b/>
      <sz val="9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name val="Arial"/>
      <family val="2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i/>
      <sz val="1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4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 style="medium">
        <color indexed="0"/>
      </top>
      <bottom style="medium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/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0"/>
      </right>
      <top/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64"/>
      </right>
      <top/>
      <bottom style="medium">
        <color indexed="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0"/>
      </left>
      <right style="medium">
        <color indexed="64"/>
      </right>
      <top style="medium">
        <color indexed="0"/>
      </top>
      <bottom/>
      <diagonal/>
    </border>
    <border>
      <left/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</borders>
  <cellStyleXfs count="34">
    <xf numFmtId="0" fontId="0" fillId="0" borderId="0"/>
    <xf numFmtId="0" fontId="18" fillId="0" borderId="0"/>
    <xf numFmtId="0" fontId="23" fillId="0" borderId="0"/>
    <xf numFmtId="0" fontId="19" fillId="0" borderId="0"/>
    <xf numFmtId="0" fontId="8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8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43" fontId="34" fillId="0" borderId="0" applyFont="0" applyFill="0" applyBorder="0" applyAlignment="0" applyProtection="0"/>
  </cellStyleXfs>
  <cellXfs count="85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indent="15"/>
    </xf>
    <xf numFmtId="0" fontId="5" fillId="0" borderId="0" xfId="0" applyFont="1"/>
    <xf numFmtId="0" fontId="10" fillId="0" borderId="0" xfId="0" applyFont="1" applyAlignment="1"/>
    <xf numFmtId="16" fontId="0" fillId="0" borderId="0" xfId="0" applyNumberFormat="1"/>
    <xf numFmtId="0" fontId="9" fillId="0" borderId="0" xfId="0" applyFont="1"/>
    <xf numFmtId="0" fontId="0" fillId="0" borderId="0" xfId="0" applyFill="1"/>
    <xf numFmtId="0" fontId="8" fillId="0" borderId="0" xfId="0" applyFont="1"/>
    <xf numFmtId="166" fontId="9" fillId="0" borderId="1" xfId="0" applyNumberFormat="1" applyFont="1" applyFill="1" applyBorder="1"/>
    <xf numFmtId="166" fontId="0" fillId="3" borderId="1" xfId="0" applyNumberFormat="1" applyFill="1" applyBorder="1"/>
    <xf numFmtId="0" fontId="7" fillId="0" borderId="0" xfId="0" applyFont="1" applyAlignment="1"/>
    <xf numFmtId="166" fontId="9" fillId="3" borderId="1" xfId="0" applyNumberFormat="1" applyFont="1" applyFill="1" applyBorder="1"/>
    <xf numFmtId="0" fontId="7" fillId="0" borderId="0" xfId="0" applyFont="1"/>
    <xf numFmtId="0" fontId="9" fillId="0" borderId="0" xfId="0" applyFont="1" applyAlignment="1"/>
    <xf numFmtId="0" fontId="8" fillId="0" borderId="5" xfId="9" applyFont="1" applyBorder="1" applyAlignment="1">
      <alignment horizontal="left" vertical="center" wrapText="1"/>
    </xf>
    <xf numFmtId="166" fontId="8" fillId="0" borderId="6" xfId="0" applyNumberFormat="1" applyFont="1" applyBorder="1"/>
    <xf numFmtId="0" fontId="8" fillId="0" borderId="2" xfId="9" applyFont="1" applyBorder="1" applyAlignment="1">
      <alignment horizontal="center" vertical="center" wrapText="1"/>
    </xf>
    <xf numFmtId="166" fontId="8" fillId="0" borderId="7" xfId="0" applyNumberFormat="1" applyFont="1" applyBorder="1"/>
    <xf numFmtId="166" fontId="8" fillId="0" borderId="3" xfId="9" applyNumberFormat="1" applyFont="1" applyBorder="1" applyAlignment="1">
      <alignment horizontal="right" vertical="center" wrapText="1"/>
    </xf>
    <xf numFmtId="0" fontId="8" fillId="0" borderId="5" xfId="0" applyFont="1" applyBorder="1"/>
    <xf numFmtId="166" fontId="8" fillId="0" borderId="3" xfId="0" applyNumberFormat="1" applyFont="1" applyBorder="1"/>
    <xf numFmtId="0" fontId="8" fillId="0" borderId="3" xfId="9" applyFont="1" applyBorder="1" applyAlignment="1">
      <alignment horizontal="right" vertical="center" wrapText="1"/>
    </xf>
    <xf numFmtId="0" fontId="8" fillId="0" borderId="8" xfId="0" applyFont="1" applyBorder="1"/>
    <xf numFmtId="0" fontId="9" fillId="0" borderId="5" xfId="0" applyFont="1" applyBorder="1"/>
    <xf numFmtId="166" fontId="9" fillId="0" borderId="6" xfId="0" applyNumberFormat="1" applyFont="1" applyBorder="1"/>
    <xf numFmtId="166" fontId="9" fillId="0" borderId="3" xfId="0" applyNumberFormat="1" applyFont="1" applyBorder="1"/>
    <xf numFmtId="166" fontId="9" fillId="0" borderId="2" xfId="0" applyNumberFormat="1" applyFont="1" applyBorder="1"/>
    <xf numFmtId="166" fontId="9" fillId="0" borderId="7" xfId="0" applyNumberFormat="1" applyFont="1" applyBorder="1"/>
    <xf numFmtId="166" fontId="9" fillId="0" borderId="1" xfId="0" applyNumberFormat="1" applyFont="1" applyBorder="1"/>
    <xf numFmtId="166" fontId="8" fillId="0" borderId="2" xfId="0" applyNumberFormat="1" applyFont="1" applyBorder="1"/>
    <xf numFmtId="166" fontId="8" fillId="0" borderId="1" xfId="0" applyNumberFormat="1" applyFont="1" applyBorder="1"/>
    <xf numFmtId="166" fontId="9" fillId="2" borderId="3" xfId="0" applyNumberFormat="1" applyFont="1" applyFill="1" applyBorder="1"/>
    <xf numFmtId="0" fontId="8" fillId="0" borderId="8" xfId="0" applyFont="1" applyBorder="1" applyAlignment="1">
      <alignment vertical="top"/>
    </xf>
    <xf numFmtId="0" fontId="9" fillId="0" borderId="5" xfId="0" applyFont="1" applyBorder="1" applyAlignment="1">
      <alignment wrapText="1"/>
    </xf>
    <xf numFmtId="166" fontId="9" fillId="0" borderId="8" xfId="0" applyNumberFormat="1" applyFont="1" applyBorder="1"/>
    <xf numFmtId="166" fontId="9" fillId="0" borderId="9" xfId="0" applyNumberFormat="1" applyFont="1" applyBorder="1"/>
    <xf numFmtId="166" fontId="8" fillId="0" borderId="10" xfId="0" applyNumberFormat="1" applyFont="1" applyBorder="1"/>
    <xf numFmtId="166" fontId="9" fillId="3" borderId="7" xfId="0" applyNumberFormat="1" applyFont="1" applyFill="1" applyBorder="1"/>
    <xf numFmtId="0" fontId="12" fillId="2" borderId="5" xfId="0" applyFont="1" applyFill="1" applyBorder="1"/>
    <xf numFmtId="0" fontId="12" fillId="0" borderId="5" xfId="0" applyFont="1" applyBorder="1"/>
    <xf numFmtId="166" fontId="9" fillId="0" borderId="7" xfId="0" applyNumberFormat="1" applyFont="1" applyBorder="1" applyAlignment="1">
      <alignment vertical="top" wrapText="1"/>
    </xf>
    <xf numFmtId="0" fontId="9" fillId="0" borderId="11" xfId="0" applyFont="1" applyBorder="1"/>
    <xf numFmtId="166" fontId="9" fillId="0" borderId="12" xfId="0" applyNumberFormat="1" applyFont="1" applyBorder="1"/>
    <xf numFmtId="166" fontId="9" fillId="0" borderId="13" xfId="0" applyNumberFormat="1" applyFont="1" applyBorder="1"/>
    <xf numFmtId="166" fontId="9" fillId="0" borderId="14" xfId="0" applyNumberFormat="1" applyFont="1" applyBorder="1"/>
    <xf numFmtId="166" fontId="9" fillId="0" borderId="15" xfId="0" applyNumberFormat="1" applyFont="1" applyBorder="1"/>
    <xf numFmtId="166" fontId="9" fillId="0" borderId="16" xfId="0" applyNumberFormat="1" applyFont="1" applyBorder="1"/>
    <xf numFmtId="166" fontId="8" fillId="0" borderId="14" xfId="0" applyNumberFormat="1" applyFont="1" applyBorder="1"/>
    <xf numFmtId="166" fontId="8" fillId="0" borderId="15" xfId="0" applyNumberFormat="1" applyFont="1" applyBorder="1"/>
    <xf numFmtId="166" fontId="8" fillId="0" borderId="13" xfId="0" applyNumberFormat="1" applyFont="1" applyBorder="1"/>
    <xf numFmtId="166" fontId="8" fillId="0" borderId="16" xfId="0" applyNumberFormat="1" applyFont="1" applyBorder="1"/>
    <xf numFmtId="166" fontId="9" fillId="0" borderId="17" xfId="0" applyNumberFormat="1" applyFont="1" applyBorder="1"/>
    <xf numFmtId="0" fontId="9" fillId="0" borderId="5" xfId="0" applyFont="1" applyBorder="1" applyAlignment="1">
      <alignment horizontal="left"/>
    </xf>
    <xf numFmtId="0" fontId="9" fillId="2" borderId="5" xfId="0" applyFont="1" applyFill="1" applyBorder="1"/>
    <xf numFmtId="0" fontId="9" fillId="0" borderId="18" xfId="0" applyFont="1" applyBorder="1"/>
    <xf numFmtId="166" fontId="9" fillId="0" borderId="19" xfId="0" applyNumberFormat="1" applyFont="1" applyBorder="1"/>
    <xf numFmtId="166" fontId="9" fillId="0" borderId="20" xfId="0" applyNumberFormat="1" applyFont="1" applyBorder="1"/>
    <xf numFmtId="166" fontId="8" fillId="0" borderId="21" xfId="0" applyNumberFormat="1" applyFont="1" applyBorder="1"/>
    <xf numFmtId="166" fontId="9" fillId="0" borderId="21" xfId="0" applyNumberFormat="1" applyFont="1" applyBorder="1"/>
    <xf numFmtId="0" fontId="8" fillId="0" borderId="23" xfId="0" applyFont="1" applyBorder="1"/>
    <xf numFmtId="0" fontId="9" fillId="0" borderId="24" xfId="0" applyFont="1" applyBorder="1"/>
    <xf numFmtId="166" fontId="9" fillId="0" borderId="25" xfId="0" applyNumberFormat="1" applyFont="1" applyBorder="1"/>
    <xf numFmtId="166" fontId="9" fillId="3" borderId="26" xfId="0" applyNumberFormat="1" applyFont="1" applyFill="1" applyBorder="1"/>
    <xf numFmtId="166" fontId="9" fillId="0" borderId="27" xfId="0" applyNumberFormat="1" applyFont="1" applyBorder="1"/>
    <xf numFmtId="166" fontId="9" fillId="0" borderId="28" xfId="0" applyNumberFormat="1" applyFont="1" applyBorder="1"/>
    <xf numFmtId="166" fontId="9" fillId="0" borderId="29" xfId="0" applyNumberFormat="1" applyFont="1" applyBorder="1"/>
    <xf numFmtId="166" fontId="9" fillId="0" borderId="26" xfId="0" applyNumberFormat="1" applyFont="1" applyBorder="1"/>
    <xf numFmtId="166" fontId="9" fillId="3" borderId="29" xfId="0" applyNumberFormat="1" applyFont="1" applyFill="1" applyBorder="1"/>
    <xf numFmtId="0" fontId="9" fillId="0" borderId="0" xfId="0" applyFont="1" applyFill="1" applyBorder="1"/>
    <xf numFmtId="0" fontId="15" fillId="0" borderId="0" xfId="0" applyFont="1"/>
    <xf numFmtId="0" fontId="8" fillId="0" borderId="30" xfId="9" applyFont="1" applyBorder="1" applyAlignment="1">
      <alignment horizontal="center" vertical="center" wrapText="1"/>
    </xf>
    <xf numFmtId="0" fontId="11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16" fillId="0" borderId="23" xfId="0" applyFont="1" applyBorder="1" applyAlignment="1">
      <alignment wrapText="1"/>
    </xf>
    <xf numFmtId="166" fontId="9" fillId="0" borderId="31" xfId="0" applyNumberFormat="1" applyFont="1" applyBorder="1"/>
    <xf numFmtId="166" fontId="9" fillId="0" borderId="32" xfId="0" applyNumberFormat="1" applyFont="1" applyBorder="1"/>
    <xf numFmtId="166" fontId="9" fillId="0" borderId="24" xfId="0" applyNumberFormat="1" applyFont="1" applyBorder="1"/>
    <xf numFmtId="0" fontId="0" fillId="0" borderId="33" xfId="0" applyBorder="1" applyAlignment="1">
      <alignment vertical="top"/>
    </xf>
    <xf numFmtId="0" fontId="9" fillId="0" borderId="33" xfId="9" applyFont="1" applyBorder="1" applyAlignment="1">
      <alignment horizontal="left" vertical="center" wrapText="1"/>
    </xf>
    <xf numFmtId="166" fontId="9" fillId="0" borderId="34" xfId="0" applyNumberFormat="1" applyFont="1" applyBorder="1"/>
    <xf numFmtId="0" fontId="8" fillId="0" borderId="35" xfId="9" applyFont="1" applyBorder="1" applyAlignment="1">
      <alignment horizontal="center" vertical="center" wrapText="1"/>
    </xf>
    <xf numFmtId="166" fontId="9" fillId="0" borderId="36" xfId="9" applyNumberFormat="1" applyFont="1" applyBorder="1" applyAlignment="1">
      <alignment horizontal="right" vertical="center" wrapText="1"/>
    </xf>
    <xf numFmtId="166" fontId="9" fillId="0" borderId="37" xfId="9" applyNumberFormat="1" applyFont="1" applyBorder="1" applyAlignment="1">
      <alignment horizontal="right" vertical="center" wrapText="1"/>
    </xf>
    <xf numFmtId="166" fontId="9" fillId="0" borderId="38" xfId="9" applyNumberFormat="1" applyFont="1" applyBorder="1" applyAlignment="1">
      <alignment horizontal="right" vertical="center" wrapText="1"/>
    </xf>
    <xf numFmtId="166" fontId="9" fillId="0" borderId="37" xfId="0" applyNumberFormat="1" applyFont="1" applyBorder="1"/>
    <xf numFmtId="166" fontId="9" fillId="0" borderId="35" xfId="0" applyNumberFormat="1" applyFont="1" applyBorder="1"/>
    <xf numFmtId="166" fontId="9" fillId="0" borderId="36" xfId="0" applyNumberFormat="1" applyFont="1" applyBorder="1"/>
    <xf numFmtId="166" fontId="9" fillId="0" borderId="38" xfId="0" applyNumberFormat="1" applyFont="1" applyBorder="1"/>
    <xf numFmtId="166" fontId="9" fillId="0" borderId="39" xfId="0" applyNumberFormat="1" applyFont="1" applyBorder="1"/>
    <xf numFmtId="166" fontId="9" fillId="0" borderId="40" xfId="0" applyNumberFormat="1" applyFont="1" applyBorder="1"/>
    <xf numFmtId="166" fontId="9" fillId="0" borderId="41" xfId="0" applyNumberFormat="1" applyFont="1" applyBorder="1"/>
    <xf numFmtId="0" fontId="9" fillId="0" borderId="33" xfId="0" applyFont="1" applyBorder="1"/>
    <xf numFmtId="0" fontId="0" fillId="0" borderId="5" xfId="0" applyBorder="1" applyAlignment="1">
      <alignment vertical="top"/>
    </xf>
    <xf numFmtId="166" fontId="0" fillId="2" borderId="3" xfId="0" applyNumberFormat="1" applyFill="1" applyBorder="1"/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7" xfId="0" applyNumberFormat="1" applyBorder="1"/>
    <xf numFmtId="166" fontId="9" fillId="0" borderId="10" xfId="0" applyNumberFormat="1" applyFont="1" applyBorder="1"/>
    <xf numFmtId="166" fontId="0" fillId="0" borderId="9" xfId="0" applyNumberFormat="1" applyBorder="1"/>
    <xf numFmtId="166" fontId="14" fillId="0" borderId="7" xfId="0" applyNumberFormat="1" applyFont="1" applyBorder="1"/>
    <xf numFmtId="166" fontId="0" fillId="0" borderId="6" xfId="0" applyNumberFormat="1" applyBorder="1"/>
    <xf numFmtId="166" fontId="0" fillId="0" borderId="10" xfId="0" applyNumberFormat="1" applyBorder="1"/>
    <xf numFmtId="0" fontId="17" fillId="0" borderId="5" xfId="0" applyFont="1" applyBorder="1" applyAlignment="1">
      <alignment wrapText="1"/>
    </xf>
    <xf numFmtId="166" fontId="0" fillId="0" borderId="8" xfId="0" applyNumberFormat="1" applyBorder="1"/>
    <xf numFmtId="0" fontId="12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6" fontId="0" fillId="0" borderId="24" xfId="0" applyNumberFormat="1" applyBorder="1"/>
    <xf numFmtId="166" fontId="9" fillId="0" borderId="42" xfId="0" applyNumberFormat="1" applyFont="1" applyBorder="1"/>
    <xf numFmtId="166" fontId="0" fillId="0" borderId="35" xfId="0" applyNumberFormat="1" applyBorder="1"/>
    <xf numFmtId="166" fontId="9" fillId="0" borderId="4" xfId="0" applyNumberFormat="1" applyFont="1" applyBorder="1"/>
    <xf numFmtId="166" fontId="9" fillId="0" borderId="43" xfId="0" applyNumberFormat="1" applyFont="1" applyBorder="1"/>
    <xf numFmtId="166" fontId="0" fillId="0" borderId="44" xfId="0" applyNumberFormat="1" applyBorder="1"/>
    <xf numFmtId="166" fontId="0" fillId="0" borderId="41" xfId="0" applyNumberFormat="1" applyBorder="1"/>
    <xf numFmtId="166" fontId="9" fillId="0" borderId="45" xfId="0" applyNumberFormat="1" applyFont="1" applyBorder="1"/>
    <xf numFmtId="166" fontId="0" fillId="0" borderId="46" xfId="0" applyNumberFormat="1" applyBorder="1"/>
    <xf numFmtId="166" fontId="0" fillId="0" borderId="39" xfId="0" applyNumberFormat="1" applyBorder="1"/>
    <xf numFmtId="166" fontId="0" fillId="0" borderId="37" xfId="0" applyNumberFormat="1" applyBorder="1"/>
    <xf numFmtId="166" fontId="0" fillId="0" borderId="47" xfId="0" applyNumberFormat="1" applyBorder="1"/>
    <xf numFmtId="0" fontId="17" fillId="0" borderId="5" xfId="0" applyFont="1" applyBorder="1"/>
    <xf numFmtId="0" fontId="0" fillId="0" borderId="11" xfId="0" applyBorder="1" applyAlignment="1">
      <alignment vertical="top"/>
    </xf>
    <xf numFmtId="166" fontId="0" fillId="0" borderId="20" xfId="0" applyNumberFormat="1" applyBorder="1"/>
    <xf numFmtId="166" fontId="0" fillId="0" borderId="19" xfId="0" applyNumberFormat="1" applyBorder="1"/>
    <xf numFmtId="166" fontId="0" fillId="0" borderId="21" xfId="0" applyNumberFormat="1" applyBorder="1"/>
    <xf numFmtId="166" fontId="0" fillId="0" borderId="48" xfId="0" applyNumberFormat="1" applyBorder="1"/>
    <xf numFmtId="166" fontId="8" fillId="0" borderId="19" xfId="0" applyNumberFormat="1" applyFont="1" applyBorder="1"/>
    <xf numFmtId="166" fontId="9" fillId="3" borderId="31" xfId="0" applyNumberFormat="1" applyFont="1" applyFill="1" applyBorder="1"/>
    <xf numFmtId="166" fontId="9" fillId="3" borderId="25" xfId="0" applyNumberFormat="1" applyFont="1" applyFill="1" applyBorder="1"/>
    <xf numFmtId="166" fontId="0" fillId="0" borderId="29" xfId="0" applyNumberFormat="1" applyBorder="1"/>
    <xf numFmtId="166" fontId="0" fillId="0" borderId="25" xfId="0" applyNumberFormat="1" applyBorder="1"/>
    <xf numFmtId="0" fontId="9" fillId="0" borderId="49" xfId="0" applyFont="1" applyBorder="1" applyAlignment="1">
      <alignment wrapText="1"/>
    </xf>
    <xf numFmtId="166" fontId="9" fillId="0" borderId="50" xfId="0" applyNumberFormat="1" applyFont="1" applyBorder="1"/>
    <xf numFmtId="166" fontId="0" fillId="0" borderId="40" xfId="0" applyNumberFormat="1" applyBorder="1"/>
    <xf numFmtId="166" fontId="9" fillId="3" borderId="3" xfId="0" applyNumberFormat="1" applyFont="1" applyFill="1" applyBorder="1"/>
    <xf numFmtId="166" fontId="8" fillId="3" borderId="7" xfId="0" applyNumberFormat="1" applyFont="1" applyFill="1" applyBorder="1"/>
    <xf numFmtId="166" fontId="8" fillId="3" borderId="3" xfId="0" applyNumberFormat="1" applyFont="1" applyFill="1" applyBorder="1"/>
    <xf numFmtId="0" fontId="12" fillId="0" borderId="11" xfId="0" applyFont="1" applyBorder="1"/>
    <xf numFmtId="0" fontId="12" fillId="2" borderId="40" xfId="0" applyFont="1" applyFill="1" applyBorder="1" applyAlignment="1"/>
    <xf numFmtId="0" fontId="12" fillId="2" borderId="40" xfId="0" applyFont="1" applyFill="1" applyBorder="1" applyAlignment="1">
      <alignment vertical="top" wrapText="1"/>
    </xf>
    <xf numFmtId="0" fontId="13" fillId="0" borderId="5" xfId="0" applyFont="1" applyBorder="1"/>
    <xf numFmtId="166" fontId="0" fillId="0" borderId="15" xfId="0" applyNumberFormat="1" applyBorder="1"/>
    <xf numFmtId="166" fontId="0" fillId="0" borderId="13" xfId="0" applyNumberFormat="1" applyBorder="1"/>
    <xf numFmtId="166" fontId="0" fillId="0" borderId="16" xfId="0" applyNumberFormat="1" applyBorder="1"/>
    <xf numFmtId="0" fontId="16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2" fillId="2" borderId="5" xfId="0" applyFont="1" applyFill="1" applyBorder="1" applyAlignment="1">
      <alignment vertical="top" wrapText="1"/>
    </xf>
    <xf numFmtId="166" fontId="8" fillId="0" borderId="7" xfId="0" applyNumberFormat="1" applyFont="1" applyBorder="1" applyAlignment="1">
      <alignment wrapText="1"/>
    </xf>
    <xf numFmtId="166" fontId="0" fillId="0" borderId="3" xfId="0" applyNumberFormat="1" applyBorder="1" applyAlignment="1">
      <alignment wrapText="1"/>
    </xf>
    <xf numFmtId="166" fontId="9" fillId="0" borderId="3" xfId="0" applyNumberFormat="1" applyFont="1" applyBorder="1" applyAlignment="1">
      <alignment wrapText="1"/>
    </xf>
    <xf numFmtId="166" fontId="9" fillId="0" borderId="1" xfId="0" applyNumberFormat="1" applyFont="1" applyBorder="1" applyAlignment="1">
      <alignment wrapText="1"/>
    </xf>
    <xf numFmtId="166" fontId="0" fillId="0" borderId="6" xfId="0" applyNumberFormat="1" applyBorder="1" applyAlignment="1">
      <alignment wrapText="1"/>
    </xf>
    <xf numFmtId="166" fontId="0" fillId="2" borderId="3" xfId="0" applyNumberFormat="1" applyFill="1" applyBorder="1" applyAlignment="1">
      <alignment wrapText="1"/>
    </xf>
    <xf numFmtId="166" fontId="0" fillId="0" borderId="3" xfId="0" applyNumberFormat="1" applyBorder="1" applyAlignment="1">
      <alignment vertical="top" wrapText="1"/>
    </xf>
    <xf numFmtId="166" fontId="0" fillId="0" borderId="2" xfId="0" applyNumberFormat="1" applyBorder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166" fontId="0" fillId="0" borderId="7" xfId="0" applyNumberForma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166" fontId="8" fillId="0" borderId="8" xfId="0" applyNumberFormat="1" applyFont="1" applyBorder="1"/>
    <xf numFmtId="0" fontId="8" fillId="2" borderId="11" xfId="0" applyFont="1" applyFill="1" applyBorder="1"/>
    <xf numFmtId="166" fontId="0" fillId="0" borderId="12" xfId="0" applyNumberFormat="1" applyBorder="1"/>
    <xf numFmtId="166" fontId="0" fillId="0" borderId="14" xfId="0" applyNumberFormat="1" applyBorder="1"/>
    <xf numFmtId="0" fontId="0" fillId="0" borderId="40" xfId="0" applyBorder="1" applyAlignment="1">
      <alignment vertical="top"/>
    </xf>
    <xf numFmtId="0" fontId="9" fillId="0" borderId="51" xfId="0" applyFont="1" applyBorder="1"/>
    <xf numFmtId="166" fontId="9" fillId="0" borderId="44" xfId="0" applyNumberFormat="1" applyFont="1" applyBorder="1"/>
    <xf numFmtId="166" fontId="9" fillId="0" borderId="51" xfId="0" applyNumberFormat="1" applyFont="1" applyBorder="1"/>
    <xf numFmtId="166" fontId="0" fillId="0" borderId="4" xfId="0" applyNumberFormat="1" applyBorder="1"/>
    <xf numFmtId="166" fontId="0" fillId="0" borderId="43" xfId="0" applyNumberFormat="1" applyBorder="1"/>
    <xf numFmtId="0" fontId="0" fillId="0" borderId="8" xfId="0" applyBorder="1" applyAlignment="1">
      <alignment vertical="top"/>
    </xf>
    <xf numFmtId="0" fontId="12" fillId="0" borderId="8" xfId="0" applyFont="1" applyFill="1" applyBorder="1" applyAlignment="1">
      <alignment vertical="top" wrapText="1"/>
    </xf>
    <xf numFmtId="0" fontId="0" fillId="0" borderId="2" xfId="0" applyBorder="1" applyAlignment="1">
      <alignment vertical="top"/>
    </xf>
    <xf numFmtId="166" fontId="0" fillId="0" borderId="36" xfId="0" applyNumberFormat="1" applyBorder="1"/>
    <xf numFmtId="166" fontId="0" fillId="0" borderId="38" xfId="0" applyNumberFormat="1" applyBorder="1"/>
    <xf numFmtId="166" fontId="8" fillId="0" borderId="52" xfId="0" applyNumberFormat="1" applyFont="1" applyBorder="1"/>
    <xf numFmtId="166" fontId="0" fillId="0" borderId="52" xfId="0" applyNumberFormat="1" applyBorder="1"/>
    <xf numFmtId="166" fontId="0" fillId="0" borderId="53" xfId="0" applyNumberFormat="1" applyBorder="1"/>
    <xf numFmtId="166" fontId="0" fillId="0" borderId="54" xfId="0" applyNumberFormat="1" applyBorder="1"/>
    <xf numFmtId="0" fontId="9" fillId="0" borderId="23" xfId="0" applyFont="1" applyBorder="1"/>
    <xf numFmtId="0" fontId="8" fillId="0" borderId="40" xfId="0" applyFont="1" applyBorder="1" applyAlignment="1">
      <alignment vertical="top"/>
    </xf>
    <xf numFmtId="166" fontId="8" fillId="0" borderId="7" xfId="0" applyNumberFormat="1" applyFont="1" applyFill="1" applyBorder="1"/>
    <xf numFmtId="166" fontId="8" fillId="0" borderId="1" xfId="0" applyNumberFormat="1" applyFont="1" applyFill="1" applyBorder="1"/>
    <xf numFmtId="166" fontId="9" fillId="0" borderId="7" xfId="0" applyNumberFormat="1" applyFont="1" applyFill="1" applyBorder="1"/>
    <xf numFmtId="166" fontId="8" fillId="3" borderId="1" xfId="0" applyNumberFormat="1" applyFont="1" applyFill="1" applyBorder="1"/>
    <xf numFmtId="0" fontId="8" fillId="3" borderId="8" xfId="0" applyFont="1" applyFill="1" applyBorder="1" applyAlignment="1">
      <alignment horizontal="right" vertical="center" wrapText="1"/>
    </xf>
    <xf numFmtId="0" fontId="8" fillId="3" borderId="8" xfId="0" applyFont="1" applyFill="1" applyBorder="1" applyAlignment="1">
      <alignment vertical="top"/>
    </xf>
    <xf numFmtId="0" fontId="0" fillId="3" borderId="0" xfId="0" applyFill="1"/>
    <xf numFmtId="0" fontId="6" fillId="0" borderId="0" xfId="0" applyFont="1"/>
    <xf numFmtId="16" fontId="6" fillId="0" borderId="0" xfId="0" applyNumberFormat="1" applyFont="1"/>
    <xf numFmtId="0" fontId="0" fillId="3" borderId="0" xfId="0" applyFill="1"/>
    <xf numFmtId="0" fontId="0" fillId="3" borderId="0" xfId="0" applyNumberFormat="1" applyFont="1" applyFill="1" applyBorder="1" applyAlignment="1" applyProtection="1"/>
    <xf numFmtId="0" fontId="7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/>
    <xf numFmtId="166" fontId="9" fillId="3" borderId="57" xfId="0" applyNumberFormat="1" applyFont="1" applyFill="1" applyBorder="1" applyAlignment="1" applyProtection="1"/>
    <xf numFmtId="166" fontId="9" fillId="3" borderId="58" xfId="0" applyNumberFormat="1" applyFont="1" applyFill="1" applyBorder="1" applyAlignment="1" applyProtection="1"/>
    <xf numFmtId="166" fontId="9" fillId="3" borderId="59" xfId="0" applyNumberFormat="1" applyFont="1" applyFill="1" applyBorder="1" applyAlignment="1" applyProtection="1"/>
    <xf numFmtId="166" fontId="9" fillId="3" borderId="60" xfId="0" applyNumberFormat="1" applyFont="1" applyFill="1" applyBorder="1" applyAlignment="1" applyProtection="1"/>
    <xf numFmtId="166" fontId="0" fillId="3" borderId="60" xfId="0" applyNumberFormat="1" applyFont="1" applyFill="1" applyBorder="1" applyAlignment="1" applyProtection="1"/>
    <xf numFmtId="166" fontId="0" fillId="3" borderId="62" xfId="0" applyNumberFormat="1" applyFont="1" applyFill="1" applyBorder="1" applyAlignment="1" applyProtection="1"/>
    <xf numFmtId="166" fontId="9" fillId="3" borderId="31" xfId="0" applyNumberFormat="1" applyFont="1" applyFill="1" applyBorder="1" applyAlignment="1" applyProtection="1"/>
    <xf numFmtId="166" fontId="0" fillId="3" borderId="59" xfId="0" applyNumberFormat="1" applyFont="1" applyFill="1" applyBorder="1" applyAlignment="1" applyProtection="1"/>
    <xf numFmtId="166" fontId="0" fillId="3" borderId="64" xfId="0" applyNumberFormat="1" applyFont="1" applyFill="1" applyBorder="1" applyAlignment="1" applyProtection="1"/>
    <xf numFmtId="166" fontId="0" fillId="3" borderId="65" xfId="0" applyNumberFormat="1" applyFont="1" applyFill="1" applyBorder="1" applyAlignment="1" applyProtection="1"/>
    <xf numFmtId="166" fontId="9" fillId="3" borderId="64" xfId="0" applyNumberFormat="1" applyFont="1" applyFill="1" applyBorder="1" applyAlignment="1" applyProtection="1"/>
    <xf numFmtId="166" fontId="8" fillId="3" borderId="64" xfId="0" applyNumberFormat="1" applyFont="1" applyFill="1" applyBorder="1" applyAlignment="1" applyProtection="1"/>
    <xf numFmtId="166" fontId="0" fillId="3" borderId="66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/>
    <xf numFmtId="0" fontId="9" fillId="3" borderId="0" xfId="0" applyFont="1" applyFill="1"/>
    <xf numFmtId="166" fontId="0" fillId="3" borderId="67" xfId="0" applyNumberFormat="1" applyFont="1" applyFill="1" applyBorder="1" applyAlignment="1" applyProtection="1"/>
    <xf numFmtId="0" fontId="9" fillId="3" borderId="68" xfId="0" applyNumberFormat="1" applyFont="1" applyFill="1" applyBorder="1" applyAlignment="1" applyProtection="1"/>
    <xf numFmtId="166" fontId="9" fillId="3" borderId="32" xfId="0" applyNumberFormat="1" applyFont="1" applyFill="1" applyBorder="1" applyAlignment="1" applyProtection="1"/>
    <xf numFmtId="166" fontId="9" fillId="3" borderId="70" xfId="0" applyNumberFormat="1" applyFont="1" applyFill="1" applyBorder="1" applyAlignment="1" applyProtection="1"/>
    <xf numFmtId="166" fontId="9" fillId="3" borderId="69" xfId="0" applyNumberFormat="1" applyFont="1" applyFill="1" applyBorder="1" applyAlignment="1" applyProtection="1"/>
    <xf numFmtId="166" fontId="0" fillId="3" borderId="71" xfId="0" applyNumberFormat="1" applyFont="1" applyFill="1" applyBorder="1" applyAlignment="1" applyProtection="1"/>
    <xf numFmtId="166" fontId="9" fillId="3" borderId="71" xfId="0" applyNumberFormat="1" applyFont="1" applyFill="1" applyBorder="1" applyAlignment="1" applyProtection="1"/>
    <xf numFmtId="166" fontId="9" fillId="3" borderId="65" xfId="0" applyNumberFormat="1" applyFont="1" applyFill="1" applyBorder="1" applyAlignment="1" applyProtection="1"/>
    <xf numFmtId="166" fontId="8" fillId="3" borderId="65" xfId="0" applyNumberFormat="1" applyFont="1" applyFill="1" applyBorder="1" applyAlignment="1" applyProtection="1"/>
    <xf numFmtId="166" fontId="9" fillId="3" borderId="72" xfId="0" applyNumberFormat="1" applyFont="1" applyFill="1" applyBorder="1" applyAlignment="1" applyProtection="1"/>
    <xf numFmtId="166" fontId="9" fillId="3" borderId="73" xfId="0" applyNumberFormat="1" applyFont="1" applyFill="1" applyBorder="1" applyAlignment="1" applyProtection="1"/>
    <xf numFmtId="166" fontId="9" fillId="3" borderId="67" xfId="0" applyNumberFormat="1" applyFont="1" applyFill="1" applyBorder="1" applyAlignment="1" applyProtection="1"/>
    <xf numFmtId="166" fontId="0" fillId="3" borderId="64" xfId="0" applyNumberFormat="1" applyFont="1" applyFill="1" applyBorder="1" applyAlignment="1" applyProtection="1">
      <alignment wrapText="1"/>
    </xf>
    <xf numFmtId="166" fontId="9" fillId="3" borderId="74" xfId="0" applyNumberFormat="1" applyFont="1" applyFill="1" applyBorder="1" applyAlignment="1" applyProtection="1"/>
    <xf numFmtId="166" fontId="0" fillId="3" borderId="69" xfId="0" applyNumberFormat="1" applyFont="1" applyFill="1" applyBorder="1" applyAlignment="1" applyProtection="1"/>
    <xf numFmtId="166" fontId="0" fillId="3" borderId="70" xfId="0" applyNumberFormat="1" applyFont="1" applyFill="1" applyBorder="1" applyAlignment="1" applyProtection="1"/>
    <xf numFmtId="166" fontId="9" fillId="3" borderId="66" xfId="0" applyNumberFormat="1" applyFont="1" applyFill="1" applyBorder="1" applyAlignment="1" applyProtection="1"/>
    <xf numFmtId="0" fontId="0" fillId="3" borderId="14" xfId="0" applyNumberFormat="1" applyFont="1" applyFill="1" applyBorder="1" applyAlignment="1" applyProtection="1">
      <alignment vertical="top"/>
    </xf>
    <xf numFmtId="166" fontId="9" fillId="3" borderId="77" xfId="0" applyNumberFormat="1" applyFont="1" applyFill="1" applyBorder="1" applyAlignment="1" applyProtection="1"/>
    <xf numFmtId="166" fontId="9" fillId="3" borderId="78" xfId="0" applyNumberFormat="1" applyFont="1" applyFill="1" applyBorder="1" applyAlignment="1" applyProtection="1"/>
    <xf numFmtId="0" fontId="9" fillId="0" borderId="0" xfId="0" applyFont="1" applyAlignment="1">
      <alignment wrapText="1"/>
    </xf>
    <xf numFmtId="0" fontId="9" fillId="3" borderId="0" xfId="0" applyNumberFormat="1" applyFont="1" applyFill="1" applyBorder="1" applyAlignment="1" applyProtection="1">
      <alignment wrapText="1"/>
    </xf>
    <xf numFmtId="0" fontId="9" fillId="3" borderId="5" xfId="0" applyFont="1" applyFill="1" applyBorder="1"/>
    <xf numFmtId="0" fontId="8" fillId="0" borderId="5" xfId="0" applyFont="1" applyFill="1" applyBorder="1"/>
    <xf numFmtId="0" fontId="9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vertical="top" wrapText="1"/>
    </xf>
    <xf numFmtId="0" fontId="8" fillId="3" borderId="5" xfId="0" applyFont="1" applyFill="1" applyBorder="1" applyAlignment="1">
      <alignment wrapText="1"/>
    </xf>
    <xf numFmtId="0" fontId="0" fillId="0" borderId="5" xfId="0" applyFont="1" applyBorder="1" applyAlignment="1">
      <alignment wrapText="1"/>
    </xf>
    <xf numFmtId="0" fontId="9" fillId="0" borderId="5" xfId="0" applyFont="1" applyBorder="1" applyAlignment="1"/>
    <xf numFmtId="0" fontId="9" fillId="3" borderId="11" xfId="0" applyFont="1" applyFill="1" applyBorder="1" applyAlignment="1"/>
    <xf numFmtId="0" fontId="9" fillId="3" borderId="33" xfId="0" applyFont="1" applyFill="1" applyBorder="1" applyAlignment="1">
      <alignment wrapText="1"/>
    </xf>
    <xf numFmtId="166" fontId="0" fillId="3" borderId="24" xfId="0" applyNumberFormat="1" applyFont="1" applyFill="1" applyBorder="1" applyAlignment="1" applyProtection="1"/>
    <xf numFmtId="166" fontId="9" fillId="0" borderId="60" xfId="0" applyNumberFormat="1" applyFont="1" applyFill="1" applyBorder="1" applyAlignment="1" applyProtection="1"/>
    <xf numFmtId="166" fontId="9" fillId="0" borderId="64" xfId="0" applyNumberFormat="1" applyFont="1" applyFill="1" applyBorder="1" applyAlignment="1" applyProtection="1"/>
    <xf numFmtId="166" fontId="9" fillId="0" borderId="65" xfId="0" applyNumberFormat="1" applyFont="1" applyFill="1" applyBorder="1" applyAlignment="1" applyProtection="1"/>
    <xf numFmtId="0" fontId="9" fillId="0" borderId="5" xfId="0" applyFont="1" applyFill="1" applyBorder="1" applyAlignment="1"/>
    <xf numFmtId="0" fontId="8" fillId="3" borderId="68" xfId="0" applyNumberFormat="1" applyFont="1" applyFill="1" applyBorder="1" applyAlignment="1" applyProtection="1">
      <alignment wrapText="1"/>
    </xf>
    <xf numFmtId="0" fontId="8" fillId="0" borderId="0" xfId="0" applyFont="1" applyAlignment="1"/>
    <xf numFmtId="166" fontId="9" fillId="3" borderId="84" xfId="0" applyNumberFormat="1" applyFont="1" applyFill="1" applyBorder="1" applyAlignment="1" applyProtection="1"/>
    <xf numFmtId="166" fontId="9" fillId="3" borderId="46" xfId="0" applyNumberFormat="1" applyFont="1" applyFill="1" applyBorder="1" applyAlignment="1" applyProtection="1"/>
    <xf numFmtId="166" fontId="8" fillId="3" borderId="36" xfId="0" applyNumberFormat="1" applyFont="1" applyFill="1" applyBorder="1" applyAlignment="1" applyProtection="1"/>
    <xf numFmtId="166" fontId="8" fillId="3" borderId="1" xfId="0" applyNumberFormat="1" applyFont="1" applyFill="1" applyBorder="1" applyAlignment="1"/>
    <xf numFmtId="166" fontId="8" fillId="3" borderId="7" xfId="0" applyNumberFormat="1" applyFont="1" applyFill="1" applyBorder="1" applyAlignment="1" applyProtection="1"/>
    <xf numFmtId="166" fontId="8" fillId="0" borderId="15" xfId="0" applyNumberFormat="1" applyFont="1" applyFill="1" applyBorder="1"/>
    <xf numFmtId="166" fontId="9" fillId="3" borderId="85" xfId="0" applyNumberFormat="1" applyFont="1" applyFill="1" applyBorder="1" applyAlignment="1" applyProtection="1"/>
    <xf numFmtId="166" fontId="9" fillId="3" borderId="63" xfId="0" applyNumberFormat="1" applyFont="1" applyFill="1" applyBorder="1" applyAlignment="1" applyProtection="1"/>
    <xf numFmtId="166" fontId="0" fillId="0" borderId="65" xfId="0" applyNumberFormat="1" applyFont="1" applyFill="1" applyBorder="1" applyAlignment="1" applyProtection="1"/>
    <xf numFmtId="166" fontId="0" fillId="0" borderId="0" xfId="0" applyNumberFormat="1" applyFill="1"/>
    <xf numFmtId="0" fontId="8" fillId="0" borderId="49" xfId="0" applyFont="1" applyFill="1" applyBorder="1" applyAlignment="1">
      <alignment vertical="top"/>
    </xf>
    <xf numFmtId="166" fontId="21" fillId="3" borderId="7" xfId="0" applyNumberFormat="1" applyFont="1" applyFill="1" applyBorder="1"/>
    <xf numFmtId="166" fontId="21" fillId="3" borderId="1" xfId="0" applyNumberFormat="1" applyFont="1" applyFill="1" applyBorder="1"/>
    <xf numFmtId="166" fontId="21" fillId="0" borderId="7" xfId="0" applyNumberFormat="1" applyFont="1" applyFill="1" applyBorder="1"/>
    <xf numFmtId="166" fontId="21" fillId="0" borderId="1" xfId="0" applyNumberFormat="1" applyFont="1" applyBorder="1"/>
    <xf numFmtId="166" fontId="21" fillId="0" borderId="7" xfId="0" applyNumberFormat="1" applyFont="1" applyBorder="1"/>
    <xf numFmtId="166" fontId="21" fillId="0" borderId="1" xfId="0" applyNumberFormat="1" applyFont="1" applyFill="1" applyBorder="1"/>
    <xf numFmtId="166" fontId="21" fillId="0" borderId="21" xfId="0" applyNumberFormat="1" applyFont="1" applyFill="1" applyBorder="1"/>
    <xf numFmtId="166" fontId="9" fillId="0" borderId="36" xfId="0" applyNumberFormat="1" applyFont="1" applyFill="1" applyBorder="1"/>
    <xf numFmtId="166" fontId="9" fillId="0" borderId="38" xfId="0" applyNumberFormat="1" applyFont="1" applyFill="1" applyBorder="1"/>
    <xf numFmtId="166" fontId="9" fillId="0" borderId="20" xfId="0" applyNumberFormat="1" applyFont="1" applyFill="1" applyBorder="1"/>
    <xf numFmtId="166" fontId="9" fillId="0" borderId="21" xfId="0" applyNumberFormat="1" applyFont="1" applyFill="1" applyBorder="1"/>
    <xf numFmtId="166" fontId="9" fillId="3" borderId="26" xfId="0" applyNumberFormat="1" applyFont="1" applyFill="1" applyBorder="1" applyAlignment="1" applyProtection="1"/>
    <xf numFmtId="166" fontId="0" fillId="3" borderId="1" xfId="0" applyNumberFormat="1" applyFont="1" applyFill="1" applyBorder="1" applyAlignment="1" applyProtection="1"/>
    <xf numFmtId="0" fontId="9" fillId="3" borderId="29" xfId="0" applyNumberFormat="1" applyFont="1" applyFill="1" applyBorder="1" applyAlignment="1" applyProtection="1"/>
    <xf numFmtId="166" fontId="8" fillId="3" borderId="9" xfId="0" applyNumberFormat="1" applyFont="1" applyFill="1" applyBorder="1"/>
    <xf numFmtId="166" fontId="9" fillId="0" borderId="7" xfId="0" applyNumberFormat="1" applyFont="1" applyBorder="1" applyAlignment="1"/>
    <xf numFmtId="166" fontId="8" fillId="0" borderId="7" xfId="0" applyNumberFormat="1" applyFont="1" applyBorder="1" applyAlignment="1"/>
    <xf numFmtId="166" fontId="8" fillId="0" borderId="15" xfId="0" applyNumberFormat="1" applyFont="1" applyBorder="1" applyAlignment="1"/>
    <xf numFmtId="166" fontId="8" fillId="0" borderId="1" xfId="0" applyNumberFormat="1" applyFont="1" applyBorder="1" applyAlignment="1"/>
    <xf numFmtId="166" fontId="9" fillId="3" borderId="107" xfId="0" applyNumberFormat="1" applyFont="1" applyFill="1" applyBorder="1" applyAlignment="1" applyProtection="1"/>
    <xf numFmtId="166" fontId="8" fillId="3" borderId="7" xfId="0" applyNumberFormat="1" applyFont="1" applyFill="1" applyBorder="1" applyAlignment="1"/>
    <xf numFmtId="166" fontId="9" fillId="3" borderId="7" xfId="0" applyNumberFormat="1" applyFont="1" applyFill="1" applyBorder="1" applyAlignment="1"/>
    <xf numFmtId="166" fontId="8" fillId="3" borderId="67" xfId="0" applyNumberFormat="1" applyFont="1" applyFill="1" applyBorder="1" applyAlignment="1" applyProtection="1"/>
    <xf numFmtId="166" fontId="9" fillId="3" borderId="16" xfId="0" applyNumberFormat="1" applyFont="1" applyFill="1" applyBorder="1" applyAlignment="1" applyProtection="1"/>
    <xf numFmtId="166" fontId="8" fillId="3" borderId="69" xfId="0" applyNumberFormat="1" applyFont="1" applyFill="1" applyBorder="1" applyAlignment="1" applyProtection="1"/>
    <xf numFmtId="166" fontId="9" fillId="3" borderId="36" xfId="0" applyNumberFormat="1" applyFont="1" applyFill="1" applyBorder="1" applyAlignment="1" applyProtection="1"/>
    <xf numFmtId="166" fontId="9" fillId="3" borderId="38" xfId="0" applyNumberFormat="1" applyFont="1" applyFill="1" applyBorder="1" applyAlignment="1" applyProtection="1"/>
    <xf numFmtId="166" fontId="9" fillId="3" borderId="108" xfId="0" applyNumberFormat="1" applyFont="1" applyFill="1" applyBorder="1" applyAlignment="1" applyProtection="1"/>
    <xf numFmtId="166" fontId="9" fillId="3" borderId="75" xfId="0" applyNumberFormat="1" applyFont="1" applyFill="1" applyBorder="1" applyAlignment="1" applyProtection="1"/>
    <xf numFmtId="166" fontId="0" fillId="3" borderId="72" xfId="0" applyNumberFormat="1" applyFont="1" applyFill="1" applyBorder="1" applyAlignment="1" applyProtection="1"/>
    <xf numFmtId="166" fontId="0" fillId="3" borderId="73" xfId="0" applyNumberFormat="1" applyFont="1" applyFill="1" applyBorder="1" applyAlignment="1" applyProtection="1"/>
    <xf numFmtId="0" fontId="8" fillId="0" borderId="109" xfId="9" applyFont="1" applyBorder="1" applyAlignment="1">
      <alignment horizontal="center" vertical="center" wrapText="1"/>
    </xf>
    <xf numFmtId="0" fontId="8" fillId="0" borderId="110" xfId="9" applyFont="1" applyBorder="1" applyAlignment="1">
      <alignment horizontal="center" vertical="center" wrapText="1"/>
    </xf>
    <xf numFmtId="166" fontId="8" fillId="0" borderId="7" xfId="0" applyNumberFormat="1" applyFont="1" applyBorder="1" applyAlignment="1">
      <alignment horizontal="right"/>
    </xf>
    <xf numFmtId="0" fontId="9" fillId="0" borderId="109" xfId="9" applyFont="1" applyBorder="1" applyAlignment="1">
      <alignment horizontal="center" vertical="center" wrapText="1"/>
    </xf>
    <xf numFmtId="0" fontId="9" fillId="0" borderId="110" xfId="9" applyFont="1" applyBorder="1" applyAlignment="1">
      <alignment horizontal="center" vertical="center" wrapText="1"/>
    </xf>
    <xf numFmtId="166" fontId="21" fillId="0" borderId="65" xfId="0" applyNumberFormat="1" applyFont="1" applyFill="1" applyBorder="1" applyAlignment="1" applyProtection="1"/>
    <xf numFmtId="166" fontId="13" fillId="0" borderId="7" xfId="0" applyNumberFormat="1" applyFont="1" applyFill="1" applyBorder="1"/>
    <xf numFmtId="166" fontId="9" fillId="0" borderId="20" xfId="0" applyNumberFormat="1" applyFont="1" applyFill="1" applyBorder="1" applyAlignment="1">
      <alignment horizontal="right" wrapText="1"/>
    </xf>
    <xf numFmtId="166" fontId="9" fillId="3" borderId="9" xfId="0" applyNumberFormat="1" applyFont="1" applyFill="1" applyBorder="1"/>
    <xf numFmtId="166" fontId="9" fillId="0" borderId="1" xfId="0" applyNumberFormat="1" applyFont="1" applyBorder="1" applyAlignment="1">
      <alignment horizontal="right"/>
    </xf>
    <xf numFmtId="166" fontId="9" fillId="0" borderId="7" xfId="0" applyNumberFormat="1" applyFont="1" applyFill="1" applyBorder="1" applyAlignment="1"/>
    <xf numFmtId="166" fontId="9" fillId="0" borderId="36" xfId="0" applyNumberFormat="1" applyFont="1" applyBorder="1" applyAlignment="1"/>
    <xf numFmtId="166" fontId="9" fillId="0" borderId="20" xfId="0" applyNumberFormat="1" applyFont="1" applyBorder="1" applyAlignment="1"/>
    <xf numFmtId="166" fontId="9" fillId="0" borderId="15" xfId="0" applyNumberFormat="1" applyFont="1" applyFill="1" applyBorder="1"/>
    <xf numFmtId="166" fontId="9" fillId="0" borderId="16" xfId="0" applyNumberFormat="1" applyFont="1" applyFill="1" applyBorder="1"/>
    <xf numFmtId="0" fontId="0" fillId="0" borderId="0" xfId="0"/>
    <xf numFmtId="166" fontId="0" fillId="3" borderId="77" xfId="0" applyNumberFormat="1" applyFont="1" applyFill="1" applyBorder="1" applyAlignment="1" applyProtection="1"/>
    <xf numFmtId="166" fontId="0" fillId="3" borderId="78" xfId="0" applyNumberFormat="1" applyFont="1" applyFill="1" applyBorder="1" applyAlignment="1" applyProtection="1"/>
    <xf numFmtId="0" fontId="9" fillId="3" borderId="51" xfId="0" applyNumberFormat="1" applyFont="1" applyFill="1" applyBorder="1" applyAlignment="1" applyProtection="1"/>
    <xf numFmtId="166" fontId="9" fillId="3" borderId="111" xfId="0" applyNumberFormat="1" applyFont="1" applyFill="1" applyBorder="1" applyAlignment="1" applyProtection="1"/>
    <xf numFmtId="166" fontId="9" fillId="3" borderId="112" xfId="0" applyNumberFormat="1" applyFont="1" applyFill="1" applyBorder="1" applyAlignment="1" applyProtection="1"/>
    <xf numFmtId="166" fontId="9" fillId="3" borderId="4" xfId="0" applyNumberFormat="1" applyFont="1" applyFill="1" applyBorder="1" applyAlignment="1" applyProtection="1"/>
    <xf numFmtId="166" fontId="9" fillId="3" borderId="64" xfId="0" applyNumberFormat="1" applyFont="1" applyFill="1" applyBorder="1" applyAlignment="1" applyProtection="1">
      <alignment wrapText="1"/>
    </xf>
    <xf numFmtId="166" fontId="9" fillId="3" borderId="47" xfId="0" applyNumberFormat="1" applyFont="1" applyFill="1" applyBorder="1" applyAlignment="1" applyProtection="1"/>
    <xf numFmtId="166" fontId="9" fillId="3" borderId="76" xfId="0" applyNumberFormat="1" applyFont="1" applyFill="1" applyBorder="1" applyAlignment="1" applyProtection="1"/>
    <xf numFmtId="166" fontId="9" fillId="3" borderId="113" xfId="0" applyNumberFormat="1" applyFont="1" applyFill="1" applyBorder="1" applyAlignment="1" applyProtection="1"/>
    <xf numFmtId="166" fontId="9" fillId="3" borderId="15" xfId="0" applyNumberFormat="1" applyFont="1" applyFill="1" applyBorder="1" applyAlignment="1" applyProtection="1"/>
    <xf numFmtId="166" fontId="9" fillId="3" borderId="12" xfId="0" applyNumberFormat="1" applyFont="1" applyFill="1" applyBorder="1" applyAlignment="1" applyProtection="1"/>
    <xf numFmtId="166" fontId="9" fillId="3" borderId="41" xfId="0" applyNumberFormat="1" applyFont="1" applyFill="1" applyBorder="1" applyAlignment="1" applyProtection="1"/>
    <xf numFmtId="166" fontId="9" fillId="3" borderId="114" xfId="0" applyNumberFormat="1" applyFont="1" applyFill="1" applyBorder="1" applyAlignment="1" applyProtection="1"/>
    <xf numFmtId="166" fontId="9" fillId="3" borderId="115" xfId="0" applyNumberFormat="1" applyFont="1" applyFill="1" applyBorder="1" applyAlignment="1" applyProtection="1"/>
    <xf numFmtId="166" fontId="8" fillId="3" borderId="26" xfId="0" applyNumberFormat="1" applyFont="1" applyFill="1" applyBorder="1"/>
    <xf numFmtId="166" fontId="9" fillId="3" borderId="29" xfId="0" applyNumberFormat="1" applyFont="1" applyFill="1" applyBorder="1" applyAlignment="1" applyProtection="1"/>
    <xf numFmtId="166" fontId="9" fillId="0" borderId="29" xfId="0" applyNumberFormat="1" applyFont="1" applyFill="1" applyBorder="1" applyAlignment="1" applyProtection="1"/>
    <xf numFmtId="166" fontId="9" fillId="0" borderId="26" xfId="0" applyNumberFormat="1" applyFont="1" applyFill="1" applyBorder="1" applyAlignment="1" applyProtection="1"/>
    <xf numFmtId="0" fontId="0" fillId="0" borderId="0" xfId="0" applyBorder="1"/>
    <xf numFmtId="0" fontId="5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6" fillId="0" borderId="23" xfId="0" applyFont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0" fontId="6" fillId="0" borderId="23" xfId="0" applyFont="1" applyFill="1" applyBorder="1" applyAlignment="1">
      <alignment vertical="top" wrapText="1"/>
    </xf>
    <xf numFmtId="0" fontId="6" fillId="0" borderId="56" xfId="0" applyFont="1" applyBorder="1" applyAlignment="1">
      <alignment horizontal="center" vertical="top" wrapText="1"/>
    </xf>
    <xf numFmtId="0" fontId="6" fillId="0" borderId="116" xfId="0" applyFont="1" applyBorder="1" applyAlignment="1">
      <alignment horizontal="center" vertical="top" wrapText="1"/>
    </xf>
    <xf numFmtId="0" fontId="6" fillId="0" borderId="117" xfId="0" applyFont="1" applyBorder="1" applyAlignment="1">
      <alignment horizontal="center" vertical="top" wrapText="1"/>
    </xf>
    <xf numFmtId="0" fontId="6" fillId="0" borderId="56" xfId="0" applyFont="1" applyFill="1" applyBorder="1" applyAlignment="1">
      <alignment horizontal="center" vertical="top" wrapText="1"/>
    </xf>
    <xf numFmtId="0" fontId="4" fillId="0" borderId="56" xfId="0" applyFont="1" applyBorder="1" applyAlignment="1">
      <alignment vertical="top" wrapText="1"/>
    </xf>
    <xf numFmtId="14" fontId="4" fillId="0" borderId="116" xfId="0" applyNumberFormat="1" applyFont="1" applyBorder="1" applyAlignment="1">
      <alignment vertical="top" wrapText="1"/>
    </xf>
    <xf numFmtId="0" fontId="24" fillId="0" borderId="117" xfId="0" applyFont="1" applyBorder="1" applyAlignment="1">
      <alignment vertical="top" wrapText="1"/>
    </xf>
    <xf numFmtId="165" fontId="4" fillId="0" borderId="56" xfId="0" applyNumberFormat="1" applyFont="1" applyFill="1" applyBorder="1" applyAlignment="1">
      <alignment horizontal="center" vertical="top" wrapText="1"/>
    </xf>
    <xf numFmtId="0" fontId="4" fillId="0" borderId="56" xfId="0" applyFont="1" applyFill="1" applyBorder="1" applyAlignment="1">
      <alignment vertical="top" wrapText="1"/>
    </xf>
    <xf numFmtId="0" fontId="4" fillId="0" borderId="116" xfId="0" applyFont="1" applyFill="1" applyBorder="1" applyAlignment="1">
      <alignment vertical="top" wrapText="1"/>
    </xf>
    <xf numFmtId="0" fontId="4" fillId="0" borderId="117" xfId="0" applyFont="1" applyFill="1" applyBorder="1" applyAlignment="1">
      <alignment vertical="top" wrapText="1"/>
    </xf>
    <xf numFmtId="0" fontId="24" fillId="0" borderId="117" xfId="0" applyFont="1" applyFill="1" applyBorder="1" applyAlignment="1">
      <alignment vertical="top" wrapText="1"/>
    </xf>
    <xf numFmtId="0" fontId="4" fillId="0" borderId="23" xfId="0" applyFont="1" applyFill="1" applyBorder="1" applyAlignment="1">
      <alignment vertical="top" wrapText="1"/>
    </xf>
    <xf numFmtId="0" fontId="4" fillId="0" borderId="23" xfId="0" applyFont="1" applyFill="1" applyBorder="1" applyAlignment="1">
      <alignment horizontal="center"/>
    </xf>
    <xf numFmtId="0" fontId="4" fillId="0" borderId="117" xfId="0" applyFont="1" applyBorder="1" applyAlignment="1">
      <alignment vertical="top" wrapText="1"/>
    </xf>
    <xf numFmtId="0" fontId="4" fillId="0" borderId="23" xfId="0" applyFont="1" applyBorder="1" applyAlignment="1">
      <alignment wrapText="1"/>
    </xf>
    <xf numFmtId="0" fontId="4" fillId="0" borderId="23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wrapText="1"/>
    </xf>
    <xf numFmtId="0" fontId="4" fillId="0" borderId="56" xfId="0" applyFont="1" applyFill="1" applyBorder="1" applyAlignment="1">
      <alignment horizontal="center" vertical="top" wrapText="1"/>
    </xf>
    <xf numFmtId="0" fontId="4" fillId="0" borderId="23" xfId="0" applyFont="1" applyFill="1" applyBorder="1"/>
    <xf numFmtId="0" fontId="4" fillId="0" borderId="23" xfId="4" applyFont="1" applyFill="1" applyBorder="1" applyAlignment="1">
      <alignment wrapText="1"/>
    </xf>
    <xf numFmtId="0" fontId="25" fillId="0" borderId="116" xfId="0" applyFont="1" applyFill="1" applyBorder="1" applyAlignment="1">
      <alignment vertical="center" wrapText="1"/>
    </xf>
    <xf numFmtId="0" fontId="4" fillId="0" borderId="13" xfId="0" applyFont="1" applyFill="1" applyBorder="1"/>
    <xf numFmtId="0" fontId="24" fillId="0" borderId="116" xfId="0" applyFont="1" applyFill="1" applyBorder="1" applyAlignment="1">
      <alignment vertical="top" wrapText="1"/>
    </xf>
    <xf numFmtId="165" fontId="24" fillId="0" borderId="56" xfId="0" applyNumberFormat="1" applyFont="1" applyFill="1" applyBorder="1" applyAlignment="1">
      <alignment horizontal="center" vertical="top" wrapText="1"/>
    </xf>
    <xf numFmtId="0" fontId="24" fillId="0" borderId="56" xfId="0" applyFont="1" applyFill="1" applyBorder="1" applyAlignment="1">
      <alignment vertical="top" wrapText="1"/>
    </xf>
    <xf numFmtId="2" fontId="4" fillId="0" borderId="56" xfId="0" applyNumberFormat="1" applyFont="1" applyFill="1" applyBorder="1" applyAlignment="1">
      <alignment horizontal="center" vertical="top" wrapText="1"/>
    </xf>
    <xf numFmtId="0" fontId="26" fillId="0" borderId="116" xfId="0" applyFont="1" applyFill="1" applyBorder="1" applyAlignment="1">
      <alignment vertical="top" wrapText="1"/>
    </xf>
    <xf numFmtId="168" fontId="4" fillId="0" borderId="55" xfId="0" applyNumberFormat="1" applyFont="1" applyFill="1" applyBorder="1" applyAlignment="1">
      <alignment horizontal="center" vertical="top" wrapText="1"/>
    </xf>
    <xf numFmtId="168" fontId="0" fillId="0" borderId="0" xfId="0" applyNumberFormat="1"/>
    <xf numFmtId="0" fontId="25" fillId="0" borderId="23" xfId="0" applyFont="1" applyBorder="1" applyAlignment="1">
      <alignment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/>
    </xf>
    <xf numFmtId="0" fontId="4" fillId="0" borderId="0" xfId="0" applyFont="1" applyAlignment="1"/>
    <xf numFmtId="16" fontId="4" fillId="0" borderId="0" xfId="0" applyNumberFormat="1" applyFont="1"/>
    <xf numFmtId="0" fontId="9" fillId="0" borderId="3" xfId="4" applyFont="1" applyFill="1" applyBorder="1" applyAlignment="1">
      <alignment wrapText="1"/>
    </xf>
    <xf numFmtId="0" fontId="9" fillId="0" borderId="3" xfId="4" applyFont="1" applyFill="1" applyBorder="1" applyAlignment="1">
      <alignment horizontal="center" wrapText="1"/>
    </xf>
    <xf numFmtId="0" fontId="9" fillId="0" borderId="3" xfId="4" applyFont="1" applyFill="1" applyBorder="1" applyAlignment="1">
      <alignment horizontal="left"/>
    </xf>
    <xf numFmtId="166" fontId="9" fillId="0" borderId="3" xfId="4" applyNumberFormat="1" applyFont="1" applyFill="1" applyBorder="1"/>
    <xf numFmtId="0" fontId="9" fillId="0" borderId="3" xfId="4" applyFont="1" applyFill="1" applyBorder="1"/>
    <xf numFmtId="0" fontId="9" fillId="0" borderId="3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left" wrapText="1"/>
    </xf>
    <xf numFmtId="0" fontId="8" fillId="0" borderId="3" xfId="4" applyFont="1" applyFill="1" applyBorder="1"/>
    <xf numFmtId="0" fontId="8" fillId="0" borderId="3" xfId="4" applyFont="1" applyFill="1" applyBorder="1" applyAlignment="1">
      <alignment horizontal="center"/>
    </xf>
    <xf numFmtId="0" fontId="8" fillId="0" borderId="3" xfId="4" applyFont="1" applyFill="1" applyBorder="1" applyAlignment="1">
      <alignment horizontal="left"/>
    </xf>
    <xf numFmtId="166" fontId="8" fillId="0" borderId="3" xfId="4" applyNumberFormat="1" applyFont="1" applyFill="1" applyBorder="1"/>
    <xf numFmtId="0" fontId="8" fillId="0" borderId="3" xfId="4" applyFont="1" applyFill="1" applyBorder="1" applyAlignment="1">
      <alignment horizontal="left" vertical="top" wrapText="1"/>
    </xf>
    <xf numFmtId="0" fontId="8" fillId="0" borderId="3" xfId="4" applyFont="1" applyFill="1" applyBorder="1" applyAlignment="1"/>
    <xf numFmtId="166" fontId="8" fillId="0" borderId="3" xfId="0" applyNumberFormat="1" applyFont="1" applyFill="1" applyBorder="1"/>
    <xf numFmtId="0" fontId="9" fillId="0" borderId="3" xfId="4" applyFont="1" applyFill="1" applyBorder="1" applyAlignment="1">
      <alignment horizontal="left" vertical="top" wrapText="1"/>
    </xf>
    <xf numFmtId="0" fontId="9" fillId="0" borderId="13" xfId="4" applyFont="1" applyFill="1" applyBorder="1"/>
    <xf numFmtId="0" fontId="9" fillId="0" borderId="13" xfId="4" applyFont="1" applyFill="1" applyBorder="1" applyAlignment="1">
      <alignment horizontal="center"/>
    </xf>
    <xf numFmtId="0" fontId="9" fillId="0" borderId="13" xfId="4" applyFont="1" applyFill="1" applyBorder="1" applyAlignment="1">
      <alignment horizontal="left" vertical="top" wrapText="1"/>
    </xf>
    <xf numFmtId="166" fontId="9" fillId="0" borderId="13" xfId="4" applyNumberFormat="1" applyFont="1" applyFill="1" applyBorder="1"/>
    <xf numFmtId="0" fontId="9" fillId="0" borderId="37" xfId="4" applyFont="1" applyFill="1" applyBorder="1" applyAlignment="1">
      <alignment horizontal="center"/>
    </xf>
    <xf numFmtId="0" fontId="9" fillId="0" borderId="37" xfId="4" applyFont="1" applyFill="1" applyBorder="1" applyAlignment="1">
      <alignment horizontal="left" vertical="top" wrapText="1"/>
    </xf>
    <xf numFmtId="166" fontId="9" fillId="0" borderId="37" xfId="4" applyNumberFormat="1" applyFont="1" applyFill="1" applyBorder="1"/>
    <xf numFmtId="0" fontId="29" fillId="0" borderId="3" xfId="0" applyFont="1" applyFill="1" applyBorder="1" applyAlignment="1">
      <alignment vertical="center" wrapText="1"/>
    </xf>
    <xf numFmtId="0" fontId="5" fillId="0" borderId="0" xfId="0" applyFont="1" applyBorder="1"/>
    <xf numFmtId="0" fontId="5" fillId="0" borderId="117" xfId="0" applyFont="1" applyFill="1" applyBorder="1" applyAlignment="1">
      <alignment vertical="top" wrapText="1"/>
    </xf>
    <xf numFmtId="168" fontId="33" fillId="0" borderId="56" xfId="0" applyNumberFormat="1" applyFont="1" applyFill="1" applyBorder="1" applyAlignment="1">
      <alignment horizontal="center" vertical="top" wrapText="1"/>
    </xf>
    <xf numFmtId="168" fontId="5" fillId="0" borderId="24" xfId="0" applyNumberFormat="1" applyFont="1" applyBorder="1" applyAlignment="1">
      <alignment horizontal="center"/>
    </xf>
    <xf numFmtId="168" fontId="0" fillId="3" borderId="64" xfId="0" applyNumberFormat="1" applyFont="1" applyFill="1" applyBorder="1" applyAlignment="1" applyProtection="1"/>
    <xf numFmtId="0" fontId="5" fillId="0" borderId="29" xfId="0" applyFont="1" applyBorder="1" applyAlignment="1"/>
    <xf numFmtId="0" fontId="5" fillId="0" borderId="27" xfId="0" applyFont="1" applyBorder="1" applyAlignment="1"/>
    <xf numFmtId="0" fontId="5" fillId="0" borderId="24" xfId="0" applyFont="1" applyBorder="1" applyAlignment="1"/>
    <xf numFmtId="0" fontId="8" fillId="0" borderId="119" xfId="0" applyFont="1" applyBorder="1" applyAlignment="1">
      <alignment vertical="top"/>
    </xf>
    <xf numFmtId="0" fontId="8" fillId="0" borderId="56" xfId="0" applyFont="1" applyBorder="1"/>
    <xf numFmtId="168" fontId="9" fillId="0" borderId="80" xfId="0" applyNumberFormat="1" applyFont="1" applyBorder="1" applyAlignment="1"/>
    <xf numFmtId="166" fontId="9" fillId="0" borderId="83" xfId="0" applyNumberFormat="1" applyFont="1" applyBorder="1"/>
    <xf numFmtId="166" fontId="9" fillId="0" borderId="119" xfId="0" applyNumberFormat="1" applyFont="1" applyFill="1" applyBorder="1" applyAlignment="1"/>
    <xf numFmtId="166" fontId="9" fillId="0" borderId="83" xfId="0" applyNumberFormat="1" applyFont="1" applyFill="1" applyBorder="1" applyAlignment="1"/>
    <xf numFmtId="168" fontId="9" fillId="0" borderId="119" xfId="0" applyNumberFormat="1" applyFont="1" applyFill="1" applyBorder="1" applyAlignment="1"/>
    <xf numFmtId="0" fontId="8" fillId="0" borderId="2" xfId="0" applyFont="1" applyBorder="1" applyAlignment="1">
      <alignment vertical="top"/>
    </xf>
    <xf numFmtId="0" fontId="4" fillId="0" borderId="56" xfId="0" applyFont="1" applyFill="1" applyBorder="1"/>
    <xf numFmtId="168" fontId="4" fillId="0" borderId="56" xfId="0" applyNumberFormat="1" applyFont="1" applyFill="1" applyBorder="1" applyAlignment="1">
      <alignment horizontal="center"/>
    </xf>
    <xf numFmtId="168" fontId="4" fillId="0" borderId="23" xfId="0" applyNumberFormat="1" applyFont="1" applyFill="1" applyBorder="1" applyAlignment="1">
      <alignment horizontal="center"/>
    </xf>
    <xf numFmtId="166" fontId="9" fillId="0" borderId="8" xfId="0" applyNumberFormat="1" applyFont="1" applyFill="1" applyBorder="1"/>
    <xf numFmtId="168" fontId="0" fillId="0" borderId="0" xfId="0" applyNumberFormat="1" applyFill="1"/>
    <xf numFmtId="0" fontId="9" fillId="3" borderId="123" xfId="0" applyNumberFormat="1" applyFont="1" applyFill="1" applyBorder="1" applyAlignment="1" applyProtection="1">
      <alignment horizontal="center" vertical="center" wrapText="1"/>
    </xf>
    <xf numFmtId="0" fontId="13" fillId="3" borderId="124" xfId="0" applyNumberFormat="1" applyFont="1" applyFill="1" applyBorder="1" applyAlignment="1" applyProtection="1">
      <alignment horizontal="center" vertical="center" wrapText="1"/>
    </xf>
    <xf numFmtId="0" fontId="8" fillId="3" borderId="123" xfId="0" applyNumberFormat="1" applyFont="1" applyFill="1" applyBorder="1" applyAlignment="1" applyProtection="1">
      <alignment horizontal="center" vertical="center" wrapText="1"/>
    </xf>
    <xf numFmtId="0" fontId="11" fillId="3" borderId="124" xfId="0" applyNumberFormat="1" applyFont="1" applyFill="1" applyBorder="1" applyAlignment="1" applyProtection="1">
      <alignment horizontal="center" vertical="center" wrapText="1"/>
    </xf>
    <xf numFmtId="0" fontId="8" fillId="3" borderId="125" xfId="0" applyNumberFormat="1" applyFont="1" applyFill="1" applyBorder="1" applyAlignment="1" applyProtection="1">
      <alignment horizontal="center" vertical="center" wrapText="1"/>
    </xf>
    <xf numFmtId="0" fontId="8" fillId="0" borderId="36" xfId="4" applyFont="1" applyFill="1" applyBorder="1"/>
    <xf numFmtId="0" fontId="9" fillId="0" borderId="37" xfId="4" applyFont="1" applyFill="1" applyBorder="1" applyAlignment="1">
      <alignment wrapText="1"/>
    </xf>
    <xf numFmtId="0" fontId="9" fillId="0" borderId="37" xfId="4" applyFont="1" applyFill="1" applyBorder="1" applyAlignment="1">
      <alignment horizontal="center" wrapText="1"/>
    </xf>
    <xf numFmtId="0" fontId="9" fillId="0" borderId="37" xfId="4" applyFont="1" applyFill="1" applyBorder="1" applyAlignment="1">
      <alignment horizontal="left"/>
    </xf>
    <xf numFmtId="0" fontId="0" fillId="0" borderId="0" xfId="0"/>
    <xf numFmtId="0" fontId="9" fillId="3" borderId="126" xfId="0" applyNumberFormat="1" applyFont="1" applyFill="1" applyBorder="1" applyAlignment="1" applyProtection="1"/>
    <xf numFmtId="0" fontId="9" fillId="3" borderId="129" xfId="0" applyNumberFormat="1" applyFont="1" applyFill="1" applyBorder="1" applyAlignment="1" applyProtection="1"/>
    <xf numFmtId="0" fontId="0" fillId="0" borderId="0" xfId="0"/>
    <xf numFmtId="0" fontId="0" fillId="0" borderId="0" xfId="0" applyFont="1" applyAlignment="1"/>
    <xf numFmtId="0" fontId="8" fillId="0" borderId="0" xfId="0" applyFont="1" applyBorder="1"/>
    <xf numFmtId="166" fontId="0" fillId="0" borderId="0" xfId="0" applyNumberFormat="1"/>
    <xf numFmtId="0" fontId="4" fillId="3" borderId="56" xfId="0" applyFont="1" applyFill="1" applyBorder="1" applyAlignment="1">
      <alignment vertical="top" wrapText="1"/>
    </xf>
    <xf numFmtId="0" fontId="5" fillId="3" borderId="116" xfId="0" applyFont="1" applyFill="1" applyBorder="1" applyAlignment="1">
      <alignment vertical="top" wrapText="1"/>
    </xf>
    <xf numFmtId="0" fontId="5" fillId="3" borderId="117" xfId="0" applyFont="1" applyFill="1" applyBorder="1" applyAlignment="1">
      <alignment vertical="top" wrapText="1"/>
    </xf>
    <xf numFmtId="166" fontId="5" fillId="3" borderId="56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wrapText="1"/>
    </xf>
    <xf numFmtId="166" fontId="4" fillId="0" borderId="56" xfId="0" applyNumberFormat="1" applyFont="1" applyFill="1" applyBorder="1" applyAlignment="1">
      <alignment horizontal="center" vertical="top" wrapText="1"/>
    </xf>
    <xf numFmtId="0" fontId="8" fillId="3" borderId="23" xfId="0" applyFont="1" applyFill="1" applyBorder="1"/>
    <xf numFmtId="0" fontId="8" fillId="3" borderId="120" xfId="0" applyFont="1" applyFill="1" applyBorder="1"/>
    <xf numFmtId="0" fontId="4" fillId="3" borderId="22" xfId="0" applyFont="1" applyFill="1" applyBorder="1" applyAlignment="1">
      <alignment vertical="top" wrapText="1"/>
    </xf>
    <xf numFmtId="168" fontId="4" fillId="3" borderId="55" xfId="0" applyNumberFormat="1" applyFont="1" applyFill="1" applyBorder="1" applyAlignment="1">
      <alignment horizontal="center"/>
    </xf>
    <xf numFmtId="0" fontId="8" fillId="0" borderId="6" xfId="4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wrapText="1"/>
    </xf>
    <xf numFmtId="0" fontId="9" fillId="0" borderId="6" xfId="4" applyFont="1" applyFill="1" applyBorder="1" applyAlignment="1">
      <alignment horizontal="left" vertical="top" wrapText="1"/>
    </xf>
    <xf numFmtId="0" fontId="9" fillId="0" borderId="12" xfId="4" applyFont="1" applyFill="1" applyBorder="1" applyAlignment="1">
      <alignment horizontal="left" vertical="top" wrapText="1"/>
    </xf>
    <xf numFmtId="168" fontId="9" fillId="0" borderId="3" xfId="4" applyNumberFormat="1" applyFont="1" applyFill="1" applyBorder="1"/>
    <xf numFmtId="168" fontId="8" fillId="0" borderId="3" xfId="4" applyNumberFormat="1" applyFont="1" applyFill="1" applyBorder="1"/>
    <xf numFmtId="0" fontId="31" fillId="0" borderId="80" xfId="4" applyFont="1" applyFill="1" applyBorder="1"/>
    <xf numFmtId="0" fontId="16" fillId="0" borderId="82" xfId="4" applyFont="1" applyFill="1" applyBorder="1"/>
    <xf numFmtId="0" fontId="16" fillId="0" borderId="82" xfId="4" applyFont="1" applyFill="1" applyBorder="1" applyAlignment="1">
      <alignment horizontal="center"/>
    </xf>
    <xf numFmtId="166" fontId="9" fillId="3" borderId="131" xfId="0" applyNumberFormat="1" applyFont="1" applyFill="1" applyBorder="1" applyAlignment="1" applyProtection="1"/>
    <xf numFmtId="166" fontId="0" fillId="0" borderId="60" xfId="0" applyNumberFormat="1" applyFont="1" applyFill="1" applyBorder="1" applyAlignment="1" applyProtection="1"/>
    <xf numFmtId="0" fontId="8" fillId="0" borderId="8" xfId="0" applyFont="1" applyBorder="1" applyAlignment="1">
      <alignment wrapText="1"/>
    </xf>
    <xf numFmtId="0" fontId="8" fillId="0" borderId="53" xfId="0" applyFont="1" applyBorder="1" applyAlignment="1">
      <alignment wrapText="1"/>
    </xf>
    <xf numFmtId="0" fontId="8" fillId="3" borderId="127" xfId="0" applyNumberFormat="1" applyFont="1" applyFill="1" applyBorder="1" applyAlignment="1" applyProtection="1"/>
    <xf numFmtId="0" fontId="8" fillId="3" borderId="128" xfId="0" applyNumberFormat="1" applyFont="1" applyFill="1" applyBorder="1" applyAlignment="1" applyProtection="1"/>
    <xf numFmtId="0" fontId="8" fillId="3" borderId="68" xfId="0" applyNumberFormat="1" applyFont="1" applyFill="1" applyBorder="1" applyAlignment="1" applyProtection="1"/>
    <xf numFmtId="0" fontId="16" fillId="3" borderId="23" xfId="0" applyNumberFormat="1" applyFont="1" applyFill="1" applyBorder="1" applyAlignment="1" applyProtection="1">
      <alignment wrapText="1"/>
    </xf>
    <xf numFmtId="0" fontId="0" fillId="3" borderId="2" xfId="0" applyNumberFormat="1" applyFont="1" applyFill="1" applyBorder="1" applyAlignment="1" applyProtection="1">
      <alignment vertical="top"/>
    </xf>
    <xf numFmtId="0" fontId="9" fillId="3" borderId="128" xfId="0" applyNumberFormat="1" applyFont="1" applyFill="1" applyBorder="1" applyAlignment="1" applyProtection="1"/>
    <xf numFmtId="0" fontId="8" fillId="3" borderId="68" xfId="0" applyNumberFormat="1" applyFont="1" applyFill="1" applyBorder="1" applyAlignment="1" applyProtection="1">
      <alignment vertical="top" wrapText="1"/>
    </xf>
    <xf numFmtId="0" fontId="16" fillId="3" borderId="132" xfId="0" applyNumberFormat="1" applyFont="1" applyFill="1" applyBorder="1" applyAlignment="1" applyProtection="1">
      <alignment wrapText="1"/>
    </xf>
    <xf numFmtId="0" fontId="8" fillId="0" borderId="11" xfId="0" applyFont="1" applyBorder="1" applyAlignment="1">
      <alignment wrapText="1"/>
    </xf>
    <xf numFmtId="0" fontId="9" fillId="0" borderId="68" xfId="0" applyNumberFormat="1" applyFont="1" applyFill="1" applyBorder="1" applyAlignment="1" applyProtection="1"/>
    <xf numFmtId="0" fontId="9" fillId="3" borderId="49" xfId="0" applyNumberFormat="1" applyFont="1" applyFill="1" applyBorder="1" applyAlignment="1" applyProtection="1">
      <alignment wrapText="1"/>
    </xf>
    <xf numFmtId="0" fontId="9" fillId="3" borderId="127" xfId="0" applyNumberFormat="1" applyFont="1" applyFill="1" applyBorder="1" applyAlignment="1" applyProtection="1"/>
    <xf numFmtId="0" fontId="16" fillId="3" borderId="23" xfId="0" applyNumberFormat="1" applyFont="1" applyFill="1" applyBorder="1" applyAlignment="1" applyProtection="1">
      <alignment horizontal="left" vertical="center" wrapText="1"/>
    </xf>
    <xf numFmtId="0" fontId="0" fillId="3" borderId="35" xfId="0" applyNumberFormat="1" applyFont="1" applyFill="1" applyBorder="1" applyAlignment="1" applyProtection="1">
      <alignment vertical="top"/>
    </xf>
    <xf numFmtId="0" fontId="0" fillId="3" borderId="23" xfId="0" applyNumberFormat="1" applyFont="1" applyFill="1" applyBorder="1" applyAlignment="1" applyProtection="1">
      <alignment vertical="top"/>
    </xf>
    <xf numFmtId="0" fontId="5" fillId="0" borderId="0" xfId="0" applyFont="1" applyAlignment="1"/>
    <xf numFmtId="0" fontId="4" fillId="0" borderId="22" xfId="0" applyFont="1" applyFill="1" applyBorder="1" applyAlignment="1">
      <alignment vertical="top" wrapText="1"/>
    </xf>
    <xf numFmtId="0" fontId="4" fillId="0" borderId="42" xfId="0" applyFont="1" applyFill="1" applyBorder="1" applyAlignment="1">
      <alignment vertical="top" wrapText="1"/>
    </xf>
    <xf numFmtId="0" fontId="0" fillId="0" borderId="0" xfId="0"/>
    <xf numFmtId="0" fontId="30" fillId="3" borderId="99" xfId="32" applyNumberFormat="1" applyFont="1" applyFill="1" applyBorder="1" applyAlignment="1" applyProtection="1">
      <alignment horizontal="center" vertical="center"/>
    </xf>
    <xf numFmtId="0" fontId="6" fillId="0" borderId="99" xfId="32" applyNumberFormat="1" applyFont="1" applyFill="1" applyBorder="1" applyAlignment="1" applyProtection="1">
      <alignment horizontal="center" vertical="center"/>
    </xf>
    <xf numFmtId="0" fontId="20" fillId="0" borderId="99" xfId="32" applyNumberFormat="1" applyFont="1" applyFill="1" applyBorder="1" applyAlignment="1" applyProtection="1">
      <alignment horizontal="center" vertical="center"/>
    </xf>
    <xf numFmtId="0" fontId="20" fillId="0" borderId="99" xfId="32" applyNumberFormat="1" applyFont="1" applyFill="1" applyBorder="1" applyAlignment="1" applyProtection="1">
      <alignment horizontal="left" vertical="center" wrapText="1"/>
    </xf>
    <xf numFmtId="0" fontId="20" fillId="0" borderId="99" xfId="32" applyNumberFormat="1" applyFont="1" applyFill="1" applyBorder="1" applyAlignment="1" applyProtection="1">
      <alignment horizontal="center" vertical="center" wrapText="1"/>
    </xf>
    <xf numFmtId="0" fontId="20" fillId="0" borderId="99" xfId="32" applyNumberFormat="1" applyFont="1" applyFill="1" applyBorder="1" applyAlignment="1" applyProtection="1">
      <alignment wrapText="1"/>
    </xf>
    <xf numFmtId="0" fontId="20" fillId="0" borderId="99" xfId="32" applyNumberFormat="1" applyFont="1" applyFill="1" applyBorder="1" applyAlignment="1" applyProtection="1"/>
    <xf numFmtId="0" fontId="20" fillId="0" borderId="99" xfId="4" applyNumberFormat="1" applyFont="1" applyFill="1" applyBorder="1" applyAlignment="1" applyProtection="1">
      <alignment wrapText="1"/>
    </xf>
    <xf numFmtId="0" fontId="20" fillId="0" borderId="99" xfId="2" applyFont="1" applyFill="1" applyBorder="1" applyAlignment="1">
      <alignment horizontal="left" vertical="center" wrapText="1"/>
    </xf>
    <xf numFmtId="4" fontId="20" fillId="0" borderId="99" xfId="32" applyNumberFormat="1" applyFont="1" applyFill="1" applyBorder="1" applyAlignment="1" applyProtection="1">
      <alignment horizontal="left" vertical="center" wrapText="1"/>
    </xf>
    <xf numFmtId="4" fontId="20" fillId="0" borderId="99" xfId="32" applyNumberFormat="1" applyFont="1" applyFill="1" applyBorder="1" applyAlignment="1" applyProtection="1">
      <alignment horizontal="center" vertical="center" wrapText="1"/>
    </xf>
    <xf numFmtId="0" fontId="20" fillId="0" borderId="99" xfId="32" applyNumberFormat="1" applyFont="1" applyFill="1" applyBorder="1" applyAlignment="1" applyProtection="1">
      <alignment horizontal="left" wrapText="1"/>
    </xf>
    <xf numFmtId="0" fontId="20" fillId="0" borderId="99" xfId="32" applyNumberFormat="1" applyFont="1" applyFill="1" applyBorder="1" applyAlignment="1" applyProtection="1">
      <alignment vertical="top" wrapText="1"/>
    </xf>
    <xf numFmtId="0" fontId="20" fillId="0" borderId="99" xfId="32" applyFont="1" applyFill="1" applyBorder="1" applyAlignment="1">
      <alignment horizontal="center" vertical="center"/>
    </xf>
    <xf numFmtId="0" fontId="6" fillId="0" borderId="30" xfId="32" applyNumberFormat="1" applyFont="1" applyFill="1" applyBorder="1" applyAlignment="1" applyProtection="1">
      <alignment horizontal="center" vertical="center"/>
    </xf>
    <xf numFmtId="0" fontId="20" fillId="0" borderId="30" xfId="32" applyNumberFormat="1" applyFont="1" applyFill="1" applyBorder="1" applyAlignment="1" applyProtection="1">
      <alignment horizontal="center" vertical="center"/>
    </xf>
    <xf numFmtId="0" fontId="20" fillId="0" borderId="30" xfId="32" applyNumberFormat="1" applyFont="1" applyFill="1" applyBorder="1" applyAlignment="1" applyProtection="1">
      <alignment horizontal="left" vertical="center" wrapText="1"/>
    </xf>
    <xf numFmtId="0" fontId="20" fillId="0" borderId="30" xfId="32" applyNumberFormat="1" applyFont="1" applyFill="1" applyBorder="1" applyAlignment="1" applyProtection="1">
      <alignment horizontal="center" vertical="center" wrapText="1"/>
    </xf>
    <xf numFmtId="0" fontId="6" fillId="0" borderId="3" xfId="32" applyNumberFormat="1" applyFont="1" applyFill="1" applyBorder="1" applyAlignment="1" applyProtection="1">
      <alignment horizontal="center" vertical="center"/>
    </xf>
    <xf numFmtId="0" fontId="20" fillId="0" borderId="3" xfId="32" applyNumberFormat="1" applyFont="1" applyFill="1" applyBorder="1" applyAlignment="1" applyProtection="1">
      <alignment horizontal="center" vertical="center"/>
    </xf>
    <xf numFmtId="0" fontId="20" fillId="0" borderId="3" xfId="32" applyNumberFormat="1" applyFont="1" applyFill="1" applyBorder="1" applyAlignment="1" applyProtection="1">
      <alignment horizontal="left" vertical="center" wrapText="1"/>
    </xf>
    <xf numFmtId="0" fontId="20" fillId="0" borderId="3" xfId="32" applyNumberFormat="1" applyFont="1" applyFill="1" applyBorder="1" applyAlignment="1" applyProtection="1">
      <alignment horizontal="center" vertical="center" wrapText="1"/>
    </xf>
    <xf numFmtId="0" fontId="6" fillId="3" borderId="3" xfId="32" applyNumberFormat="1" applyFont="1" applyFill="1" applyBorder="1" applyAlignment="1" applyProtection="1"/>
    <xf numFmtId="0" fontId="0" fillId="0" borderId="0" xfId="0" applyAlignment="1"/>
    <xf numFmtId="0" fontId="0" fillId="0" borderId="0" xfId="0"/>
    <xf numFmtId="0" fontId="4" fillId="0" borderId="0" xfId="0" applyFont="1" applyFill="1" applyAlignment="1">
      <alignment wrapText="1"/>
    </xf>
    <xf numFmtId="0" fontId="35" fillId="0" borderId="3" xfId="0" applyFont="1" applyFill="1" applyBorder="1" applyAlignment="1">
      <alignment wrapText="1"/>
    </xf>
    <xf numFmtId="0" fontId="20" fillId="0" borderId="117" xfId="0" applyFont="1" applyFill="1" applyBorder="1" applyAlignment="1">
      <alignment wrapText="1"/>
    </xf>
    <xf numFmtId="0" fontId="4" fillId="0" borderId="117" xfId="0" applyFont="1" applyFill="1" applyBorder="1" applyAlignment="1">
      <alignment wrapText="1"/>
    </xf>
    <xf numFmtId="0" fontId="5" fillId="0" borderId="116" xfId="0" applyFont="1" applyFill="1" applyBorder="1" applyAlignment="1">
      <alignment vertical="top" wrapText="1"/>
    </xf>
    <xf numFmtId="165" fontId="5" fillId="0" borderId="56" xfId="0" applyNumberFormat="1" applyFont="1" applyFill="1" applyBorder="1" applyAlignment="1">
      <alignment horizontal="center" vertical="top" wrapText="1"/>
    </xf>
    <xf numFmtId="168" fontId="5" fillId="0" borderId="56" xfId="0" applyNumberFormat="1" applyFont="1" applyFill="1" applyBorder="1" applyAlignment="1">
      <alignment horizontal="center" vertical="top" wrapText="1"/>
    </xf>
    <xf numFmtId="166" fontId="5" fillId="0" borderId="56" xfId="0" applyNumberFormat="1" applyFont="1" applyFill="1" applyBorder="1" applyAlignment="1">
      <alignment horizontal="center" vertical="top" wrapText="1"/>
    </xf>
    <xf numFmtId="167" fontId="0" fillId="0" borderId="0" xfId="0" applyNumberFormat="1"/>
    <xf numFmtId="171" fontId="0" fillId="0" borderId="0" xfId="0" applyNumberFormat="1"/>
    <xf numFmtId="0" fontId="0" fillId="0" borderId="0" xfId="0"/>
    <xf numFmtId="0" fontId="0" fillId="0" borderId="0" xfId="0" applyBorder="1" applyAlignment="1">
      <alignment horizontal="center"/>
    </xf>
    <xf numFmtId="0" fontId="4" fillId="0" borderId="56" xfId="0" applyFont="1" applyFill="1" applyBorder="1" applyAlignment="1">
      <alignment vertical="center"/>
    </xf>
    <xf numFmtId="0" fontId="4" fillId="0" borderId="116" xfId="0" applyFont="1" applyFill="1" applyBorder="1" applyAlignment="1">
      <alignment vertical="center" wrapText="1"/>
    </xf>
    <xf numFmtId="0" fontId="4" fillId="0" borderId="116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56" xfId="0" applyFont="1" applyFill="1" applyBorder="1" applyAlignment="1">
      <alignment horizontal="right" vertical="top" wrapText="1"/>
    </xf>
    <xf numFmtId="0" fontId="20" fillId="0" borderId="3" xfId="0" applyFont="1" applyFill="1" applyBorder="1" applyAlignment="1">
      <alignment wrapText="1"/>
    </xf>
    <xf numFmtId="0" fontId="5" fillId="0" borderId="116" xfId="0" applyFont="1" applyFill="1" applyBorder="1" applyAlignment="1">
      <alignment vertical="center" wrapText="1"/>
    </xf>
    <xf numFmtId="165" fontId="4" fillId="0" borderId="116" xfId="0" applyNumberFormat="1" applyFont="1" applyFill="1" applyBorder="1" applyAlignment="1">
      <alignment horizontal="right" vertical="center"/>
    </xf>
    <xf numFmtId="166" fontId="4" fillId="0" borderId="23" xfId="0" applyNumberFormat="1" applyFont="1" applyFill="1" applyBorder="1" applyAlignment="1">
      <alignment horizontal="right" vertical="top" wrapText="1"/>
    </xf>
    <xf numFmtId="0" fontId="4" fillId="0" borderId="22" xfId="0" applyFont="1" applyFill="1" applyBorder="1" applyAlignment="1">
      <alignment wrapText="1"/>
    </xf>
    <xf numFmtId="0" fontId="20" fillId="0" borderId="136" xfId="0" applyFont="1" applyFill="1" applyBorder="1" applyAlignment="1">
      <alignment wrapText="1"/>
    </xf>
    <xf numFmtId="0" fontId="20" fillId="0" borderId="14" xfId="0" applyFont="1" applyFill="1" applyBorder="1" applyAlignment="1">
      <alignment wrapText="1"/>
    </xf>
    <xf numFmtId="166" fontId="4" fillId="0" borderId="23" xfId="0" applyNumberFormat="1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wrapText="1"/>
    </xf>
    <xf numFmtId="166" fontId="4" fillId="0" borderId="116" xfId="0" applyNumberFormat="1" applyFont="1" applyFill="1" applyBorder="1" applyAlignment="1">
      <alignment horizontal="center" vertical="top" wrapText="1"/>
    </xf>
    <xf numFmtId="0" fontId="4" fillId="0" borderId="49" xfId="0" applyFont="1" applyFill="1" applyBorder="1" applyAlignment="1">
      <alignment vertical="center"/>
    </xf>
    <xf numFmtId="0" fontId="4" fillId="0" borderId="47" xfId="0" applyFont="1" applyFill="1" applyBorder="1" applyAlignment="1">
      <alignment vertical="center" wrapText="1"/>
    </xf>
    <xf numFmtId="0" fontId="4" fillId="0" borderId="47" xfId="0" applyFont="1" applyFill="1" applyBorder="1" applyAlignment="1">
      <alignment horizontal="right" vertical="center"/>
    </xf>
    <xf numFmtId="0" fontId="5" fillId="0" borderId="116" xfId="0" applyFont="1" applyFill="1" applyBorder="1" applyAlignment="1">
      <alignment horizontal="right" vertical="center" wrapText="1"/>
    </xf>
    <xf numFmtId="0" fontId="5" fillId="0" borderId="116" xfId="0" applyFont="1" applyFill="1" applyBorder="1" applyAlignment="1">
      <alignment horizontal="right" vertical="center"/>
    </xf>
    <xf numFmtId="0" fontId="27" fillId="0" borderId="116" xfId="0" applyFont="1" applyFill="1" applyBorder="1" applyAlignment="1">
      <alignment vertical="center" wrapText="1"/>
    </xf>
    <xf numFmtId="168" fontId="5" fillId="0" borderId="116" xfId="0" applyNumberFormat="1" applyFont="1" applyFill="1" applyBorder="1" applyAlignment="1">
      <alignment horizontal="right" vertical="center" wrapText="1"/>
    </xf>
    <xf numFmtId="166" fontId="5" fillId="0" borderId="116" xfId="0" applyNumberFormat="1" applyFont="1" applyFill="1" applyBorder="1" applyAlignment="1">
      <alignment horizontal="right" vertical="center"/>
    </xf>
    <xf numFmtId="168" fontId="5" fillId="0" borderId="116" xfId="0" applyNumberFormat="1" applyFont="1" applyFill="1" applyBorder="1" applyAlignment="1">
      <alignment horizontal="right" vertical="center"/>
    </xf>
    <xf numFmtId="0" fontId="36" fillId="0" borderId="23" xfId="0" applyFont="1" applyFill="1" applyBorder="1" applyAlignment="1">
      <alignment wrapText="1"/>
    </xf>
    <xf numFmtId="0" fontId="4" fillId="0" borderId="31" xfId="0" applyFont="1" applyFill="1" applyBorder="1"/>
    <xf numFmtId="0" fontId="5" fillId="0" borderId="28" xfId="0" applyFont="1" applyFill="1" applyBorder="1"/>
    <xf numFmtId="168" fontId="5" fillId="0" borderId="23" xfId="0" applyNumberFormat="1" applyFont="1" applyFill="1" applyBorder="1" applyAlignment="1">
      <alignment horizontal="right"/>
    </xf>
    <xf numFmtId="0" fontId="36" fillId="0" borderId="56" xfId="0" applyFont="1" applyFill="1" applyBorder="1" applyAlignment="1">
      <alignment wrapText="1"/>
    </xf>
    <xf numFmtId="165" fontId="5" fillId="0" borderId="11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8" fillId="0" borderId="7" xfId="4" applyFont="1" applyFill="1" applyBorder="1"/>
    <xf numFmtId="0" fontId="29" fillId="0" borderId="3" xfId="0" applyFont="1" applyFill="1" applyBorder="1" applyAlignment="1">
      <alignment horizontal="center" vertical="center" wrapText="1"/>
    </xf>
    <xf numFmtId="0" fontId="8" fillId="0" borderId="137" xfId="4" applyFont="1" applyFill="1" applyBorder="1"/>
    <xf numFmtId="0" fontId="9" fillId="0" borderId="5" xfId="0" applyFont="1" applyFill="1" applyBorder="1" applyAlignment="1">
      <alignment wrapText="1"/>
    </xf>
    <xf numFmtId="0" fontId="29" fillId="0" borderId="3" xfId="0" applyFont="1" applyFill="1" applyBorder="1" applyAlignment="1">
      <alignment wrapText="1"/>
    </xf>
    <xf numFmtId="0" fontId="29" fillId="0" borderId="13" xfId="0" applyFont="1" applyFill="1" applyBorder="1" applyAlignment="1">
      <alignment wrapText="1"/>
    </xf>
    <xf numFmtId="0" fontId="8" fillId="0" borderId="79" xfId="4" applyFont="1" applyFill="1" applyBorder="1"/>
    <xf numFmtId="0" fontId="8" fillId="0" borderId="15" xfId="4" applyFont="1" applyFill="1" applyBorder="1"/>
    <xf numFmtId="0" fontId="9" fillId="0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8" fillId="0" borderId="8" xfId="4" applyFont="1" applyFill="1" applyBorder="1"/>
    <xf numFmtId="0" fontId="9" fillId="0" borderId="3" xfId="0" applyFont="1" applyFill="1" applyBorder="1" applyAlignment="1">
      <alignment horizontal="center" vertical="center" wrapText="1"/>
    </xf>
    <xf numFmtId="0" fontId="8" fillId="0" borderId="53" xfId="4" applyFont="1" applyFill="1" applyBorder="1"/>
    <xf numFmtId="0" fontId="8" fillId="0" borderId="37" xfId="0" applyFont="1" applyFill="1" applyBorder="1" applyAlignment="1">
      <alignment wrapText="1"/>
    </xf>
    <xf numFmtId="0" fontId="8" fillId="0" borderId="13" xfId="0" applyFont="1" applyFill="1" applyBorder="1" applyAlignment="1">
      <alignment wrapText="1"/>
    </xf>
    <xf numFmtId="0" fontId="8" fillId="0" borderId="37" xfId="0" applyFont="1" applyFill="1" applyBorder="1" applyAlignment="1">
      <alignment vertical="center" wrapText="1"/>
    </xf>
    <xf numFmtId="0" fontId="8" fillId="0" borderId="136" xfId="0" applyFont="1" applyFill="1" applyBorder="1" applyAlignment="1">
      <alignment wrapText="1"/>
    </xf>
    <xf numFmtId="0" fontId="28" fillId="0" borderId="3" xfId="0" applyFont="1" applyFill="1" applyBorder="1" applyAlignment="1">
      <alignment horizontal="center" vertical="center" wrapText="1"/>
    </xf>
    <xf numFmtId="0" fontId="8" fillId="0" borderId="136" xfId="4" applyFont="1" applyFill="1" applyBorder="1" applyAlignment="1">
      <alignment horizontal="left" vertical="top" wrapText="1"/>
    </xf>
    <xf numFmtId="0" fontId="9" fillId="0" borderId="82" xfId="4" applyFont="1" applyFill="1" applyBorder="1"/>
    <xf numFmtId="0" fontId="9" fillId="0" borderId="136" xfId="0" applyFont="1" applyFill="1" applyBorder="1" applyAlignment="1">
      <alignment wrapText="1"/>
    </xf>
    <xf numFmtId="0" fontId="29" fillId="0" borderId="136" xfId="0" applyFont="1" applyFill="1" applyBorder="1" applyAlignment="1">
      <alignment horizontal="center" vertical="center" wrapText="1"/>
    </xf>
    <xf numFmtId="0" fontId="29" fillId="0" borderId="37" xfId="0" applyFont="1" applyFill="1" applyBorder="1" applyAlignment="1">
      <alignment vertical="center" wrapText="1"/>
    </xf>
    <xf numFmtId="0" fontId="8" fillId="0" borderId="13" xfId="4" applyFont="1" applyFill="1" applyBorder="1" applyAlignment="1">
      <alignment horizontal="left" vertical="top" wrapText="1"/>
    </xf>
    <xf numFmtId="0" fontId="8" fillId="0" borderId="37" xfId="4" applyFont="1" applyFill="1" applyBorder="1"/>
    <xf numFmtId="0" fontId="29" fillId="0" borderId="37" xfId="0" applyFont="1" applyFill="1" applyBorder="1" applyAlignment="1">
      <alignment horizontal="center" vertical="center" wrapText="1"/>
    </xf>
    <xf numFmtId="0" fontId="0" fillId="0" borderId="3" xfId="0" applyBorder="1"/>
    <xf numFmtId="166" fontId="5" fillId="0" borderId="116" xfId="0" applyNumberFormat="1" applyFont="1" applyFill="1" applyBorder="1" applyAlignment="1">
      <alignment horizontal="right" vertical="center" wrapText="1"/>
    </xf>
    <xf numFmtId="0" fontId="0" fillId="4" borderId="0" xfId="0" applyFill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0" fontId="0" fillId="4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0" fontId="37" fillId="5" borderId="0" xfId="0" applyFont="1" applyFill="1" applyBorder="1" applyAlignment="1">
      <alignment horizontal="center"/>
    </xf>
    <xf numFmtId="0" fontId="29" fillId="0" borderId="13" xfId="0" applyFont="1" applyFill="1" applyBorder="1" applyAlignment="1">
      <alignment vertical="center" wrapText="1"/>
    </xf>
    <xf numFmtId="0" fontId="29" fillId="0" borderId="2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wrapText="1"/>
    </xf>
    <xf numFmtId="0" fontId="28" fillId="0" borderId="13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top" wrapText="1"/>
    </xf>
    <xf numFmtId="0" fontId="9" fillId="0" borderId="6" xfId="4" applyFont="1" applyFill="1" applyBorder="1" applyAlignment="1">
      <alignment horizontal="center" wrapText="1"/>
    </xf>
    <xf numFmtId="0" fontId="9" fillId="0" borderId="13" xfId="4" applyFont="1" applyFill="1" applyBorder="1" applyAlignment="1">
      <alignment wrapText="1"/>
    </xf>
    <xf numFmtId="0" fontId="9" fillId="0" borderId="136" xfId="4" applyFont="1" applyFill="1" applyBorder="1" applyAlignment="1">
      <alignment wrapText="1"/>
    </xf>
    <xf numFmtId="0" fontId="9" fillId="0" borderId="6" xfId="4" applyFont="1" applyFill="1" applyBorder="1" applyAlignment="1">
      <alignment horizontal="center"/>
    </xf>
    <xf numFmtId="0" fontId="9" fillId="0" borderId="136" xfId="4" applyFont="1" applyFill="1" applyBorder="1"/>
    <xf numFmtId="0" fontId="29" fillId="0" borderId="136" xfId="0" applyFont="1" applyFill="1" applyBorder="1" applyAlignment="1">
      <alignment vertical="center" wrapText="1"/>
    </xf>
    <xf numFmtId="0" fontId="9" fillId="0" borderId="33" xfId="0" applyFont="1" applyFill="1" applyBorder="1" applyAlignment="1">
      <alignment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34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166" fontId="9" fillId="0" borderId="2" xfId="4" applyNumberFormat="1" applyFont="1" applyFill="1" applyBorder="1"/>
    <xf numFmtId="167" fontId="8" fillId="0" borderId="2" xfId="4" applyNumberFormat="1" applyFont="1" applyFill="1" applyBorder="1"/>
    <xf numFmtId="166" fontId="9" fillId="0" borderId="35" xfId="4" applyNumberFormat="1" applyFont="1" applyFill="1" applyBorder="1"/>
    <xf numFmtId="168" fontId="16" fillId="0" borderId="140" xfId="4" applyNumberFormat="1" applyFont="1" applyFill="1" applyBorder="1"/>
    <xf numFmtId="168" fontId="16" fillId="0" borderId="3" xfId="4" applyNumberFormat="1" applyFont="1" applyFill="1" applyBorder="1"/>
    <xf numFmtId="166" fontId="9" fillId="0" borderId="2" xfId="0" applyNumberFormat="1" applyFont="1" applyFill="1" applyBorder="1" applyAlignment="1">
      <alignment horizontal="right" vertical="top" wrapText="1"/>
    </xf>
    <xf numFmtId="166" fontId="8" fillId="0" borderId="2" xfId="0" applyNumberFormat="1" applyFont="1" applyFill="1" applyBorder="1" applyAlignment="1">
      <alignment horizontal="right" vertical="top" wrapText="1"/>
    </xf>
    <xf numFmtId="168" fontId="9" fillId="0" borderId="2" xfId="0" applyNumberFormat="1" applyFont="1" applyFill="1" applyBorder="1" applyAlignment="1">
      <alignment horizontal="right" vertical="top" wrapText="1"/>
    </xf>
    <xf numFmtId="166" fontId="8" fillId="0" borderId="139" xfId="0" applyNumberFormat="1" applyFont="1" applyFill="1" applyBorder="1" applyAlignment="1">
      <alignment horizontal="right" vertical="top" wrapText="1"/>
    </xf>
    <xf numFmtId="167" fontId="8" fillId="0" borderId="2" xfId="0" applyNumberFormat="1" applyFont="1" applyFill="1" applyBorder="1" applyAlignment="1">
      <alignment horizontal="right" vertical="top" wrapText="1"/>
    </xf>
    <xf numFmtId="167" fontId="8" fillId="0" borderId="14" xfId="0" applyNumberFormat="1" applyFont="1" applyFill="1" applyBorder="1" applyAlignment="1">
      <alignment horizontal="right" vertical="top" wrapText="1"/>
    </xf>
    <xf numFmtId="0" fontId="0" fillId="0" borderId="0" xfId="0"/>
    <xf numFmtId="0" fontId="4" fillId="3" borderId="0" xfId="0" applyFont="1" applyFill="1"/>
    <xf numFmtId="0" fontId="8" fillId="3" borderId="13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8" fillId="3" borderId="50" xfId="0" applyFont="1" applyFill="1" applyBorder="1"/>
    <xf numFmtId="0" fontId="9" fillId="3" borderId="43" xfId="0" applyFont="1" applyFill="1" applyBorder="1" applyAlignment="1">
      <alignment wrapText="1"/>
    </xf>
    <xf numFmtId="166" fontId="9" fillId="3" borderId="141" xfId="9" applyNumberFormat="1" applyFont="1" applyFill="1" applyBorder="1" applyAlignment="1">
      <alignment horizontal="center"/>
    </xf>
    <xf numFmtId="166" fontId="8" fillId="3" borderId="43" xfId="0" applyNumberFormat="1" applyFont="1" applyFill="1" applyBorder="1" applyAlignment="1">
      <alignment vertical="center" wrapText="1"/>
    </xf>
    <xf numFmtId="166" fontId="8" fillId="3" borderId="43" xfId="0" applyNumberFormat="1" applyFont="1" applyFill="1" applyBorder="1" applyAlignment="1">
      <alignment horizontal="center" vertical="center" wrapText="1"/>
    </xf>
    <xf numFmtId="166" fontId="8" fillId="3" borderId="46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/>
    <xf numFmtId="0" fontId="9" fillId="3" borderId="3" xfId="9" applyFont="1" applyFill="1" applyBorder="1"/>
    <xf numFmtId="166" fontId="9" fillId="3" borderId="6" xfId="9" applyNumberFormat="1" applyFont="1" applyFill="1" applyBorder="1" applyAlignment="1">
      <alignment horizontal="center"/>
    </xf>
    <xf numFmtId="1" fontId="8" fillId="3" borderId="3" xfId="9" applyNumberFormat="1" applyFont="1" applyFill="1" applyBorder="1" applyAlignment="1">
      <alignment horizontal="center"/>
    </xf>
    <xf numFmtId="166" fontId="8" fillId="3" borderId="3" xfId="9" applyNumberFormat="1" applyFont="1" applyFill="1" applyBorder="1" applyAlignment="1">
      <alignment horizontal="center"/>
    </xf>
    <xf numFmtId="166" fontId="8" fillId="3" borderId="1" xfId="9" applyNumberFormat="1" applyFont="1" applyFill="1" applyBorder="1" applyAlignment="1">
      <alignment horizontal="center"/>
    </xf>
    <xf numFmtId="0" fontId="9" fillId="3" borderId="3" xfId="0" applyFont="1" applyFill="1" applyBorder="1"/>
    <xf numFmtId="166" fontId="0" fillId="3" borderId="3" xfId="0" applyNumberFormat="1" applyFill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66" fontId="0" fillId="0" borderId="3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9" fillId="3" borderId="3" xfId="0" applyFont="1" applyFill="1" applyBorder="1" applyAlignment="1">
      <alignment wrapText="1"/>
    </xf>
    <xf numFmtId="0" fontId="9" fillId="3" borderId="3" xfId="0" applyNumberFormat="1" applyFont="1" applyFill="1" applyBorder="1" applyAlignment="1" applyProtection="1"/>
    <xf numFmtId="0" fontId="8" fillId="3" borderId="7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166" fontId="9" fillId="3" borderId="6" xfId="9" applyNumberFormat="1" applyFont="1" applyFill="1" applyBorder="1" applyAlignment="1">
      <alignment horizontal="center" vertical="top"/>
    </xf>
    <xf numFmtId="166" fontId="0" fillId="3" borderId="3" xfId="0" applyNumberFormat="1" applyFill="1" applyBorder="1" applyAlignment="1">
      <alignment horizontal="center" vertical="top"/>
    </xf>
    <xf numFmtId="166" fontId="0" fillId="3" borderId="1" xfId="0" applyNumberFormat="1" applyFill="1" applyBorder="1" applyAlignment="1">
      <alignment horizontal="center" vertical="top"/>
    </xf>
    <xf numFmtId="166" fontId="9" fillId="3" borderId="12" xfId="9" applyNumberFormat="1" applyFont="1" applyFill="1" applyBorder="1" applyAlignment="1">
      <alignment horizontal="center"/>
    </xf>
    <xf numFmtId="166" fontId="0" fillId="3" borderId="13" xfId="0" applyNumberFormat="1" applyFill="1" applyBorder="1" applyAlignment="1">
      <alignment horizontal="center"/>
    </xf>
    <xf numFmtId="166" fontId="0" fillId="3" borderId="16" xfId="0" applyNumberFormat="1" applyFill="1" applyBorder="1" applyAlignment="1">
      <alignment horizontal="center"/>
    </xf>
    <xf numFmtId="0" fontId="8" fillId="3" borderId="20" xfId="0" applyFont="1" applyFill="1" applyBorder="1"/>
    <xf numFmtId="0" fontId="9" fillId="3" borderId="19" xfId="0" applyFont="1" applyFill="1" applyBorder="1"/>
    <xf numFmtId="166" fontId="9" fillId="3" borderId="48" xfId="9" applyNumberFormat="1" applyFont="1" applyFill="1" applyBorder="1" applyAlignment="1">
      <alignment horizontal="center"/>
    </xf>
    <xf numFmtId="166" fontId="0" fillId="3" borderId="19" xfId="0" applyNumberFormat="1" applyFill="1" applyBorder="1" applyAlignment="1">
      <alignment horizontal="center"/>
    </xf>
    <xf numFmtId="166" fontId="0" fillId="3" borderId="21" xfId="0" applyNumberFormat="1" applyFill="1" applyBorder="1" applyAlignment="1">
      <alignment horizontal="center"/>
    </xf>
    <xf numFmtId="0" fontId="8" fillId="3" borderId="80" xfId="0" applyFont="1" applyFill="1" applyBorder="1"/>
    <xf numFmtId="0" fontId="9" fillId="3" borderId="81" xfId="0" applyFont="1" applyFill="1" applyBorder="1"/>
    <xf numFmtId="166" fontId="9" fillId="3" borderId="82" xfId="9" applyNumberFormat="1" applyFont="1" applyFill="1" applyBorder="1" applyAlignment="1">
      <alignment horizontal="center"/>
    </xf>
    <xf numFmtId="166" fontId="9" fillId="3" borderId="82" xfId="0" applyNumberFormat="1" applyFont="1" applyFill="1" applyBorder="1" applyAlignment="1">
      <alignment horizontal="center"/>
    </xf>
    <xf numFmtId="166" fontId="9" fillId="3" borderId="83" xfId="0" applyNumberFormat="1" applyFont="1" applyFill="1" applyBorder="1" applyAlignment="1">
      <alignment horizontal="center"/>
    </xf>
    <xf numFmtId="0" fontId="8" fillId="3" borderId="0" xfId="0" applyFont="1" applyFill="1"/>
    <xf numFmtId="168" fontId="21" fillId="0" borderId="7" xfId="0" applyNumberFormat="1" applyFont="1" applyBorder="1"/>
    <xf numFmtId="168" fontId="8" fillId="0" borderId="7" xfId="0" applyNumberFormat="1" applyFont="1" applyBorder="1" applyAlignment="1">
      <alignment horizontal="right"/>
    </xf>
    <xf numFmtId="168" fontId="9" fillId="0" borderId="7" xfId="0" applyNumberFormat="1" applyFont="1" applyBorder="1" applyAlignment="1">
      <alignment horizontal="right"/>
    </xf>
    <xf numFmtId="168" fontId="9" fillId="3" borderId="4" xfId="0" applyNumberFormat="1" applyFont="1" applyFill="1" applyBorder="1" applyAlignment="1" applyProtection="1"/>
    <xf numFmtId="168" fontId="9" fillId="3" borderId="111" xfId="0" applyNumberFormat="1" applyFont="1" applyFill="1" applyBorder="1" applyAlignment="1" applyProtection="1"/>
    <xf numFmtId="168" fontId="9" fillId="3" borderId="7" xfId="0" applyNumberFormat="1" applyFont="1" applyFill="1" applyBorder="1"/>
    <xf numFmtId="168" fontId="9" fillId="3" borderId="1" xfId="0" applyNumberFormat="1" applyFont="1" applyFill="1" applyBorder="1"/>
    <xf numFmtId="168" fontId="21" fillId="3" borderId="7" xfId="0" applyNumberFormat="1" applyFont="1" applyFill="1" applyBorder="1"/>
    <xf numFmtId="168" fontId="21" fillId="3" borderId="1" xfId="0" applyNumberFormat="1" applyFont="1" applyFill="1" applyBorder="1"/>
    <xf numFmtId="168" fontId="9" fillId="3" borderId="69" xfId="0" applyNumberFormat="1" applyFont="1" applyFill="1" applyBorder="1" applyAlignment="1" applyProtection="1"/>
    <xf numFmtId="168" fontId="9" fillId="3" borderId="70" xfId="0" applyNumberFormat="1" applyFont="1" applyFill="1" applyBorder="1" applyAlignment="1" applyProtection="1"/>
    <xf numFmtId="168" fontId="9" fillId="3" borderId="64" xfId="0" applyNumberFormat="1" applyFont="1" applyFill="1" applyBorder="1" applyAlignment="1" applyProtection="1"/>
    <xf numFmtId="168" fontId="9" fillId="3" borderId="65" xfId="0" applyNumberFormat="1" applyFont="1" applyFill="1" applyBorder="1" applyAlignment="1" applyProtection="1"/>
    <xf numFmtId="168" fontId="8" fillId="3" borderId="64" xfId="0" applyNumberFormat="1" applyFont="1" applyFill="1" applyBorder="1" applyAlignment="1" applyProtection="1"/>
    <xf numFmtId="168" fontId="8" fillId="3" borderId="65" xfId="0" applyNumberFormat="1" applyFont="1" applyFill="1" applyBorder="1" applyAlignment="1" applyProtection="1"/>
    <xf numFmtId="168" fontId="8" fillId="0" borderId="64" xfId="0" applyNumberFormat="1" applyFont="1" applyFill="1" applyBorder="1" applyAlignment="1" applyProtection="1"/>
    <xf numFmtId="168" fontId="0" fillId="0" borderId="65" xfId="0" applyNumberFormat="1" applyFont="1" applyFill="1" applyBorder="1" applyAlignment="1" applyProtection="1"/>
    <xf numFmtId="168" fontId="9" fillId="3" borderId="121" xfId="0" applyNumberFormat="1" applyFont="1" applyFill="1" applyBorder="1" applyAlignment="1" applyProtection="1"/>
    <xf numFmtId="168" fontId="9" fillId="3" borderId="122" xfId="0" applyNumberFormat="1" applyFont="1" applyFill="1" applyBorder="1" applyAlignment="1" applyProtection="1"/>
    <xf numFmtId="168" fontId="9" fillId="3" borderId="80" xfId="0" applyNumberFormat="1" applyFont="1" applyFill="1" applyBorder="1" applyAlignment="1" applyProtection="1"/>
    <xf numFmtId="168" fontId="9" fillId="3" borderId="26" xfId="0" applyNumberFormat="1" applyFont="1" applyFill="1" applyBorder="1" applyAlignment="1" applyProtection="1"/>
    <xf numFmtId="0" fontId="0" fillId="0" borderId="0" xfId="0" applyAlignment="1">
      <alignment horizontal="left"/>
    </xf>
    <xf numFmtId="0" fontId="0" fillId="0" borderId="0" xfId="0"/>
    <xf numFmtId="43" fontId="0" fillId="0" borderId="0" xfId="33" applyFont="1" applyFill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71" fontId="0" fillId="0" borderId="0" xfId="0" applyNumberFormat="1" applyFill="1" applyAlignment="1">
      <alignment horizontal="center"/>
    </xf>
    <xf numFmtId="43" fontId="0" fillId="0" borderId="0" xfId="0" applyNumberFormat="1" applyAlignment="1">
      <alignment horizontal="center"/>
    </xf>
    <xf numFmtId="168" fontId="9" fillId="0" borderId="31" xfId="0" applyNumberFormat="1" applyFont="1" applyFill="1" applyBorder="1" applyAlignment="1"/>
    <xf numFmtId="168" fontId="9" fillId="0" borderId="26" xfId="0" applyNumberFormat="1" applyFont="1" applyFill="1" applyBorder="1"/>
    <xf numFmtId="167" fontId="9" fillId="0" borderId="31" xfId="0" applyNumberFormat="1" applyFont="1" applyFill="1" applyBorder="1"/>
    <xf numFmtId="168" fontId="9" fillId="3" borderId="29" xfId="0" applyNumberFormat="1" applyFont="1" applyFill="1" applyBorder="1" applyAlignment="1" applyProtection="1"/>
    <xf numFmtId="0" fontId="4" fillId="0" borderId="0" xfId="0" applyFont="1" applyAlignment="1">
      <alignment horizontal="left"/>
    </xf>
    <xf numFmtId="168" fontId="9" fillId="3" borderId="7" xfId="0" applyNumberFormat="1" applyFont="1" applyFill="1" applyBorder="1" applyAlignment="1">
      <alignment horizontal="right"/>
    </xf>
    <xf numFmtId="168" fontId="9" fillId="0" borderId="7" xfId="0" applyNumberFormat="1" applyFont="1" applyFill="1" applyBorder="1"/>
    <xf numFmtId="168" fontId="8" fillId="0" borderId="7" xfId="0" applyNumberFormat="1" applyFont="1" applyFill="1" applyBorder="1" applyAlignment="1">
      <alignment horizontal="right"/>
    </xf>
    <xf numFmtId="168" fontId="8" fillId="0" borderId="1" xfId="0" applyNumberFormat="1" applyFont="1" applyFill="1" applyBorder="1"/>
    <xf numFmtId="168" fontId="21" fillId="0" borderId="64" xfId="0" applyNumberFormat="1" applyFont="1" applyFill="1" applyBorder="1" applyAlignment="1" applyProtection="1"/>
    <xf numFmtId="168" fontId="9" fillId="0" borderId="31" xfId="0" applyNumberFormat="1" applyFont="1" applyFill="1" applyBorder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4" fillId="0" borderId="22" xfId="0" applyFont="1" applyFill="1" applyBorder="1" applyAlignment="1">
      <alignment vertical="top" wrapText="1"/>
    </xf>
    <xf numFmtId="0" fontId="30" fillId="0" borderId="99" xfId="32" applyNumberFormat="1" applyFont="1" applyFill="1" applyBorder="1" applyAlignment="1" applyProtection="1">
      <alignment horizontal="center" vertical="center" wrapText="1"/>
    </xf>
    <xf numFmtId="0" fontId="0" fillId="0" borderId="0" xfId="0"/>
    <xf numFmtId="167" fontId="4" fillId="0" borderId="56" xfId="0" applyNumberFormat="1" applyFont="1" applyFill="1" applyBorder="1" applyAlignment="1">
      <alignment horizontal="center" vertical="top" wrapText="1"/>
    </xf>
    <xf numFmtId="0" fontId="24" fillId="0" borderId="23" xfId="0" applyFont="1" applyFill="1" applyBorder="1" applyAlignment="1">
      <alignment vertical="top" wrapText="1"/>
    </xf>
    <xf numFmtId="0" fontId="24" fillId="0" borderId="23" xfId="0" applyFont="1" applyFill="1" applyBorder="1" applyAlignment="1">
      <alignment wrapText="1"/>
    </xf>
    <xf numFmtId="0" fontId="24" fillId="0" borderId="23" xfId="0" applyFont="1" applyFill="1" applyBorder="1" applyAlignment="1">
      <alignment horizontal="center" vertical="top" wrapText="1"/>
    </xf>
    <xf numFmtId="167" fontId="24" fillId="0" borderId="56" xfId="0" applyNumberFormat="1" applyFont="1" applyFill="1" applyBorder="1" applyAlignment="1">
      <alignment horizontal="center" vertical="top" wrapText="1"/>
    </xf>
    <xf numFmtId="168" fontId="4" fillId="0" borderId="56" xfId="0" applyNumberFormat="1" applyFont="1" applyFill="1" applyBorder="1" applyAlignment="1">
      <alignment horizontal="center" vertical="top" wrapText="1"/>
    </xf>
    <xf numFmtId="0" fontId="4" fillId="0" borderId="49" xfId="0" applyFont="1" applyFill="1" applyBorder="1" applyAlignment="1">
      <alignment vertical="top" wrapText="1"/>
    </xf>
    <xf numFmtId="0" fontId="35" fillId="0" borderId="0" xfId="0" applyFont="1" applyFill="1" applyBorder="1" applyAlignment="1">
      <alignment wrapText="1"/>
    </xf>
    <xf numFmtId="0" fontId="4" fillId="0" borderId="5" xfId="0" applyFont="1" applyFill="1" applyBorder="1" applyAlignment="1">
      <alignment vertical="top" wrapText="1"/>
    </xf>
    <xf numFmtId="0" fontId="35" fillId="0" borderId="9" xfId="0" applyFont="1" applyFill="1" applyBorder="1" applyAlignment="1">
      <alignment wrapText="1"/>
    </xf>
    <xf numFmtId="0" fontId="24" fillId="0" borderId="56" xfId="0" applyFont="1" applyFill="1" applyBorder="1" applyAlignment="1">
      <alignment wrapText="1"/>
    </xf>
    <xf numFmtId="168" fontId="24" fillId="0" borderId="56" xfId="0" applyNumberFormat="1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vertical="top" wrapText="1"/>
    </xf>
    <xf numFmtId="0" fontId="5" fillId="0" borderId="25" xfId="0" applyFont="1" applyFill="1" applyBorder="1" applyAlignment="1">
      <alignment wrapText="1"/>
    </xf>
    <xf numFmtId="165" fontId="5" fillId="0" borderId="23" xfId="0" applyNumberFormat="1" applyFont="1" applyFill="1" applyBorder="1" applyAlignment="1">
      <alignment horizontal="center" vertical="top" wrapText="1"/>
    </xf>
    <xf numFmtId="0" fontId="20" fillId="0" borderId="18" xfId="0" applyFont="1" applyFill="1" applyBorder="1" applyAlignment="1">
      <alignment wrapText="1"/>
    </xf>
    <xf numFmtId="0" fontId="4" fillId="0" borderId="119" xfId="0" applyFont="1" applyFill="1" applyBorder="1" applyAlignment="1">
      <alignment vertical="center"/>
    </xf>
    <xf numFmtId="0" fontId="8" fillId="0" borderId="7" xfId="0" applyFont="1" applyFill="1" applyBorder="1"/>
    <xf numFmtId="0" fontId="9" fillId="0" borderId="3" xfId="0" applyFont="1" applyFill="1" applyBorder="1"/>
    <xf numFmtId="166" fontId="9" fillId="0" borderId="6" xfId="9" applyNumberFormat="1" applyFont="1" applyFill="1" applyBorder="1" applyAlignment="1">
      <alignment horizontal="center"/>
    </xf>
    <xf numFmtId="168" fontId="9" fillId="3" borderId="23" xfId="0" applyNumberFormat="1" applyFont="1" applyFill="1" applyBorder="1" applyAlignment="1" applyProtection="1"/>
    <xf numFmtId="166" fontId="9" fillId="3" borderId="23" xfId="0" applyNumberFormat="1" applyFont="1" applyFill="1" applyBorder="1" applyAlignment="1" applyProtection="1"/>
    <xf numFmtId="0" fontId="39" fillId="0" borderId="3" xfId="4" applyFont="1" applyFill="1" applyBorder="1" applyAlignment="1">
      <alignment horizontal="left"/>
    </xf>
    <xf numFmtId="166" fontId="40" fillId="0" borderId="3" xfId="4" applyNumberFormat="1" applyFont="1" applyFill="1" applyBorder="1"/>
    <xf numFmtId="0" fontId="29" fillId="0" borderId="34" xfId="0" applyFont="1" applyFill="1" applyBorder="1" applyAlignment="1">
      <alignment horizontal="center" vertical="center" wrapText="1"/>
    </xf>
    <xf numFmtId="168" fontId="9" fillId="0" borderId="79" xfId="0" applyNumberFormat="1" applyFont="1" applyFill="1" applyBorder="1" applyAlignment="1">
      <alignment horizontal="center" vertical="top" wrapText="1"/>
    </xf>
    <xf numFmtId="170" fontId="8" fillId="0" borderId="3" xfId="4" applyNumberFormat="1" applyFont="1" applyFill="1" applyBorder="1"/>
    <xf numFmtId="0" fontId="29" fillId="0" borderId="136" xfId="0" applyFont="1" applyFill="1" applyBorder="1" applyAlignment="1">
      <alignment wrapText="1"/>
    </xf>
    <xf numFmtId="0" fontId="8" fillId="0" borderId="37" xfId="4" applyFont="1" applyFill="1" applyBorder="1" applyAlignment="1">
      <alignment horizontal="left" vertical="top" wrapText="1"/>
    </xf>
    <xf numFmtId="168" fontId="8" fillId="0" borderId="2" xfId="0" applyNumberFormat="1" applyFont="1" applyFill="1" applyBorder="1" applyAlignment="1">
      <alignment horizontal="center" vertical="top" wrapText="1"/>
    </xf>
    <xf numFmtId="0" fontId="29" fillId="0" borderId="37" xfId="0" applyFont="1" applyFill="1" applyBorder="1" applyAlignment="1">
      <alignment wrapText="1"/>
    </xf>
    <xf numFmtId="168" fontId="8" fillId="0" borderId="0" xfId="0" applyNumberFormat="1" applyFont="1" applyFill="1" applyBorder="1" applyAlignment="1">
      <alignment horizontal="center" vertical="top" wrapText="1"/>
    </xf>
    <xf numFmtId="166" fontId="9" fillId="0" borderId="2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wrapText="1"/>
    </xf>
    <xf numFmtId="0" fontId="38" fillId="0" borderId="37" xfId="0" applyFont="1" applyFill="1" applyBorder="1" applyAlignment="1">
      <alignment wrapText="1"/>
    </xf>
    <xf numFmtId="166" fontId="9" fillId="0" borderId="35" xfId="0" applyNumberFormat="1" applyFont="1" applyFill="1" applyBorder="1" applyAlignment="1">
      <alignment horizontal="right" vertical="top" wrapText="1"/>
    </xf>
    <xf numFmtId="0" fontId="8" fillId="0" borderId="31" xfId="4" applyFont="1" applyFill="1" applyBorder="1"/>
    <xf numFmtId="0" fontId="9" fillId="0" borderId="25" xfId="4" applyFont="1" applyFill="1" applyBorder="1" applyAlignment="1">
      <alignment wrapText="1"/>
    </xf>
    <xf numFmtId="0" fontId="9" fillId="0" borderId="25" xfId="4" applyFont="1" applyFill="1" applyBorder="1" applyAlignment="1">
      <alignment horizontal="center"/>
    </xf>
    <xf numFmtId="0" fontId="9" fillId="0" borderId="25" xfId="4" applyFont="1" applyFill="1" applyBorder="1" applyAlignment="1">
      <alignment horizontal="left" vertical="top" wrapText="1"/>
    </xf>
    <xf numFmtId="166" fontId="9" fillId="0" borderId="25" xfId="4" applyNumberFormat="1" applyFont="1" applyFill="1" applyBorder="1"/>
    <xf numFmtId="0" fontId="9" fillId="0" borderId="37" xfId="0" applyFont="1" applyFill="1" applyBorder="1" applyAlignment="1">
      <alignment vertical="center" wrapText="1"/>
    </xf>
    <xf numFmtId="0" fontId="30" fillId="0" borderId="99" xfId="32" applyNumberFormat="1" applyFont="1" applyFill="1" applyBorder="1" applyAlignment="1" applyProtection="1">
      <alignment horizontal="center" vertical="center"/>
    </xf>
    <xf numFmtId="167" fontId="20" fillId="0" borderId="99" xfId="32" applyNumberFormat="1" applyFont="1" applyFill="1" applyBorder="1" applyAlignment="1" applyProtection="1">
      <alignment horizontal="center" vertical="center"/>
    </xf>
    <xf numFmtId="165" fontId="20" fillId="0" borderId="99" xfId="32" applyNumberFormat="1" applyFont="1" applyFill="1" applyBorder="1" applyAlignment="1" applyProtection="1">
      <alignment horizontal="center" vertical="center" wrapText="1"/>
    </xf>
    <xf numFmtId="2" fontId="20" fillId="0" borderId="99" xfId="32" applyNumberFormat="1" applyFont="1" applyFill="1" applyBorder="1" applyAlignment="1" applyProtection="1">
      <alignment horizontal="center" vertical="center"/>
    </xf>
    <xf numFmtId="168" fontId="20" fillId="0" borderId="99" xfId="32" applyNumberFormat="1" applyFont="1" applyFill="1" applyBorder="1" applyAlignment="1" applyProtection="1">
      <alignment horizontal="center" vertical="center"/>
    </xf>
    <xf numFmtId="165" fontId="20" fillId="0" borderId="99" xfId="32" applyNumberFormat="1" applyFont="1" applyFill="1" applyBorder="1" applyAlignment="1" applyProtection="1">
      <alignment horizontal="center" vertical="center"/>
    </xf>
    <xf numFmtId="168" fontId="20" fillId="0" borderId="99" xfId="4" applyNumberFormat="1" applyFont="1" applyFill="1" applyBorder="1" applyAlignment="1" applyProtection="1">
      <alignment horizontal="center" vertical="center" wrapText="1"/>
    </xf>
    <xf numFmtId="168" fontId="20" fillId="0" borderId="99" xfId="4" applyNumberFormat="1" applyFont="1" applyFill="1" applyBorder="1" applyAlignment="1" applyProtection="1">
      <alignment horizontal="center" vertical="center"/>
    </xf>
    <xf numFmtId="168" fontId="20" fillId="0" borderId="99" xfId="32" applyNumberFormat="1" applyFont="1" applyFill="1" applyBorder="1" applyAlignment="1" applyProtection="1">
      <alignment horizontal="center" vertical="center" wrapText="1"/>
    </xf>
    <xf numFmtId="169" fontId="20" fillId="0" borderId="99" xfId="32" applyNumberFormat="1" applyFont="1" applyFill="1" applyBorder="1" applyAlignment="1" applyProtection="1">
      <alignment horizontal="center" vertical="center" wrapText="1"/>
    </xf>
    <xf numFmtId="2" fontId="20" fillId="0" borderId="99" xfId="2" applyNumberFormat="1" applyFont="1" applyFill="1" applyBorder="1" applyAlignment="1">
      <alignment horizontal="center" wrapText="1"/>
    </xf>
    <xf numFmtId="170" fontId="20" fillId="0" borderId="99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167" fontId="20" fillId="0" borderId="99" xfId="32" applyNumberFormat="1" applyFont="1" applyFill="1" applyBorder="1" applyAlignment="1" applyProtection="1">
      <alignment horizontal="center" vertical="center" wrapText="1"/>
    </xf>
    <xf numFmtId="2" fontId="20" fillId="0" borderId="99" xfId="2" applyNumberFormat="1" applyFont="1" applyFill="1" applyBorder="1" applyAlignment="1">
      <alignment horizontal="center" vertical="center" wrapText="1"/>
    </xf>
    <xf numFmtId="2" fontId="20" fillId="0" borderId="99" xfId="2" applyNumberFormat="1" applyFont="1" applyFill="1" applyBorder="1" applyAlignment="1">
      <alignment horizontal="center" vertical="center"/>
    </xf>
    <xf numFmtId="2" fontId="20" fillId="0" borderId="99" xfId="32" applyNumberFormat="1" applyFont="1" applyFill="1" applyBorder="1" applyAlignment="1" applyProtection="1">
      <alignment horizontal="center" vertical="center" wrapText="1"/>
    </xf>
    <xf numFmtId="166" fontId="20" fillId="0" borderId="99" xfId="32" applyNumberFormat="1" applyFont="1" applyFill="1" applyBorder="1" applyAlignment="1" applyProtection="1">
      <alignment horizontal="center" vertical="center" wrapText="1"/>
    </xf>
    <xf numFmtId="0" fontId="20" fillId="0" borderId="99" xfId="32" applyNumberFormat="1" applyFont="1" applyFill="1" applyBorder="1" applyAlignment="1" applyProtection="1">
      <alignment vertical="center"/>
    </xf>
    <xf numFmtId="168" fontId="20" fillId="0" borderId="99" xfId="32" applyNumberFormat="1" applyFont="1" applyFill="1" applyBorder="1" applyAlignment="1" applyProtection="1">
      <alignment vertical="center"/>
    </xf>
    <xf numFmtId="168" fontId="20" fillId="0" borderId="99" xfId="32" applyNumberFormat="1" applyFont="1" applyFill="1" applyBorder="1" applyAlignment="1">
      <alignment vertical="center"/>
    </xf>
    <xf numFmtId="168" fontId="20" fillId="0" borderId="30" xfId="32" applyNumberFormat="1" applyFont="1" applyFill="1" applyBorder="1" applyAlignment="1" applyProtection="1">
      <alignment horizontal="center" vertical="center" wrapText="1"/>
    </xf>
    <xf numFmtId="168" fontId="20" fillId="0" borderId="99" xfId="2" applyNumberFormat="1" applyFont="1" applyFill="1" applyBorder="1" applyAlignment="1">
      <alignment horizontal="center" vertical="center" wrapText="1"/>
    </xf>
    <xf numFmtId="168" fontId="20" fillId="0" borderId="99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3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8" fontId="20" fillId="0" borderId="99" xfId="19" applyNumberFormat="1" applyFont="1" applyFill="1" applyBorder="1" applyAlignment="1">
      <alignment vertical="center" wrapText="1"/>
    </xf>
    <xf numFmtId="170" fontId="20" fillId="0" borderId="99" xfId="32" applyNumberFormat="1" applyFont="1" applyFill="1" applyBorder="1" applyAlignment="1" applyProtection="1">
      <alignment horizontal="center" vertical="center" wrapText="1"/>
    </xf>
    <xf numFmtId="168" fontId="20" fillId="0" borderId="99" xfId="19" applyNumberFormat="1" applyFont="1" applyFill="1" applyBorder="1" applyAlignment="1">
      <alignment horizontal="center" vertical="center" wrapText="1"/>
    </xf>
    <xf numFmtId="2" fontId="20" fillId="0" borderId="30" xfId="2" applyNumberFormat="1" applyFont="1" applyFill="1" applyBorder="1" applyAlignment="1">
      <alignment horizontal="center" vertical="center" wrapText="1"/>
    </xf>
    <xf numFmtId="168" fontId="20" fillId="0" borderId="30" xfId="2" applyNumberFormat="1" applyFont="1" applyFill="1" applyBorder="1" applyAlignment="1">
      <alignment horizontal="center" vertical="center" wrapText="1"/>
    </xf>
    <xf numFmtId="168" fontId="20" fillId="0" borderId="30" xfId="2" applyNumberFormat="1" applyFont="1" applyFill="1" applyBorder="1" applyAlignment="1">
      <alignment horizontal="center" vertical="center"/>
    </xf>
    <xf numFmtId="168" fontId="20" fillId="0" borderId="30" xfId="19" applyNumberFormat="1" applyFont="1" applyFill="1" applyBorder="1" applyAlignment="1">
      <alignment vertical="center" wrapText="1"/>
    </xf>
    <xf numFmtId="168" fontId="20" fillId="0" borderId="30" xfId="32" applyNumberFormat="1" applyFont="1" applyFill="1" applyBorder="1" applyAlignment="1" applyProtection="1">
      <alignment horizontal="center" vertical="center"/>
    </xf>
    <xf numFmtId="168" fontId="20" fillId="0" borderId="3" xfId="2" applyNumberFormat="1" applyFont="1" applyFill="1" applyBorder="1" applyAlignment="1">
      <alignment horizontal="center" vertical="center" wrapText="1"/>
    </xf>
    <xf numFmtId="168" fontId="20" fillId="0" borderId="3" xfId="2" applyNumberFormat="1" applyFont="1" applyFill="1" applyBorder="1" applyAlignment="1">
      <alignment horizontal="center" vertical="center"/>
    </xf>
    <xf numFmtId="168" fontId="20" fillId="0" borderId="3" xfId="19" applyNumberFormat="1" applyFont="1" applyFill="1" applyBorder="1" applyAlignment="1">
      <alignment vertical="center" wrapText="1"/>
    </xf>
    <xf numFmtId="168" fontId="20" fillId="0" borderId="3" xfId="32" applyNumberFormat="1" applyFont="1" applyFill="1" applyBorder="1" applyAlignment="1" applyProtection="1">
      <alignment horizontal="center" vertical="center" wrapText="1"/>
    </xf>
    <xf numFmtId="168" fontId="20" fillId="0" borderId="3" xfId="32" applyNumberFormat="1" applyFont="1" applyFill="1" applyBorder="1" applyAlignment="1" applyProtection="1">
      <alignment horizontal="center" vertical="center"/>
    </xf>
    <xf numFmtId="0" fontId="30" fillId="0" borderId="61" xfId="32" applyNumberFormat="1" applyFont="1" applyFill="1" applyBorder="1" applyAlignment="1" applyProtection="1">
      <alignment horizontal="center"/>
    </xf>
    <xf numFmtId="168" fontId="30" fillId="0" borderId="118" xfId="32" applyNumberFormat="1" applyFont="1" applyFill="1" applyBorder="1" applyAlignment="1" applyProtection="1">
      <alignment horizontal="center" vertical="center"/>
    </xf>
    <xf numFmtId="170" fontId="20" fillId="0" borderId="99" xfId="2" applyNumberFormat="1" applyFont="1" applyFill="1" applyBorder="1" applyAlignment="1">
      <alignment horizontal="center" vertical="center" wrapText="1"/>
    </xf>
    <xf numFmtId="0" fontId="4" fillId="0" borderId="134" xfId="0" applyFont="1" applyFill="1" applyBorder="1" applyAlignment="1">
      <alignment vertical="center" wrapText="1"/>
    </xf>
    <xf numFmtId="168" fontId="30" fillId="0" borderId="143" xfId="32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/>
    <xf numFmtId="0" fontId="4" fillId="0" borderId="22" xfId="0" applyFont="1" applyFill="1" applyBorder="1" applyAlignment="1">
      <alignment vertical="top" wrapText="1"/>
    </xf>
    <xf numFmtId="0" fontId="8" fillId="0" borderId="49" xfId="0" applyFont="1" applyFill="1" applyBorder="1" applyAlignment="1"/>
    <xf numFmtId="0" fontId="21" fillId="0" borderId="49" xfId="0" applyFont="1" applyFill="1" applyBorder="1" applyAlignment="1"/>
    <xf numFmtId="0" fontId="4" fillId="0" borderId="42" xfId="0" applyFont="1" applyFill="1" applyBorder="1" applyAlignment="1">
      <alignment vertical="top" wrapText="1"/>
    </xf>
    <xf numFmtId="0" fontId="21" fillId="0" borderId="79" xfId="0" applyFont="1" applyFill="1" applyBorder="1" applyAlignment="1"/>
    <xf numFmtId="0" fontId="9" fillId="0" borderId="0" xfId="0" applyFont="1" applyAlignment="1">
      <alignment horizontal="center"/>
    </xf>
    <xf numFmtId="0" fontId="8" fillId="0" borderId="99" xfId="9" applyFont="1" applyBorder="1" applyAlignment="1">
      <alignment horizontal="center" vertical="center" wrapText="1"/>
    </xf>
    <xf numFmtId="0" fontId="8" fillId="0" borderId="90" xfId="9" applyFont="1" applyBorder="1" applyAlignment="1">
      <alignment horizontal="center" vertical="center" wrapText="1"/>
    </xf>
    <xf numFmtId="0" fontId="8" fillId="0" borderId="88" xfId="9" applyFont="1" applyBorder="1" applyAlignment="1">
      <alignment horizontal="center" vertical="center" wrapText="1"/>
    </xf>
    <xf numFmtId="0" fontId="9" fillId="0" borderId="101" xfId="9" applyFont="1" applyBorder="1" applyAlignment="1">
      <alignment horizontal="center" vertical="center" wrapText="1"/>
    </xf>
    <xf numFmtId="0" fontId="9" fillId="0" borderId="102" xfId="9" applyFont="1" applyBorder="1" applyAlignment="1">
      <alignment horizontal="center" vertical="center" wrapText="1"/>
    </xf>
    <xf numFmtId="0" fontId="9" fillId="0" borderId="103" xfId="9" applyFont="1" applyBorder="1" applyAlignment="1">
      <alignment horizontal="center" vertical="center" wrapText="1"/>
    </xf>
    <xf numFmtId="0" fontId="8" fillId="0" borderId="97" xfId="9" applyFont="1" applyBorder="1" applyAlignment="1">
      <alignment horizontal="center" vertical="center" wrapText="1"/>
    </xf>
    <xf numFmtId="0" fontId="8" fillId="0" borderId="98" xfId="9" applyFont="1" applyBorder="1" applyAlignment="1">
      <alignment horizontal="center" vertical="center" wrapText="1"/>
    </xf>
    <xf numFmtId="0" fontId="8" fillId="0" borderId="89" xfId="9" applyFont="1" applyBorder="1" applyAlignment="1">
      <alignment horizontal="center" vertical="center" wrapText="1"/>
    </xf>
    <xf numFmtId="0" fontId="8" fillId="0" borderId="100" xfId="9" applyFont="1" applyBorder="1" applyAlignment="1">
      <alignment horizontal="center" vertical="center" wrapText="1"/>
    </xf>
    <xf numFmtId="0" fontId="8" fillId="0" borderId="87" xfId="9" applyFont="1" applyBorder="1" applyAlignment="1">
      <alignment horizontal="center" vertical="center" wrapText="1"/>
    </xf>
    <xf numFmtId="0" fontId="0" fillId="0" borderId="42" xfId="0" applyBorder="1" applyAlignment="1"/>
    <xf numFmtId="0" fontId="0" fillId="0" borderId="79" xfId="0" applyBorder="1" applyAlignment="1"/>
    <xf numFmtId="0" fontId="8" fillId="0" borderId="92" xfId="9" applyFont="1" applyBorder="1" applyAlignment="1">
      <alignment horizontal="center" vertical="center" wrapText="1"/>
    </xf>
    <xf numFmtId="0" fontId="8" fillId="0" borderId="93" xfId="9" applyFont="1" applyBorder="1" applyAlignment="1">
      <alignment horizontal="center" vertical="center" wrapText="1"/>
    </xf>
    <xf numFmtId="0" fontId="8" fillId="0" borderId="94" xfId="9" applyFont="1" applyBorder="1" applyAlignment="1">
      <alignment horizontal="center" vertical="center" wrapText="1"/>
    </xf>
    <xf numFmtId="0" fontId="9" fillId="0" borderId="95" xfId="9" applyFont="1" applyBorder="1" applyAlignment="1">
      <alignment horizontal="center" vertical="center" wrapText="1"/>
    </xf>
    <xf numFmtId="0" fontId="9" fillId="0" borderId="91" xfId="9" applyFont="1" applyBorder="1" applyAlignment="1">
      <alignment horizontal="center" vertical="center" wrapText="1"/>
    </xf>
    <xf numFmtId="0" fontId="9" fillId="0" borderId="96" xfId="9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0" fillId="3" borderId="86" xfId="0" applyFill="1" applyBorder="1"/>
    <xf numFmtId="0" fontId="0" fillId="3" borderId="137" xfId="0" applyFill="1" applyBorder="1"/>
    <xf numFmtId="0" fontId="8" fillId="3" borderId="141" xfId="9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8" fillId="3" borderId="45" xfId="9" applyFont="1" applyFill="1" applyBorder="1" applyAlignment="1">
      <alignment vertical="center"/>
    </xf>
    <xf numFmtId="0" fontId="0" fillId="3" borderId="142" xfId="0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22" xfId="9" applyFont="1" applyBorder="1" applyAlignment="1">
      <alignment horizontal="center" vertical="center" wrapText="1"/>
    </xf>
    <xf numFmtId="0" fontId="8" fillId="0" borderId="56" xfId="9" applyFont="1" applyBorder="1" applyAlignment="1">
      <alignment horizontal="center" vertical="center" wrapText="1"/>
    </xf>
    <xf numFmtId="0" fontId="9" fillId="3" borderId="106" xfId="0" applyNumberFormat="1" applyFont="1" applyFill="1" applyBorder="1" applyAlignment="1" applyProtection="1">
      <alignment horizontal="center" vertical="center" wrapText="1"/>
    </xf>
    <xf numFmtId="0" fontId="9" fillId="3" borderId="105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0" fillId="3" borderId="130" xfId="0" applyNumberFormat="1" applyFont="1" applyFill="1" applyBorder="1" applyAlignment="1" applyProtection="1"/>
    <xf numFmtId="0" fontId="0" fillId="3" borderId="133" xfId="0" applyNumberFormat="1" applyFont="1" applyFill="1" applyBorder="1" applyAlignment="1" applyProtection="1"/>
    <xf numFmtId="0" fontId="8" fillId="3" borderId="22" xfId="0" applyNumberFormat="1" applyFont="1" applyFill="1" applyBorder="1" applyAlignment="1" applyProtection="1">
      <alignment horizontal="center" vertical="center" wrapText="1"/>
    </xf>
    <xf numFmtId="0" fontId="8" fillId="3" borderId="56" xfId="0" applyNumberFormat="1" applyFont="1" applyFill="1" applyBorder="1" applyAlignment="1" applyProtection="1">
      <alignment horizontal="center" vertical="center" wrapText="1"/>
    </xf>
    <xf numFmtId="0" fontId="8" fillId="0" borderId="104" xfId="4" applyFont="1" applyBorder="1" applyAlignment="1">
      <alignment horizontal="center" vertical="top" wrapText="1"/>
    </xf>
    <xf numFmtId="0" fontId="8" fillId="0" borderId="138" xfId="4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8" fillId="0" borderId="86" xfId="4" applyFont="1" applyBorder="1" applyAlignment="1">
      <alignment horizontal="center" vertical="top" wrapText="1"/>
    </xf>
    <xf numFmtId="0" fontId="8" fillId="0" borderId="80" xfId="4" applyFont="1" applyBorder="1" applyAlignment="1">
      <alignment horizontal="center" vertical="top" wrapText="1"/>
    </xf>
    <xf numFmtId="0" fontId="8" fillId="0" borderId="43" xfId="4" applyFont="1" applyBorder="1" applyAlignment="1">
      <alignment horizontal="center" vertical="top"/>
    </xf>
    <xf numFmtId="0" fontId="8" fillId="0" borderId="19" xfId="4" applyFont="1" applyBorder="1" applyAlignment="1">
      <alignment horizontal="center" vertical="top"/>
    </xf>
    <xf numFmtId="0" fontId="8" fillId="0" borderId="19" xfId="0" applyFont="1" applyBorder="1" applyAlignment="1">
      <alignment horizontal="center" vertical="top"/>
    </xf>
    <xf numFmtId="0" fontId="30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0" fillId="0" borderId="99" xfId="32" applyNumberFormat="1" applyFont="1" applyFill="1" applyBorder="1" applyAlignment="1" applyProtection="1">
      <alignment horizontal="center" vertical="center"/>
    </xf>
    <xf numFmtId="0" fontId="30" fillId="3" borderId="99" xfId="32" applyNumberFormat="1" applyFont="1" applyFill="1" applyBorder="1" applyAlignment="1" applyProtection="1">
      <alignment horizontal="center" vertical="center" wrapText="1"/>
    </xf>
    <xf numFmtId="0" fontId="30" fillId="0" borderId="99" xfId="32" applyNumberFormat="1" applyFont="1" applyFill="1" applyBorder="1" applyAlignment="1" applyProtection="1">
      <alignment horizontal="center" vertical="center" wrapText="1"/>
    </xf>
    <xf numFmtId="0" fontId="30" fillId="3" borderId="99" xfId="32" applyNumberFormat="1" applyFont="1" applyFill="1" applyBorder="1" applyAlignment="1" applyProtection="1">
      <alignment horizontal="center" vertical="center"/>
    </xf>
    <xf numFmtId="0" fontId="4" fillId="0" borderId="117" xfId="0" applyFont="1" applyBorder="1" applyAlignment="1"/>
    <xf numFmtId="0" fontId="0" fillId="0" borderId="117" xfId="0" applyBorder="1" applyAlignment="1"/>
  </cellXfs>
  <cellStyles count="34">
    <cellStyle name="Excel Built-in Normal" xfId="1"/>
    <cellStyle name="Įprastas" xfId="0" builtinId="0"/>
    <cellStyle name="Įprastas 2" xfId="2"/>
    <cellStyle name="Įprastas 2 2" xfId="3"/>
    <cellStyle name="Įprastas 3" xfId="4"/>
    <cellStyle name="Įprastas 4" xfId="5"/>
    <cellStyle name="Įprastas 4 2" xfId="6"/>
    <cellStyle name="Įprastas 4 3" xfId="10"/>
    <cellStyle name="Įprastas 4 3 2" xfId="11"/>
    <cellStyle name="Įprastas 4 3_8 -ES projektai" xfId="12"/>
    <cellStyle name="Įprastas 4_5-prpgramos" xfId="7"/>
    <cellStyle name="Įprastas 5" xfId="8"/>
    <cellStyle name="Įprastas 5 2" xfId="14"/>
    <cellStyle name="Įprastas 5 2 2" xfId="15"/>
    <cellStyle name="Įprastas 5 2 2 2" xfId="25"/>
    <cellStyle name="Įprastas 5 2 2_8 priedas" xfId="28"/>
    <cellStyle name="Įprastas 5 2 3" xfId="16"/>
    <cellStyle name="Įprastas 5 2 3 2" xfId="27"/>
    <cellStyle name="Įprastas 5 2 3_8 priedas" xfId="29"/>
    <cellStyle name="Įprastas 5 2 4" xfId="23"/>
    <cellStyle name="Įprastas 5 2_8 priedas" xfId="21"/>
    <cellStyle name="Įprastas 5 3" xfId="17"/>
    <cellStyle name="Įprastas 5 3 2" xfId="24"/>
    <cellStyle name="Įprastas 5 3_8 priedas" xfId="30"/>
    <cellStyle name="Įprastas 5 4" xfId="18"/>
    <cellStyle name="Įprastas 5 4 2" xfId="26"/>
    <cellStyle name="Įprastas 5 4_8 priedas" xfId="31"/>
    <cellStyle name="Įprastas 5 5" xfId="22"/>
    <cellStyle name="Įprastas 5_8 -ES projektai" xfId="13"/>
    <cellStyle name="Įprastas_8 priedas" xfId="32"/>
    <cellStyle name="Kablelis" xfId="33" builtinId="3"/>
    <cellStyle name="Kablelis 2" xfId="19"/>
    <cellStyle name="Kablelis 3" xfId="20"/>
    <cellStyle name="Normal_Sheet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79"/>
  <sheetViews>
    <sheetView tabSelected="1" topLeftCell="A4" workbookViewId="0">
      <selection activeCell="F22" sqref="F22"/>
    </sheetView>
  </sheetViews>
  <sheetFormatPr defaultRowHeight="12.75" x14ac:dyDescent="0.2"/>
  <cols>
    <col min="1" max="1" width="4.7109375" customWidth="1"/>
    <col min="2" max="2" width="14.5703125" customWidth="1"/>
    <col min="3" max="3" width="62.140625" customWidth="1"/>
    <col min="4" max="4" width="16" customWidth="1"/>
    <col min="5" max="5" width="16.42578125" customWidth="1"/>
    <col min="6" max="6" width="17.42578125" customWidth="1"/>
    <col min="8" max="8" width="10.5703125" bestFit="1" customWidth="1"/>
  </cols>
  <sheetData>
    <row r="1" spans="1:5" ht="15.75" x14ac:dyDescent="0.25">
      <c r="A1" s="2" t="s">
        <v>527</v>
      </c>
    </row>
    <row r="2" spans="1:5" ht="15.75" x14ac:dyDescent="0.25">
      <c r="C2" s="1" t="s">
        <v>535</v>
      </c>
    </row>
    <row r="3" spans="1:5" ht="16.5" customHeight="1" x14ac:dyDescent="0.25">
      <c r="A3" s="1" t="s">
        <v>528</v>
      </c>
    </row>
    <row r="4" spans="1:5" s="470" customFormat="1" ht="16.5" customHeight="1" x14ac:dyDescent="0.25">
      <c r="A4" s="1"/>
      <c r="C4" s="780" t="s">
        <v>586</v>
      </c>
      <c r="D4" s="781"/>
    </row>
    <row r="5" spans="1:5" s="470" customFormat="1" ht="16.5" customHeight="1" x14ac:dyDescent="0.25">
      <c r="A5" s="1"/>
      <c r="C5" s="780" t="s">
        <v>667</v>
      </c>
      <c r="D5" s="782"/>
    </row>
    <row r="6" spans="1:5" s="470" customFormat="1" ht="16.5" customHeight="1" x14ac:dyDescent="0.25">
      <c r="A6" s="1"/>
      <c r="C6" s="680" t="s">
        <v>660</v>
      </c>
      <c r="D6" s="187"/>
    </row>
    <row r="7" spans="1:5" s="470" customFormat="1" ht="16.5" customHeight="1" x14ac:dyDescent="0.25">
      <c r="A7" s="1"/>
    </row>
    <row r="8" spans="1:5" ht="15.75" x14ac:dyDescent="0.25">
      <c r="A8" s="783" t="s">
        <v>234</v>
      </c>
      <c r="B8" s="783"/>
      <c r="C8" s="783"/>
      <c r="D8" s="783"/>
    </row>
    <row r="9" spans="1:5" ht="15.75" x14ac:dyDescent="0.25">
      <c r="A9" s="325"/>
      <c r="B9" s="326"/>
      <c r="C9" s="326"/>
      <c r="D9" s="326"/>
    </row>
    <row r="10" spans="1:5" ht="15.75" x14ac:dyDescent="0.25">
      <c r="A10" s="325"/>
      <c r="B10" s="326"/>
      <c r="C10" s="326"/>
      <c r="D10" s="246"/>
    </row>
    <row r="11" spans="1:5" x14ac:dyDescent="0.2">
      <c r="A11" s="326"/>
      <c r="B11" s="326"/>
      <c r="C11" s="326"/>
      <c r="D11" s="246" t="s">
        <v>678</v>
      </c>
    </row>
    <row r="12" spans="1:5" ht="16.5" thickBot="1" x14ac:dyDescent="0.3">
      <c r="A12" s="467"/>
      <c r="B12" s="494"/>
      <c r="C12" s="494"/>
      <c r="D12" s="246"/>
    </row>
    <row r="13" spans="1:5" ht="39" thickBot="1" x14ac:dyDescent="0.25">
      <c r="A13" s="330" t="s">
        <v>235</v>
      </c>
      <c r="B13" s="331" t="s">
        <v>236</v>
      </c>
      <c r="C13" s="332" t="s">
        <v>237</v>
      </c>
      <c r="D13" s="333" t="s">
        <v>238</v>
      </c>
      <c r="E13" s="668"/>
    </row>
    <row r="14" spans="1:5" ht="13.5" thickBot="1" x14ac:dyDescent="0.25">
      <c r="A14" s="334">
        <v>1</v>
      </c>
      <c r="B14" s="335">
        <v>2</v>
      </c>
      <c r="C14" s="336">
        <v>3</v>
      </c>
      <c r="D14" s="337">
        <v>4</v>
      </c>
      <c r="E14" s="668"/>
    </row>
    <row r="15" spans="1:5" ht="16.5" thickBot="1" x14ac:dyDescent="0.25">
      <c r="A15" s="342">
        <v>1</v>
      </c>
      <c r="B15" s="500" t="s">
        <v>239</v>
      </c>
      <c r="C15" s="393" t="s">
        <v>240</v>
      </c>
      <c r="D15" s="503">
        <f>D16+D18+D22</f>
        <v>23709</v>
      </c>
      <c r="E15" s="668"/>
    </row>
    <row r="16" spans="1:5" ht="16.5" thickBot="1" x14ac:dyDescent="0.25">
      <c r="A16" s="338">
        <v>2</v>
      </c>
      <c r="B16" s="339" t="s">
        <v>241</v>
      </c>
      <c r="C16" s="340" t="s">
        <v>242</v>
      </c>
      <c r="D16" s="434">
        <f>D17</f>
        <v>22739</v>
      </c>
      <c r="E16" s="668"/>
    </row>
    <row r="17" spans="1:8" ht="16.5" thickBot="1" x14ac:dyDescent="0.25">
      <c r="A17" s="342">
        <v>3</v>
      </c>
      <c r="B17" s="343" t="s">
        <v>243</v>
      </c>
      <c r="C17" s="344" t="s">
        <v>244</v>
      </c>
      <c r="D17" s="434">
        <v>22739</v>
      </c>
      <c r="E17" s="671"/>
    </row>
    <row r="18" spans="1:8" ht="16.5" thickBot="1" x14ac:dyDescent="0.25">
      <c r="A18" s="342">
        <v>4</v>
      </c>
      <c r="B18" s="343" t="s">
        <v>245</v>
      </c>
      <c r="C18" s="345" t="s">
        <v>246</v>
      </c>
      <c r="D18" s="341">
        <f>D19+D20+D21</f>
        <v>870</v>
      </c>
      <c r="E18" s="671"/>
    </row>
    <row r="19" spans="1:8" ht="16.5" thickBot="1" x14ac:dyDescent="0.25">
      <c r="A19" s="342">
        <v>5</v>
      </c>
      <c r="B19" s="343" t="s">
        <v>247</v>
      </c>
      <c r="C19" s="344" t="s">
        <v>248</v>
      </c>
      <c r="D19" s="341">
        <v>600</v>
      </c>
      <c r="E19" s="671"/>
    </row>
    <row r="20" spans="1:8" ht="16.5" thickBot="1" x14ac:dyDescent="0.25">
      <c r="A20" s="342">
        <v>6</v>
      </c>
      <c r="B20" s="343" t="s">
        <v>249</v>
      </c>
      <c r="C20" s="344" t="s">
        <v>250</v>
      </c>
      <c r="D20" s="341">
        <v>10</v>
      </c>
      <c r="E20" s="671"/>
    </row>
    <row r="21" spans="1:8" ht="16.5" thickBot="1" x14ac:dyDescent="0.25">
      <c r="A21" s="342">
        <v>7</v>
      </c>
      <c r="B21" s="343" t="s">
        <v>251</v>
      </c>
      <c r="C21" s="344" t="s">
        <v>252</v>
      </c>
      <c r="D21" s="341">
        <v>260</v>
      </c>
      <c r="E21" s="671"/>
    </row>
    <row r="22" spans="1:8" ht="16.5" thickBot="1" x14ac:dyDescent="0.25">
      <c r="A22" s="342">
        <v>8</v>
      </c>
      <c r="B22" s="343" t="s">
        <v>253</v>
      </c>
      <c r="C22" s="345" t="s">
        <v>254</v>
      </c>
      <c r="D22" s="341">
        <f>D23</f>
        <v>100</v>
      </c>
      <c r="E22" s="671"/>
    </row>
    <row r="23" spans="1:8" ht="16.5" thickBot="1" x14ac:dyDescent="0.25">
      <c r="A23" s="342">
        <v>9</v>
      </c>
      <c r="B23" s="343" t="s">
        <v>255</v>
      </c>
      <c r="C23" s="344" t="s">
        <v>256</v>
      </c>
      <c r="D23" s="341">
        <v>100</v>
      </c>
      <c r="E23" s="671"/>
    </row>
    <row r="24" spans="1:8" ht="16.5" thickBot="1" x14ac:dyDescent="0.25">
      <c r="A24" s="342">
        <v>10</v>
      </c>
      <c r="B24" s="500" t="s">
        <v>257</v>
      </c>
      <c r="C24" s="393" t="s">
        <v>651</v>
      </c>
      <c r="D24" s="502">
        <f>D26+D32+D55+D25</f>
        <v>20224.590700000001</v>
      </c>
      <c r="E24" s="671"/>
      <c r="F24" s="505"/>
    </row>
    <row r="25" spans="1:8" ht="16.5" thickBot="1" x14ac:dyDescent="0.25">
      <c r="A25" s="429">
        <v>11</v>
      </c>
      <c r="B25" s="430" t="s">
        <v>511</v>
      </c>
      <c r="C25" s="431" t="s">
        <v>512</v>
      </c>
      <c r="D25" s="432">
        <v>1035</v>
      </c>
      <c r="E25" s="671"/>
    </row>
    <row r="26" spans="1:8" ht="16.5" thickBot="1" x14ac:dyDescent="0.25">
      <c r="A26" s="342">
        <v>12</v>
      </c>
      <c r="B26" s="357" t="s">
        <v>258</v>
      </c>
      <c r="C26" s="345" t="s">
        <v>650</v>
      </c>
      <c r="D26" s="696">
        <f>D27+D28+D29+D30+D31</f>
        <v>13143.861000000001</v>
      </c>
      <c r="E26" s="671"/>
    </row>
    <row r="27" spans="1:8" ht="32.25" thickBot="1" x14ac:dyDescent="0.25">
      <c r="A27" s="342">
        <v>13</v>
      </c>
      <c r="B27" s="343" t="s">
        <v>259</v>
      </c>
      <c r="C27" s="344" t="s">
        <v>260</v>
      </c>
      <c r="D27" s="692">
        <v>4249.6610000000001</v>
      </c>
      <c r="E27" s="671"/>
      <c r="F27" s="504"/>
      <c r="H27" s="504"/>
    </row>
    <row r="28" spans="1:8" ht="16.5" thickBot="1" x14ac:dyDescent="0.3">
      <c r="A28" s="342">
        <v>14</v>
      </c>
      <c r="B28" s="343" t="s">
        <v>261</v>
      </c>
      <c r="C28" s="346" t="s">
        <v>262</v>
      </c>
      <c r="D28" s="347">
        <v>8543.4</v>
      </c>
      <c r="E28" s="671"/>
    </row>
    <row r="29" spans="1:8" ht="32.25" thickBot="1" x14ac:dyDescent="0.3">
      <c r="A29" s="338">
        <v>15</v>
      </c>
      <c r="B29" s="348" t="s">
        <v>263</v>
      </c>
      <c r="C29" s="349" t="s">
        <v>264</v>
      </c>
      <c r="D29" s="350">
        <v>118.1</v>
      </c>
      <c r="E29" s="671"/>
    </row>
    <row r="30" spans="1:8" ht="32.25" thickBot="1" x14ac:dyDescent="0.3">
      <c r="A30" s="338">
        <v>16</v>
      </c>
      <c r="B30" s="348" t="s">
        <v>265</v>
      </c>
      <c r="C30" s="349" t="s">
        <v>598</v>
      </c>
      <c r="D30" s="350">
        <v>0.7</v>
      </c>
      <c r="E30" s="671"/>
    </row>
    <row r="31" spans="1:8" s="470" customFormat="1" ht="32.25" thickBot="1" x14ac:dyDescent="0.3">
      <c r="A31" s="338">
        <v>17</v>
      </c>
      <c r="B31" s="348" t="s">
        <v>593</v>
      </c>
      <c r="C31" s="349" t="s">
        <v>594</v>
      </c>
      <c r="D31" s="350">
        <v>232</v>
      </c>
      <c r="E31" s="672"/>
    </row>
    <row r="32" spans="1:8" ht="16.5" thickBot="1" x14ac:dyDescent="0.3">
      <c r="A32" s="342">
        <v>18</v>
      </c>
      <c r="B32" s="693" t="s">
        <v>266</v>
      </c>
      <c r="C32" s="694" t="s">
        <v>652</v>
      </c>
      <c r="D32" s="695">
        <f>SUM(D33:D54)</f>
        <v>2483.4681500000002</v>
      </c>
      <c r="E32" s="671"/>
    </row>
    <row r="33" spans="1:6" ht="32.25" thickBot="1" x14ac:dyDescent="0.3">
      <c r="A33" s="342">
        <v>19</v>
      </c>
      <c r="B33" s="344" t="s">
        <v>267</v>
      </c>
      <c r="C33" s="351" t="s">
        <v>268</v>
      </c>
      <c r="D33" s="352">
        <v>135.69999999999999</v>
      </c>
      <c r="E33" s="671"/>
    </row>
    <row r="34" spans="1:6" ht="16.5" thickBot="1" x14ac:dyDescent="0.3">
      <c r="A34" s="342">
        <v>20</v>
      </c>
      <c r="B34" s="469" t="s">
        <v>269</v>
      </c>
      <c r="C34" s="353" t="s">
        <v>270</v>
      </c>
      <c r="D34" s="352">
        <v>138.80000000000001</v>
      </c>
      <c r="E34" s="671"/>
    </row>
    <row r="35" spans="1:6" ht="32.25" thickBot="1" x14ac:dyDescent="0.3">
      <c r="A35" s="342">
        <v>21</v>
      </c>
      <c r="B35" s="346" t="s">
        <v>564</v>
      </c>
      <c r="C35" s="351" t="s">
        <v>271</v>
      </c>
      <c r="D35" s="352">
        <v>20.847999999999999</v>
      </c>
      <c r="E35" s="671"/>
    </row>
    <row r="36" spans="1:6" ht="48" thickBot="1" x14ac:dyDescent="0.3">
      <c r="A36" s="342">
        <v>22</v>
      </c>
      <c r="B36" s="346" t="s">
        <v>565</v>
      </c>
      <c r="C36" s="354" t="s">
        <v>272</v>
      </c>
      <c r="D36" s="352">
        <v>211.4</v>
      </c>
      <c r="E36" s="671"/>
    </row>
    <row r="37" spans="1:6" ht="32.25" thickBot="1" x14ac:dyDescent="0.25">
      <c r="A37" s="342">
        <v>23</v>
      </c>
      <c r="B37" s="346" t="s">
        <v>566</v>
      </c>
      <c r="C37" s="355" t="s">
        <v>273</v>
      </c>
      <c r="D37" s="352">
        <v>7</v>
      </c>
      <c r="E37" s="671"/>
      <c r="F37" s="363"/>
    </row>
    <row r="38" spans="1:6" ht="32.25" thickBot="1" x14ac:dyDescent="0.3">
      <c r="A38" s="342">
        <v>24</v>
      </c>
      <c r="B38" s="344" t="s">
        <v>567</v>
      </c>
      <c r="C38" s="351" t="s">
        <v>274</v>
      </c>
      <c r="D38" s="352">
        <v>3.2210000000000001</v>
      </c>
      <c r="E38" s="671"/>
    </row>
    <row r="39" spans="1:6" ht="16.5" thickBot="1" x14ac:dyDescent="0.3">
      <c r="A39" s="342">
        <v>25</v>
      </c>
      <c r="B39" s="344" t="s">
        <v>564</v>
      </c>
      <c r="C39" s="351" t="s">
        <v>514</v>
      </c>
      <c r="D39" s="352">
        <v>24.771519999999999</v>
      </c>
      <c r="E39" s="671"/>
    </row>
    <row r="40" spans="1:6" ht="32.25" thickBot="1" x14ac:dyDescent="0.3">
      <c r="A40" s="342">
        <v>26</v>
      </c>
      <c r="B40" s="344" t="s">
        <v>565</v>
      </c>
      <c r="C40" s="351" t="s">
        <v>515</v>
      </c>
      <c r="D40" s="352">
        <v>52.802</v>
      </c>
      <c r="E40" s="671"/>
    </row>
    <row r="41" spans="1:6" ht="16.5" thickBot="1" x14ac:dyDescent="0.3">
      <c r="A41" s="342">
        <v>27</v>
      </c>
      <c r="B41" s="344" t="s">
        <v>566</v>
      </c>
      <c r="C41" s="351" t="s">
        <v>517</v>
      </c>
      <c r="D41" s="352">
        <v>126.989</v>
      </c>
      <c r="E41" s="671"/>
    </row>
    <row r="42" spans="1:6" ht="32.25" thickBot="1" x14ac:dyDescent="0.3">
      <c r="A42" s="342">
        <v>28</v>
      </c>
      <c r="B42" s="344" t="s">
        <v>590</v>
      </c>
      <c r="C42" s="351" t="s">
        <v>518</v>
      </c>
      <c r="D42" s="352">
        <v>177</v>
      </c>
      <c r="E42" s="671"/>
    </row>
    <row r="43" spans="1:6" ht="32.25" thickBot="1" x14ac:dyDescent="0.3">
      <c r="A43" s="342">
        <v>29</v>
      </c>
      <c r="B43" s="346" t="s">
        <v>568</v>
      </c>
      <c r="C43" s="433" t="s">
        <v>531</v>
      </c>
      <c r="D43" s="434">
        <v>92.01</v>
      </c>
      <c r="E43" s="671"/>
    </row>
    <row r="44" spans="1:6" ht="32.25" thickBot="1" x14ac:dyDescent="0.3">
      <c r="A44" s="342">
        <v>30</v>
      </c>
      <c r="B44" s="346" t="s">
        <v>508</v>
      </c>
      <c r="C44" s="351" t="s">
        <v>569</v>
      </c>
      <c r="D44" s="434">
        <v>55.447000000000003</v>
      </c>
      <c r="E44" s="671"/>
    </row>
    <row r="45" spans="1:6" ht="16.5" thickBot="1" x14ac:dyDescent="0.3">
      <c r="A45" s="342">
        <v>31</v>
      </c>
      <c r="B45" s="346" t="s">
        <v>507</v>
      </c>
      <c r="C45" s="496" t="s">
        <v>570</v>
      </c>
      <c r="D45" s="434">
        <v>709.3</v>
      </c>
      <c r="E45" s="671"/>
    </row>
    <row r="46" spans="1:6" ht="30.75" thickBot="1" x14ac:dyDescent="0.3">
      <c r="A46" s="342">
        <v>32</v>
      </c>
      <c r="B46" s="346" t="s">
        <v>571</v>
      </c>
      <c r="C46" s="497" t="s">
        <v>572</v>
      </c>
      <c r="D46" s="434">
        <v>19.622</v>
      </c>
      <c r="E46" s="671"/>
    </row>
    <row r="47" spans="1:6" ht="45.75" thickBot="1" x14ac:dyDescent="0.3">
      <c r="A47" s="342">
        <v>33</v>
      </c>
      <c r="B47" s="346" t="s">
        <v>573</v>
      </c>
      <c r="C47" s="498" t="s">
        <v>659</v>
      </c>
      <c r="D47" s="434">
        <v>20.919</v>
      </c>
      <c r="E47" s="671"/>
    </row>
    <row r="48" spans="1:6" ht="60.75" thickBot="1" x14ac:dyDescent="0.3">
      <c r="A48" s="342">
        <v>34</v>
      </c>
      <c r="B48" s="346" t="s">
        <v>574</v>
      </c>
      <c r="C48" s="497" t="s">
        <v>575</v>
      </c>
      <c r="D48" s="434">
        <v>1.595</v>
      </c>
      <c r="E48" s="671"/>
    </row>
    <row r="49" spans="1:6" ht="45.75" thickBot="1" x14ac:dyDescent="0.3">
      <c r="A49" s="342">
        <v>35</v>
      </c>
      <c r="B49" s="346" t="s">
        <v>576</v>
      </c>
      <c r="C49" s="497" t="s">
        <v>577</v>
      </c>
      <c r="D49" s="434">
        <v>2.052</v>
      </c>
      <c r="E49" s="671"/>
    </row>
    <row r="50" spans="1:6" ht="45.75" thickBot="1" x14ac:dyDescent="0.3">
      <c r="A50" s="342">
        <v>36</v>
      </c>
      <c r="B50" s="346" t="s">
        <v>578</v>
      </c>
      <c r="C50" s="497" t="s">
        <v>579</v>
      </c>
      <c r="D50" s="434">
        <v>32.148000000000003</v>
      </c>
      <c r="E50" s="671"/>
    </row>
    <row r="51" spans="1:6" ht="30.75" thickBot="1" x14ac:dyDescent="0.3">
      <c r="A51" s="342">
        <v>37</v>
      </c>
      <c r="B51" s="346" t="s">
        <v>580</v>
      </c>
      <c r="C51" s="497" t="s">
        <v>587</v>
      </c>
      <c r="D51" s="697">
        <v>13.462630000000001</v>
      </c>
      <c r="E51" s="671"/>
      <c r="F51" s="504"/>
    </row>
    <row r="52" spans="1:6" ht="17.25" customHeight="1" thickBot="1" x14ac:dyDescent="0.3">
      <c r="A52" s="342">
        <v>38</v>
      </c>
      <c r="B52" s="346" t="s">
        <v>581</v>
      </c>
      <c r="C52" s="497" t="s">
        <v>582</v>
      </c>
      <c r="D52" s="434">
        <v>19.780999999999999</v>
      </c>
      <c r="E52" s="671"/>
    </row>
    <row r="53" spans="1:6" s="470" customFormat="1" ht="54" customHeight="1" thickBot="1" x14ac:dyDescent="0.3">
      <c r="A53" s="698">
        <v>39</v>
      </c>
      <c r="B53" s="689" t="s">
        <v>592</v>
      </c>
      <c r="C53" s="699" t="s">
        <v>591</v>
      </c>
      <c r="D53" s="434">
        <v>606.6</v>
      </c>
      <c r="E53" s="673"/>
    </row>
    <row r="54" spans="1:6" s="470" customFormat="1" ht="22.5" customHeight="1" thickBot="1" x14ac:dyDescent="0.3">
      <c r="A54" s="700">
        <v>40</v>
      </c>
      <c r="B54" s="700" t="s">
        <v>589</v>
      </c>
      <c r="C54" s="701" t="s">
        <v>588</v>
      </c>
      <c r="D54" s="434">
        <v>12</v>
      </c>
      <c r="E54" s="670"/>
    </row>
    <row r="55" spans="1:6" ht="16.5" thickBot="1" x14ac:dyDescent="0.3">
      <c r="A55" s="359">
        <v>41</v>
      </c>
      <c r="B55" s="359" t="s">
        <v>275</v>
      </c>
      <c r="C55" s="702" t="s">
        <v>653</v>
      </c>
      <c r="D55" s="703">
        <f>D56+D57+D58+D59+D60</f>
        <v>3562.2615499999997</v>
      </c>
      <c r="E55" s="671"/>
    </row>
    <row r="56" spans="1:6" ht="16.5" thickBot="1" x14ac:dyDescent="0.3">
      <c r="A56" s="342">
        <v>42</v>
      </c>
      <c r="B56" s="343" t="s">
        <v>276</v>
      </c>
      <c r="C56" s="356" t="s">
        <v>277</v>
      </c>
      <c r="D56" s="352">
        <v>998</v>
      </c>
      <c r="E56" s="671"/>
    </row>
    <row r="57" spans="1:6" ht="16.5" thickBot="1" x14ac:dyDescent="0.3">
      <c r="A57" s="342">
        <v>43</v>
      </c>
      <c r="B57" s="343" t="s">
        <v>278</v>
      </c>
      <c r="C57" s="353" t="s">
        <v>279</v>
      </c>
      <c r="D57" s="352">
        <v>737</v>
      </c>
      <c r="E57" s="671"/>
    </row>
    <row r="58" spans="1:6" ht="32.25" thickBot="1" x14ac:dyDescent="0.3">
      <c r="A58" s="342">
        <v>44</v>
      </c>
      <c r="B58" s="343" t="s">
        <v>280</v>
      </c>
      <c r="C58" s="351" t="s">
        <v>281</v>
      </c>
      <c r="D58" s="352">
        <v>34.1</v>
      </c>
      <c r="E58" s="671"/>
    </row>
    <row r="59" spans="1:6" ht="16.5" thickBot="1" x14ac:dyDescent="0.3">
      <c r="A59" s="342">
        <v>45</v>
      </c>
      <c r="B59" s="343" t="s">
        <v>583</v>
      </c>
      <c r="C59" s="351" t="s">
        <v>570</v>
      </c>
      <c r="D59" s="352">
        <v>1793</v>
      </c>
      <c r="E59" s="671"/>
    </row>
    <row r="60" spans="1:6" ht="16.5" thickBot="1" x14ac:dyDescent="0.3">
      <c r="A60" s="342">
        <v>46</v>
      </c>
      <c r="B60" s="343" t="s">
        <v>584</v>
      </c>
      <c r="C60" s="499" t="s">
        <v>585</v>
      </c>
      <c r="D60" s="352">
        <v>0.16155</v>
      </c>
      <c r="E60" s="671"/>
    </row>
    <row r="61" spans="1:6" ht="16.5" thickBot="1" x14ac:dyDescent="0.25">
      <c r="A61" s="342">
        <v>47</v>
      </c>
      <c r="B61" s="500" t="s">
        <v>282</v>
      </c>
      <c r="C61" s="393" t="s">
        <v>656</v>
      </c>
      <c r="D61" s="501">
        <f>D62+D66+D67+D70+D71</f>
        <v>2516.6</v>
      </c>
      <c r="E61" s="671"/>
    </row>
    <row r="62" spans="1:6" ht="16.5" thickBot="1" x14ac:dyDescent="0.25">
      <c r="A62" s="342">
        <v>48</v>
      </c>
      <c r="B62" s="357" t="s">
        <v>283</v>
      </c>
      <c r="C62" s="345" t="s">
        <v>654</v>
      </c>
      <c r="D62" s="358">
        <f>D63+D64+D65</f>
        <v>355</v>
      </c>
      <c r="E62" s="671"/>
    </row>
    <row r="63" spans="1:6" ht="32.25" thickBot="1" x14ac:dyDescent="0.25">
      <c r="A63" s="342">
        <v>49</v>
      </c>
      <c r="B63" s="343" t="s">
        <v>284</v>
      </c>
      <c r="C63" s="344" t="s">
        <v>285</v>
      </c>
      <c r="D63" s="341">
        <v>280</v>
      </c>
      <c r="E63" s="671"/>
    </row>
    <row r="64" spans="1:6" ht="16.5" thickBot="1" x14ac:dyDescent="0.25">
      <c r="A64" s="342">
        <v>50</v>
      </c>
      <c r="B64" s="343" t="s">
        <v>286</v>
      </c>
      <c r="C64" s="344" t="s">
        <v>287</v>
      </c>
      <c r="D64" s="341">
        <v>15</v>
      </c>
      <c r="E64" s="671"/>
    </row>
    <row r="65" spans="1:5" ht="16.5" thickBot="1" x14ac:dyDescent="0.25">
      <c r="A65" s="342">
        <v>51</v>
      </c>
      <c r="B65" s="343" t="s">
        <v>288</v>
      </c>
      <c r="C65" s="344" t="s">
        <v>289</v>
      </c>
      <c r="D65" s="341">
        <v>60</v>
      </c>
      <c r="E65" s="671"/>
    </row>
    <row r="66" spans="1:5" ht="16.5" thickBot="1" x14ac:dyDescent="0.25">
      <c r="A66" s="342">
        <v>52</v>
      </c>
      <c r="B66" s="343" t="s">
        <v>290</v>
      </c>
      <c r="C66" s="344" t="s">
        <v>291</v>
      </c>
      <c r="D66" s="352">
        <v>1397.6</v>
      </c>
      <c r="E66" s="671"/>
    </row>
    <row r="67" spans="1:5" ht="16.5" thickBot="1" x14ac:dyDescent="0.25">
      <c r="A67" s="359">
        <v>53</v>
      </c>
      <c r="B67" s="357" t="s">
        <v>292</v>
      </c>
      <c r="C67" s="345" t="s">
        <v>655</v>
      </c>
      <c r="D67" s="358">
        <f>D68+D69</f>
        <v>730</v>
      </c>
      <c r="E67" s="671"/>
    </row>
    <row r="68" spans="1:5" ht="16.5" thickBot="1" x14ac:dyDescent="0.25">
      <c r="A68" s="342">
        <v>54</v>
      </c>
      <c r="B68" s="343" t="s">
        <v>293</v>
      </c>
      <c r="C68" s="344" t="s">
        <v>294</v>
      </c>
      <c r="D68" s="341">
        <v>30</v>
      </c>
      <c r="E68" s="671"/>
    </row>
    <row r="69" spans="1:5" ht="16.5" thickBot="1" x14ac:dyDescent="0.25">
      <c r="A69" s="342">
        <v>55</v>
      </c>
      <c r="B69" s="343" t="s">
        <v>295</v>
      </c>
      <c r="C69" s="344" t="s">
        <v>296</v>
      </c>
      <c r="D69" s="360">
        <v>700</v>
      </c>
      <c r="E69" s="671"/>
    </row>
    <row r="70" spans="1:5" ht="16.5" thickBot="1" x14ac:dyDescent="0.25">
      <c r="A70" s="342">
        <v>56</v>
      </c>
      <c r="B70" s="343" t="s">
        <v>297</v>
      </c>
      <c r="C70" s="344" t="s">
        <v>298</v>
      </c>
      <c r="D70" s="341">
        <v>10</v>
      </c>
      <c r="E70" s="671"/>
    </row>
    <row r="71" spans="1:5" ht="16.5" thickBot="1" x14ac:dyDescent="0.25">
      <c r="A71" s="342">
        <v>57</v>
      </c>
      <c r="B71" s="343" t="s">
        <v>299</v>
      </c>
      <c r="C71" s="344" t="s">
        <v>300</v>
      </c>
      <c r="D71" s="341">
        <v>24</v>
      </c>
      <c r="E71" s="671"/>
    </row>
    <row r="72" spans="1:5" ht="32.25" thickBot="1" x14ac:dyDescent="0.3">
      <c r="A72" s="346">
        <v>58</v>
      </c>
      <c r="B72" s="704" t="s">
        <v>301</v>
      </c>
      <c r="C72" s="705" t="s">
        <v>302</v>
      </c>
      <c r="D72" s="706">
        <v>161.80199999999999</v>
      </c>
      <c r="E72" s="673"/>
    </row>
    <row r="73" spans="1:5" ht="32.25" thickBot="1" x14ac:dyDescent="0.25">
      <c r="A73" s="342">
        <v>59</v>
      </c>
      <c r="B73" s="361"/>
      <c r="C73" s="393" t="s">
        <v>657</v>
      </c>
      <c r="D73" s="394">
        <f>D15+D24+D61+D72</f>
        <v>46611.992700000003</v>
      </c>
      <c r="E73" s="674"/>
    </row>
    <row r="74" spans="1:5" ht="16.5" thickBot="1" x14ac:dyDescent="0.25">
      <c r="A74" s="784">
        <v>60</v>
      </c>
      <c r="B74" s="787"/>
      <c r="C74" s="468" t="s">
        <v>303</v>
      </c>
      <c r="D74" s="362">
        <v>1639.83583</v>
      </c>
      <c r="E74" s="671"/>
    </row>
    <row r="75" spans="1:5" ht="16.5" thickBot="1" x14ac:dyDescent="0.3">
      <c r="A75" s="785"/>
      <c r="B75" s="788"/>
      <c r="C75" s="346" t="s">
        <v>304</v>
      </c>
      <c r="D75" s="410">
        <v>175.40538000000001</v>
      </c>
      <c r="E75" s="675"/>
    </row>
    <row r="76" spans="1:5" ht="16.5" thickBot="1" x14ac:dyDescent="0.3">
      <c r="A76" s="785"/>
      <c r="B76" s="788"/>
      <c r="C76" s="342" t="s">
        <v>305</v>
      </c>
      <c r="D76" s="410">
        <v>404.45350999999999</v>
      </c>
      <c r="E76" s="671"/>
    </row>
    <row r="77" spans="1:5" ht="16.5" thickBot="1" x14ac:dyDescent="0.3">
      <c r="A77" s="786"/>
      <c r="B77" s="788"/>
      <c r="C77" s="408" t="s">
        <v>306</v>
      </c>
      <c r="D77" s="409">
        <v>1059.97694</v>
      </c>
      <c r="E77" s="671"/>
    </row>
    <row r="78" spans="1:5" ht="16.5" thickBot="1" x14ac:dyDescent="0.3">
      <c r="A78" s="435">
        <v>61</v>
      </c>
      <c r="B78" s="436"/>
      <c r="C78" s="437" t="s">
        <v>513</v>
      </c>
      <c r="D78" s="438">
        <v>37.478679999999997</v>
      </c>
      <c r="E78" s="671"/>
    </row>
    <row r="79" spans="1:5" ht="16.5" thickBot="1" x14ac:dyDescent="0.3">
      <c r="A79" s="397" t="s">
        <v>522</v>
      </c>
      <c r="B79" s="398"/>
      <c r="C79" s="399"/>
      <c r="D79" s="395">
        <f>D73+D74+D78</f>
        <v>48289.307209999999</v>
      </c>
      <c r="E79" s="671"/>
    </row>
  </sheetData>
  <mergeCells count="5">
    <mergeCell ref="C4:D4"/>
    <mergeCell ref="C5:D5"/>
    <mergeCell ref="A8:D8"/>
    <mergeCell ref="A74:A77"/>
    <mergeCell ref="B74:B77"/>
  </mergeCells>
  <phoneticPr fontId="7" type="noConversion"/>
  <pageMargins left="0.25" right="0.25" top="0.75" bottom="0.75" header="0.3" footer="0.3"/>
  <pageSetup paperSize="9" scale="8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81"/>
  <sheetViews>
    <sheetView zoomScaleNormal="100" workbookViewId="0">
      <selection activeCell="G15" sqref="G15"/>
    </sheetView>
  </sheetViews>
  <sheetFormatPr defaultRowHeight="12.75" x14ac:dyDescent="0.2"/>
  <cols>
    <col min="1" max="1" width="4.5703125" customWidth="1"/>
    <col min="2" max="2" width="72" customWidth="1"/>
    <col min="3" max="3" width="22.85546875" customWidth="1"/>
    <col min="4" max="4" width="9.5703125" bestFit="1" customWidth="1"/>
    <col min="5" max="5" width="10.5703125" bestFit="1" customWidth="1"/>
  </cols>
  <sheetData>
    <row r="1" spans="1:3" ht="17.25" customHeight="1" x14ac:dyDescent="0.25">
      <c r="A1" s="187"/>
      <c r="B1" s="680" t="s">
        <v>661</v>
      </c>
      <c r="C1" s="687"/>
    </row>
    <row r="2" spans="1:3" ht="16.5" customHeight="1" x14ac:dyDescent="0.25">
      <c r="A2" s="187"/>
      <c r="B2" s="680" t="s">
        <v>534</v>
      </c>
      <c r="C2" s="687"/>
    </row>
    <row r="3" spans="1:3" ht="16.5" customHeight="1" x14ac:dyDescent="0.25">
      <c r="A3" s="187"/>
      <c r="B3" s="680" t="s">
        <v>529</v>
      </c>
      <c r="C3" s="687"/>
    </row>
    <row r="4" spans="1:3" s="495" customFormat="1" ht="16.5" customHeight="1" x14ac:dyDescent="0.25">
      <c r="A4" s="187"/>
      <c r="B4" s="780" t="s">
        <v>662</v>
      </c>
      <c r="C4" s="780"/>
    </row>
    <row r="5" spans="1:3" s="495" customFormat="1" ht="16.5" customHeight="1" x14ac:dyDescent="0.25">
      <c r="A5" s="187"/>
      <c r="B5" s="780" t="s">
        <v>668</v>
      </c>
      <c r="C5" s="780"/>
    </row>
    <row r="6" spans="1:3" s="495" customFormat="1" ht="16.5" customHeight="1" x14ac:dyDescent="0.25">
      <c r="A6" s="187"/>
      <c r="B6" s="680"/>
      <c r="C6" s="687"/>
    </row>
    <row r="7" spans="1:3" ht="43.5" customHeight="1" x14ac:dyDescent="0.25">
      <c r="A7" s="187"/>
      <c r="B7" s="688" t="s">
        <v>526</v>
      </c>
      <c r="C7" s="8"/>
    </row>
    <row r="8" spans="1:3" ht="16.5" thickBot="1" x14ac:dyDescent="0.3">
      <c r="A8" s="1"/>
      <c r="B8" s="1" t="s">
        <v>679</v>
      </c>
      <c r="C8" s="1"/>
    </row>
    <row r="9" spans="1:3" ht="32.25" thickBot="1" x14ac:dyDescent="0.25">
      <c r="A9" s="364" t="s">
        <v>307</v>
      </c>
      <c r="B9" s="365" t="s">
        <v>308</v>
      </c>
      <c r="C9" s="366" t="s">
        <v>309</v>
      </c>
    </row>
    <row r="10" spans="1:3" ht="16.5" thickBot="1" x14ac:dyDescent="0.25">
      <c r="A10" s="508">
        <v>1</v>
      </c>
      <c r="B10" s="515" t="s">
        <v>310</v>
      </c>
      <c r="C10" s="527">
        <f>C11+C12+C13</f>
        <v>32.9</v>
      </c>
    </row>
    <row r="11" spans="1:3" ht="16.5" thickBot="1" x14ac:dyDescent="0.25">
      <c r="A11" s="508">
        <v>2</v>
      </c>
      <c r="B11" s="509" t="s">
        <v>311</v>
      </c>
      <c r="C11" s="510">
        <v>25.7</v>
      </c>
    </row>
    <row r="12" spans="1:3" ht="16.5" thickBot="1" x14ac:dyDescent="0.25">
      <c r="A12" s="508">
        <v>3</v>
      </c>
      <c r="B12" s="509" t="s">
        <v>312</v>
      </c>
      <c r="C12" s="510">
        <v>6.7</v>
      </c>
    </row>
    <row r="13" spans="1:3" ht="16.5" thickBot="1" x14ac:dyDescent="0.25">
      <c r="A13" s="508">
        <v>4</v>
      </c>
      <c r="B13" s="509" t="s">
        <v>313</v>
      </c>
      <c r="C13" s="510">
        <v>0.5</v>
      </c>
    </row>
    <row r="14" spans="1:3" ht="16.5" thickBot="1" x14ac:dyDescent="0.25">
      <c r="A14" s="508">
        <v>5</v>
      </c>
      <c r="B14" s="515" t="s">
        <v>314</v>
      </c>
      <c r="C14" s="528">
        <f>C15+C16+C17</f>
        <v>1201.4000000000001</v>
      </c>
    </row>
    <row r="15" spans="1:3" ht="16.5" thickBot="1" x14ac:dyDescent="0.25">
      <c r="A15" s="508">
        <v>6</v>
      </c>
      <c r="B15" s="509" t="s">
        <v>1</v>
      </c>
      <c r="C15" s="510">
        <v>1176.9000000000001</v>
      </c>
    </row>
    <row r="16" spans="1:3" ht="16.5" thickBot="1" x14ac:dyDescent="0.25">
      <c r="A16" s="508">
        <v>7</v>
      </c>
      <c r="B16" s="509" t="s">
        <v>315</v>
      </c>
      <c r="C16" s="510">
        <v>20.3</v>
      </c>
    </row>
    <row r="17" spans="1:3" ht="16.5" thickBot="1" x14ac:dyDescent="0.25">
      <c r="A17" s="508">
        <v>8</v>
      </c>
      <c r="B17" s="509" t="s">
        <v>316</v>
      </c>
      <c r="C17" s="510">
        <v>4.2</v>
      </c>
    </row>
    <row r="18" spans="1:3" ht="16.5" thickBot="1" x14ac:dyDescent="0.25">
      <c r="A18" s="508">
        <v>9</v>
      </c>
      <c r="B18" s="515" t="s">
        <v>317</v>
      </c>
      <c r="C18" s="528">
        <f>C19+C20+C21+C22+C23+C24+C25</f>
        <v>2157.2000000000003</v>
      </c>
    </row>
    <row r="19" spans="1:3" ht="16.5" thickBot="1" x14ac:dyDescent="0.25">
      <c r="A19" s="508">
        <v>10</v>
      </c>
      <c r="B19" s="509" t="s">
        <v>318</v>
      </c>
      <c r="C19" s="510">
        <v>289.8</v>
      </c>
    </row>
    <row r="20" spans="1:3" ht="16.5" thickBot="1" x14ac:dyDescent="0.25">
      <c r="A20" s="508">
        <v>11</v>
      </c>
      <c r="B20" s="509" t="s">
        <v>2</v>
      </c>
      <c r="C20" s="510">
        <v>495.6</v>
      </c>
    </row>
    <row r="21" spans="1:3" ht="16.5" thickBot="1" x14ac:dyDescent="0.25">
      <c r="A21" s="508">
        <v>12</v>
      </c>
      <c r="B21" s="509" t="s">
        <v>319</v>
      </c>
      <c r="C21" s="510">
        <v>929.5</v>
      </c>
    </row>
    <row r="22" spans="1:3" ht="16.5" thickBot="1" x14ac:dyDescent="0.25">
      <c r="A22" s="508">
        <v>13</v>
      </c>
      <c r="B22" s="509" t="s">
        <v>320</v>
      </c>
      <c r="C22" s="510">
        <v>18.600000000000001</v>
      </c>
    </row>
    <row r="23" spans="1:3" ht="16.5" thickBot="1" x14ac:dyDescent="0.25">
      <c r="A23" s="508">
        <v>14</v>
      </c>
      <c r="B23" s="509" t="s">
        <v>192</v>
      </c>
      <c r="C23" s="510">
        <v>236.4</v>
      </c>
    </row>
    <row r="24" spans="1:3" ht="16.5" thickBot="1" x14ac:dyDescent="0.25">
      <c r="A24" s="508">
        <v>15</v>
      </c>
      <c r="B24" s="509" t="s">
        <v>321</v>
      </c>
      <c r="C24" s="510">
        <v>185.4</v>
      </c>
    </row>
    <row r="25" spans="1:3" ht="16.5" thickBot="1" x14ac:dyDescent="0.25">
      <c r="A25" s="508">
        <v>16</v>
      </c>
      <c r="B25" s="509" t="s">
        <v>233</v>
      </c>
      <c r="C25" s="510">
        <v>1.9</v>
      </c>
    </row>
    <row r="26" spans="1:3" ht="16.5" thickBot="1" x14ac:dyDescent="0.25">
      <c r="A26" s="508">
        <v>17</v>
      </c>
      <c r="B26" s="515" t="s">
        <v>322</v>
      </c>
      <c r="C26" s="528">
        <f>C27+C28</f>
        <v>297.29999999999995</v>
      </c>
    </row>
    <row r="27" spans="1:3" ht="16.5" thickBot="1" x14ac:dyDescent="0.25">
      <c r="A27" s="508">
        <v>18</v>
      </c>
      <c r="B27" s="509" t="s">
        <v>323</v>
      </c>
      <c r="C27" s="510">
        <v>291.39999999999998</v>
      </c>
    </row>
    <row r="28" spans="1:3" ht="16.5" thickBot="1" x14ac:dyDescent="0.25">
      <c r="A28" s="508">
        <v>19</v>
      </c>
      <c r="B28" s="509" t="s">
        <v>324</v>
      </c>
      <c r="C28" s="510">
        <v>5.9</v>
      </c>
    </row>
    <row r="29" spans="1:3" ht="16.5" thickBot="1" x14ac:dyDescent="0.25">
      <c r="A29" s="508">
        <v>20</v>
      </c>
      <c r="B29" s="515" t="s">
        <v>325</v>
      </c>
      <c r="C29" s="528">
        <f>C30+C31+C32+C33</f>
        <v>513.06099999999992</v>
      </c>
    </row>
    <row r="30" spans="1:3" ht="16.5" thickBot="1" x14ac:dyDescent="0.25">
      <c r="A30" s="508">
        <v>21</v>
      </c>
      <c r="B30" s="509" t="s">
        <v>326</v>
      </c>
      <c r="C30" s="510">
        <v>217.7</v>
      </c>
    </row>
    <row r="31" spans="1:3" ht="16.5" thickBot="1" x14ac:dyDescent="0.25">
      <c r="A31" s="508">
        <v>22</v>
      </c>
      <c r="B31" s="509" t="s">
        <v>327</v>
      </c>
      <c r="C31" s="510">
        <v>286</v>
      </c>
    </row>
    <row r="32" spans="1:3" ht="32.25" thickBot="1" x14ac:dyDescent="0.25">
      <c r="A32" s="508">
        <v>23</v>
      </c>
      <c r="B32" s="509" t="s">
        <v>328</v>
      </c>
      <c r="C32" s="510">
        <v>1.9139999999999999</v>
      </c>
    </row>
    <row r="33" spans="1:3" ht="16.5" thickBot="1" x14ac:dyDescent="0.25">
      <c r="A33" s="508">
        <v>24</v>
      </c>
      <c r="B33" s="509" t="s">
        <v>329</v>
      </c>
      <c r="C33" s="510">
        <v>7.4470000000000001</v>
      </c>
    </row>
    <row r="34" spans="1:3" ht="16.5" thickBot="1" x14ac:dyDescent="0.25">
      <c r="A34" s="508">
        <v>25</v>
      </c>
      <c r="B34" s="515" t="s">
        <v>330</v>
      </c>
      <c r="C34" s="528">
        <f>C35</f>
        <v>9.5</v>
      </c>
    </row>
    <row r="35" spans="1:3" ht="16.5" thickBot="1" x14ac:dyDescent="0.25">
      <c r="A35" s="508">
        <v>26</v>
      </c>
      <c r="B35" s="509" t="s">
        <v>331</v>
      </c>
      <c r="C35" s="510">
        <v>9.5</v>
      </c>
    </row>
    <row r="36" spans="1:3" ht="16.5" thickBot="1" x14ac:dyDescent="0.25">
      <c r="A36" s="508">
        <v>27</v>
      </c>
      <c r="B36" s="515" t="s">
        <v>332</v>
      </c>
      <c r="C36" s="528">
        <f>C37</f>
        <v>29.4</v>
      </c>
    </row>
    <row r="37" spans="1:3" ht="16.5" thickBot="1" x14ac:dyDescent="0.25">
      <c r="A37" s="508">
        <v>28</v>
      </c>
      <c r="B37" s="509" t="s">
        <v>333</v>
      </c>
      <c r="C37" s="510">
        <v>29.4</v>
      </c>
    </row>
    <row r="38" spans="1:3" ht="16.5" thickBot="1" x14ac:dyDescent="0.25">
      <c r="A38" s="508">
        <v>29</v>
      </c>
      <c r="B38" s="515" t="s">
        <v>334</v>
      </c>
      <c r="C38" s="528">
        <f>C39</f>
        <v>0.5</v>
      </c>
    </row>
    <row r="39" spans="1:3" ht="16.5" thickBot="1" x14ac:dyDescent="0.25">
      <c r="A39" s="508">
        <v>30</v>
      </c>
      <c r="B39" s="509" t="s">
        <v>335</v>
      </c>
      <c r="C39" s="510">
        <v>0.5</v>
      </c>
    </row>
    <row r="40" spans="1:3" ht="16.5" thickBot="1" x14ac:dyDescent="0.25">
      <c r="A40" s="508">
        <v>31</v>
      </c>
      <c r="B40" s="515" t="s">
        <v>336</v>
      </c>
      <c r="C40" s="528">
        <f>C41</f>
        <v>8.4</v>
      </c>
    </row>
    <row r="41" spans="1:3" ht="16.5" thickBot="1" x14ac:dyDescent="0.25">
      <c r="A41" s="508">
        <v>32</v>
      </c>
      <c r="B41" s="509" t="s">
        <v>337</v>
      </c>
      <c r="C41" s="510">
        <v>8.4</v>
      </c>
    </row>
    <row r="42" spans="1:3" ht="32.25" thickBot="1" x14ac:dyDescent="0.25">
      <c r="A42" s="508">
        <v>33</v>
      </c>
      <c r="B42" s="529" t="s">
        <v>338</v>
      </c>
      <c r="C42" s="567">
        <f>C10+C14+C18+C26+C29+C34+C36+C38+C40</f>
        <v>4249.6609999999991</v>
      </c>
    </row>
    <row r="43" spans="1:3" ht="16.5" thickBot="1" x14ac:dyDescent="0.25">
      <c r="A43" s="508">
        <v>34</v>
      </c>
      <c r="B43" s="515" t="s">
        <v>658</v>
      </c>
      <c r="C43" s="530">
        <f>C44+C57+C60+C78+C73+C76</f>
        <v>14939.929699999997</v>
      </c>
    </row>
    <row r="44" spans="1:3" ht="16.5" thickBot="1" x14ac:dyDescent="0.25">
      <c r="A44" s="508">
        <v>35</v>
      </c>
      <c r="B44" s="515" t="s">
        <v>339</v>
      </c>
      <c r="C44" s="531">
        <f>C45+C46+C47+C48+C49+C51+C50+C52+C53+C54+C55+C56</f>
        <v>9076.8099999999977</v>
      </c>
    </row>
    <row r="45" spans="1:3" ht="16.5" thickBot="1" x14ac:dyDescent="0.25">
      <c r="A45" s="508">
        <v>36</v>
      </c>
      <c r="B45" s="509" t="s">
        <v>262</v>
      </c>
      <c r="C45" s="510">
        <v>8543.4</v>
      </c>
    </row>
    <row r="46" spans="1:3" ht="16.5" thickBot="1" x14ac:dyDescent="0.25">
      <c r="A46" s="508">
        <v>37</v>
      </c>
      <c r="B46" s="511" t="s">
        <v>340</v>
      </c>
      <c r="C46" s="510"/>
    </row>
    <row r="47" spans="1:3" ht="32.25" thickBot="1" x14ac:dyDescent="0.25">
      <c r="A47" s="508">
        <v>38</v>
      </c>
      <c r="B47" s="511" t="s">
        <v>341</v>
      </c>
      <c r="C47" s="510">
        <v>118.1</v>
      </c>
    </row>
    <row r="48" spans="1:3" ht="32.25" thickBot="1" x14ac:dyDescent="0.25">
      <c r="A48" s="508">
        <v>39</v>
      </c>
      <c r="B48" s="512" t="s">
        <v>342</v>
      </c>
      <c r="C48" s="510">
        <v>0.7</v>
      </c>
    </row>
    <row r="49" spans="1:3" ht="32.25" thickBot="1" x14ac:dyDescent="0.25">
      <c r="A49" s="508">
        <v>40</v>
      </c>
      <c r="B49" s="509" t="s">
        <v>343</v>
      </c>
      <c r="C49" s="510">
        <v>20.847999999999999</v>
      </c>
    </row>
    <row r="50" spans="1:3" ht="16.5" thickBot="1" x14ac:dyDescent="0.25">
      <c r="A50" s="508">
        <v>41</v>
      </c>
      <c r="B50" s="509" t="s">
        <v>344</v>
      </c>
      <c r="C50" s="510">
        <v>138.80000000000001</v>
      </c>
    </row>
    <row r="51" spans="1:3" ht="32.25" thickBot="1" x14ac:dyDescent="0.25">
      <c r="A51" s="508">
        <v>42</v>
      </c>
      <c r="B51" s="509" t="s">
        <v>345</v>
      </c>
      <c r="C51" s="510">
        <v>3.2210000000000001</v>
      </c>
    </row>
    <row r="52" spans="1:3" ht="32.25" thickBot="1" x14ac:dyDescent="0.3">
      <c r="A52" s="508">
        <v>43</v>
      </c>
      <c r="B52" s="351" t="s">
        <v>518</v>
      </c>
      <c r="C52" s="513">
        <v>177</v>
      </c>
    </row>
    <row r="53" spans="1:3" ht="30.75" thickBot="1" x14ac:dyDescent="0.3">
      <c r="A53" s="508">
        <v>44</v>
      </c>
      <c r="B53" s="514" t="s">
        <v>572</v>
      </c>
      <c r="C53" s="434">
        <v>19.622</v>
      </c>
    </row>
    <row r="54" spans="1:3" ht="45.75" thickBot="1" x14ac:dyDescent="0.3">
      <c r="A54" s="508">
        <v>45</v>
      </c>
      <c r="B54" s="498" t="s">
        <v>659</v>
      </c>
      <c r="C54" s="434">
        <v>20.919</v>
      </c>
    </row>
    <row r="55" spans="1:3" ht="30.75" thickBot="1" x14ac:dyDescent="0.3">
      <c r="A55" s="508">
        <v>46</v>
      </c>
      <c r="B55" s="514" t="s">
        <v>577</v>
      </c>
      <c r="C55" s="434">
        <v>2.052</v>
      </c>
    </row>
    <row r="56" spans="1:3" ht="30.75" thickBot="1" x14ac:dyDescent="0.3">
      <c r="A56" s="508">
        <v>47</v>
      </c>
      <c r="B56" s="514" t="s">
        <v>579</v>
      </c>
      <c r="C56" s="434">
        <v>32.148000000000003</v>
      </c>
    </row>
    <row r="57" spans="1:3" ht="16.5" thickBot="1" x14ac:dyDescent="0.25">
      <c r="A57" s="508">
        <v>48</v>
      </c>
      <c r="B57" s="515" t="s">
        <v>346</v>
      </c>
      <c r="C57" s="538">
        <f>C58+C59</f>
        <v>266.10000000000002</v>
      </c>
    </row>
    <row r="58" spans="1:3" ht="16.5" thickBot="1" x14ac:dyDescent="0.25">
      <c r="A58" s="508">
        <v>49</v>
      </c>
      <c r="B58" s="509" t="s">
        <v>347</v>
      </c>
      <c r="C58" s="510">
        <v>34.1</v>
      </c>
    </row>
    <row r="59" spans="1:3" s="495" customFormat="1" ht="21" customHeight="1" thickBot="1" x14ac:dyDescent="0.3">
      <c r="A59" s="508">
        <v>50</v>
      </c>
      <c r="B59" s="351" t="s">
        <v>594</v>
      </c>
      <c r="C59" s="516">
        <v>232</v>
      </c>
    </row>
    <row r="60" spans="1:3" ht="16.5" thickBot="1" x14ac:dyDescent="0.25">
      <c r="A60" s="508">
        <v>51</v>
      </c>
      <c r="B60" s="515" t="s">
        <v>317</v>
      </c>
      <c r="C60" s="532">
        <f>C63+C61+C62+C64+C65+C66+C67+C68+C69+C70+C71+C72</f>
        <v>1357.96315</v>
      </c>
    </row>
    <row r="61" spans="1:3" ht="32.25" thickBot="1" x14ac:dyDescent="0.25">
      <c r="A61" s="508">
        <v>52</v>
      </c>
      <c r="B61" s="509" t="s">
        <v>348</v>
      </c>
      <c r="C61" s="516">
        <v>7</v>
      </c>
    </row>
    <row r="62" spans="1:3" ht="48" thickBot="1" x14ac:dyDescent="0.3">
      <c r="A62" s="508">
        <v>53</v>
      </c>
      <c r="B62" s="354" t="s">
        <v>272</v>
      </c>
      <c r="C62" s="510">
        <v>211.4</v>
      </c>
    </row>
    <row r="63" spans="1:3" ht="16.5" thickBot="1" x14ac:dyDescent="0.25">
      <c r="A63" s="508">
        <v>54</v>
      </c>
      <c r="B63" s="509" t="s">
        <v>349</v>
      </c>
      <c r="C63" s="510">
        <v>135.69999999999999</v>
      </c>
    </row>
    <row r="64" spans="1:3" ht="16.5" thickBot="1" x14ac:dyDescent="0.3">
      <c r="A64" s="508">
        <v>55</v>
      </c>
      <c r="B64" s="351" t="s">
        <v>514</v>
      </c>
      <c r="C64" s="513">
        <v>24.771519999999999</v>
      </c>
    </row>
    <row r="65" spans="1:3" ht="32.25" thickBot="1" x14ac:dyDescent="0.3">
      <c r="A65" s="508">
        <v>56</v>
      </c>
      <c r="B65" s="351" t="s">
        <v>515</v>
      </c>
      <c r="C65" s="513">
        <v>52.802</v>
      </c>
    </row>
    <row r="66" spans="1:3" ht="16.5" thickBot="1" x14ac:dyDescent="0.3">
      <c r="A66" s="508">
        <v>57</v>
      </c>
      <c r="B66" s="351" t="s">
        <v>516</v>
      </c>
      <c r="C66" s="513">
        <v>126.989</v>
      </c>
    </row>
    <row r="67" spans="1:3" ht="32.25" thickBot="1" x14ac:dyDescent="0.3">
      <c r="A67" s="508">
        <v>58</v>
      </c>
      <c r="B67" s="351" t="s">
        <v>531</v>
      </c>
      <c r="C67" s="517">
        <v>92.01</v>
      </c>
    </row>
    <row r="68" spans="1:3" ht="32.25" thickBot="1" x14ac:dyDescent="0.3">
      <c r="A68" s="508">
        <v>59</v>
      </c>
      <c r="B68" s="518" t="s">
        <v>569</v>
      </c>
      <c r="C68" s="434">
        <v>55.447000000000003</v>
      </c>
    </row>
    <row r="69" spans="1:3" ht="30.75" thickBot="1" x14ac:dyDescent="0.3">
      <c r="A69" s="508">
        <v>60</v>
      </c>
      <c r="B69" s="707" t="s">
        <v>597</v>
      </c>
      <c r="C69" s="697">
        <v>13.462630000000001</v>
      </c>
    </row>
    <row r="70" spans="1:3" ht="16.5" thickBot="1" x14ac:dyDescent="0.3">
      <c r="A70" s="508">
        <v>61</v>
      </c>
      <c r="B70" s="519" t="s">
        <v>582</v>
      </c>
      <c r="C70" s="434">
        <v>19.780999999999999</v>
      </c>
    </row>
    <row r="71" spans="1:3" s="495" customFormat="1" ht="45.75" thickBot="1" x14ac:dyDescent="0.3">
      <c r="A71" s="708">
        <v>62</v>
      </c>
      <c r="B71" s="497" t="s">
        <v>591</v>
      </c>
      <c r="C71" s="523">
        <v>606.6</v>
      </c>
    </row>
    <row r="72" spans="1:3" s="495" customFormat="1" ht="16.5" thickBot="1" x14ac:dyDescent="0.3">
      <c r="A72" s="708">
        <v>63</v>
      </c>
      <c r="B72" s="701" t="s">
        <v>612</v>
      </c>
      <c r="C72" s="523">
        <v>12</v>
      </c>
    </row>
    <row r="73" spans="1:3" ht="16.5" thickBot="1" x14ac:dyDescent="0.25">
      <c r="A73" s="508">
        <v>64</v>
      </c>
      <c r="B73" s="537" t="s">
        <v>595</v>
      </c>
      <c r="C73" s="523">
        <f>C74+C75</f>
        <v>1.7565500000000001</v>
      </c>
    </row>
    <row r="74" spans="1:3" ht="45.75" thickBot="1" x14ac:dyDescent="0.3">
      <c r="A74" s="508">
        <v>65</v>
      </c>
      <c r="B74" s="520" t="s">
        <v>575</v>
      </c>
      <c r="C74" s="521">
        <v>1.595</v>
      </c>
    </row>
    <row r="75" spans="1:3" ht="16.5" thickBot="1" x14ac:dyDescent="0.3">
      <c r="A75" s="508">
        <v>66</v>
      </c>
      <c r="B75" s="351" t="s">
        <v>585</v>
      </c>
      <c r="C75" s="352">
        <v>0.16155</v>
      </c>
    </row>
    <row r="76" spans="1:3" ht="16.5" thickBot="1" x14ac:dyDescent="0.25">
      <c r="A76" s="508">
        <v>67</v>
      </c>
      <c r="B76" s="533" t="s">
        <v>596</v>
      </c>
      <c r="C76" s="523">
        <f>C77</f>
        <v>2502.3000000000002</v>
      </c>
    </row>
    <row r="77" spans="1:3" ht="16.5" thickBot="1" x14ac:dyDescent="0.3">
      <c r="A77" s="508">
        <v>68</v>
      </c>
      <c r="B77" s="522" t="s">
        <v>570</v>
      </c>
      <c r="C77" s="523">
        <v>2502.3000000000002</v>
      </c>
    </row>
    <row r="78" spans="1:3" ht="32.25" thickBot="1" x14ac:dyDescent="0.25">
      <c r="A78" s="508">
        <v>69</v>
      </c>
      <c r="B78" s="515" t="s">
        <v>533</v>
      </c>
      <c r="C78" s="527">
        <f>C79+C80</f>
        <v>1735</v>
      </c>
    </row>
    <row r="79" spans="1:3" ht="16.5" thickBot="1" x14ac:dyDescent="0.25">
      <c r="A79" s="508">
        <v>70</v>
      </c>
      <c r="B79" s="509" t="s">
        <v>663</v>
      </c>
      <c r="C79" s="510">
        <v>998</v>
      </c>
    </row>
    <row r="80" spans="1:3" ht="16.5" thickBot="1" x14ac:dyDescent="0.25">
      <c r="A80" s="524">
        <v>71</v>
      </c>
      <c r="B80" s="525" t="s">
        <v>351</v>
      </c>
      <c r="C80" s="526">
        <v>737</v>
      </c>
    </row>
    <row r="81" spans="1:4" ht="16.5" thickBot="1" x14ac:dyDescent="0.3">
      <c r="A81" s="534">
        <v>72</v>
      </c>
      <c r="B81" s="535" t="s">
        <v>352</v>
      </c>
      <c r="C81" s="536">
        <f>C42+C43</f>
        <v>19189.590699999997</v>
      </c>
      <c r="D81" s="363"/>
    </row>
  </sheetData>
  <mergeCells count="2">
    <mergeCell ref="B4:C4"/>
    <mergeCell ref="B5:C5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2.75" x14ac:dyDescent="0.2"/>
  <cols>
    <col min="1" max="1" width="4.5703125" customWidth="1"/>
    <col min="2" max="2" width="41.85546875" customWidth="1"/>
    <col min="3" max="3" width="10.42578125" customWidth="1"/>
    <col min="4" max="4" width="10.5703125" customWidth="1"/>
    <col min="5" max="5" width="9.5703125" customWidth="1"/>
    <col min="6" max="6" width="8.28515625" customWidth="1"/>
    <col min="7" max="8" width="9.5703125" customWidth="1"/>
    <col min="9" max="9" width="9.42578125" customWidth="1"/>
    <col min="10" max="10" width="7.42578125" customWidth="1"/>
    <col min="11" max="11" width="8.28515625" customWidth="1"/>
    <col min="12" max="12" width="8.5703125" customWidth="1"/>
    <col min="13" max="13" width="9.42578125" customWidth="1"/>
    <col min="14" max="14" width="8.5703125" customWidth="1"/>
    <col min="15" max="15" width="8.42578125" customWidth="1"/>
    <col min="16" max="16" width="8.7109375" customWidth="1"/>
    <col min="17" max="17" width="8.5703125" customWidth="1"/>
    <col min="18" max="18" width="6" customWidth="1"/>
    <col min="19" max="19" width="8.28515625" customWidth="1"/>
    <col min="20" max="20" width="8" customWidth="1"/>
    <col min="21" max="21" width="7.42578125" customWidth="1"/>
    <col min="22" max="22" width="6.42578125" customWidth="1"/>
  </cols>
  <sheetData>
    <row r="2" spans="1:22" x14ac:dyDescent="0.2">
      <c r="R2" s="13" t="s">
        <v>25</v>
      </c>
    </row>
    <row r="3" spans="1:22" x14ac:dyDescent="0.2">
      <c r="C3" s="789" t="s">
        <v>188</v>
      </c>
      <c r="D3" s="789"/>
      <c r="E3" s="789"/>
      <c r="F3" s="789"/>
      <c r="G3" s="789"/>
      <c r="H3" s="789"/>
      <c r="I3" s="789"/>
      <c r="J3" s="789"/>
      <c r="P3" s="13"/>
      <c r="R3" s="11" t="s">
        <v>189</v>
      </c>
      <c r="S3" s="4"/>
      <c r="T3" s="4"/>
      <c r="U3" s="5"/>
      <c r="V3" s="5"/>
    </row>
    <row r="4" spans="1:22" x14ac:dyDescent="0.2">
      <c r="B4" s="70"/>
      <c r="C4" s="789" t="s">
        <v>87</v>
      </c>
      <c r="D4" s="789"/>
      <c r="E4" s="789"/>
      <c r="F4" s="789"/>
      <c r="G4" s="789"/>
      <c r="H4" s="789"/>
      <c r="I4" s="789"/>
      <c r="P4" s="11"/>
      <c r="Q4" s="4"/>
      <c r="R4" s="13" t="s">
        <v>88</v>
      </c>
    </row>
    <row r="5" spans="1:22" ht="13.5" thickBot="1" x14ac:dyDescent="0.25">
      <c r="P5" s="13"/>
      <c r="T5" s="8" t="s">
        <v>89</v>
      </c>
    </row>
    <row r="6" spans="1:22" x14ac:dyDescent="0.2">
      <c r="A6" s="801"/>
      <c r="B6" s="803" t="s">
        <v>43</v>
      </c>
      <c r="C6" s="806" t="s">
        <v>44</v>
      </c>
      <c r="D6" s="796" t="s">
        <v>45</v>
      </c>
      <c r="E6" s="796"/>
      <c r="F6" s="797"/>
      <c r="G6" s="806" t="s">
        <v>46</v>
      </c>
      <c r="H6" s="796" t="s">
        <v>45</v>
      </c>
      <c r="I6" s="796"/>
      <c r="J6" s="798"/>
      <c r="K6" s="793" t="s">
        <v>190</v>
      </c>
      <c r="L6" s="796" t="s">
        <v>45</v>
      </c>
      <c r="M6" s="796"/>
      <c r="N6" s="797"/>
      <c r="O6" s="793" t="s">
        <v>47</v>
      </c>
      <c r="P6" s="796" t="s">
        <v>45</v>
      </c>
      <c r="Q6" s="796"/>
      <c r="R6" s="797"/>
      <c r="S6" s="793" t="s">
        <v>48</v>
      </c>
      <c r="T6" s="796" t="s">
        <v>45</v>
      </c>
      <c r="U6" s="796"/>
      <c r="V6" s="797"/>
    </row>
    <row r="7" spans="1:22" x14ac:dyDescent="0.2">
      <c r="A7" s="802"/>
      <c r="B7" s="804"/>
      <c r="C7" s="807"/>
      <c r="D7" s="790" t="s">
        <v>49</v>
      </c>
      <c r="E7" s="790"/>
      <c r="F7" s="799" t="s">
        <v>50</v>
      </c>
      <c r="G7" s="807"/>
      <c r="H7" s="790" t="s">
        <v>49</v>
      </c>
      <c r="I7" s="790"/>
      <c r="J7" s="791" t="s">
        <v>50</v>
      </c>
      <c r="K7" s="794"/>
      <c r="L7" s="790" t="s">
        <v>49</v>
      </c>
      <c r="M7" s="790"/>
      <c r="N7" s="799" t="s">
        <v>50</v>
      </c>
      <c r="O7" s="794"/>
      <c r="P7" s="790" t="s">
        <v>49</v>
      </c>
      <c r="Q7" s="790"/>
      <c r="R7" s="799" t="s">
        <v>50</v>
      </c>
      <c r="S7" s="794"/>
      <c r="T7" s="790" t="s">
        <v>49</v>
      </c>
      <c r="U7" s="790"/>
      <c r="V7" s="799" t="s">
        <v>50</v>
      </c>
    </row>
    <row r="8" spans="1:22" ht="48.75" thickBot="1" x14ac:dyDescent="0.25">
      <c r="A8" s="802"/>
      <c r="B8" s="805"/>
      <c r="C8" s="808"/>
      <c r="D8" s="71" t="s">
        <v>44</v>
      </c>
      <c r="E8" s="72" t="s">
        <v>51</v>
      </c>
      <c r="F8" s="800"/>
      <c r="G8" s="808"/>
      <c r="H8" s="71" t="s">
        <v>44</v>
      </c>
      <c r="I8" s="72" t="s">
        <v>51</v>
      </c>
      <c r="J8" s="792"/>
      <c r="K8" s="795"/>
      <c r="L8" s="71" t="s">
        <v>44</v>
      </c>
      <c r="M8" s="72" t="s">
        <v>51</v>
      </c>
      <c r="N8" s="800"/>
      <c r="O8" s="795"/>
      <c r="P8" s="71" t="s">
        <v>44</v>
      </c>
      <c r="Q8" s="72" t="s">
        <v>51</v>
      </c>
      <c r="R8" s="800"/>
      <c r="S8" s="795"/>
      <c r="T8" s="71" t="s">
        <v>44</v>
      </c>
      <c r="U8" s="72" t="s">
        <v>51</v>
      </c>
      <c r="V8" s="800"/>
    </row>
    <row r="9" spans="1:22" ht="30.75" thickBot="1" x14ac:dyDescent="0.3">
      <c r="A9" s="73">
        <v>1</v>
      </c>
      <c r="B9" s="74" t="s">
        <v>90</v>
      </c>
      <c r="C9" s="64">
        <f t="shared" ref="C9:F25" si="0">G9+K9+O9+S9</f>
        <v>0</v>
      </c>
      <c r="D9" s="62">
        <f t="shared" si="0"/>
        <v>0</v>
      </c>
      <c r="E9" s="62">
        <f t="shared" si="0"/>
        <v>0</v>
      </c>
      <c r="F9" s="64">
        <f t="shared" si="0"/>
        <v>0</v>
      </c>
      <c r="G9" s="75">
        <f>G13+G17+G18+G20+G25+G28+G31+SUM(G33:G43)+G23+G10</f>
        <v>0</v>
      </c>
      <c r="H9" s="76">
        <f>H13+H17+H18+H20+H25+H28+H31+SUM(H33:H43)+H23+H10</f>
        <v>0</v>
      </c>
      <c r="I9" s="76">
        <f>I13+I17+I18+I20+I25+I28+I31+SUM(I33:I43)+I23+I10</f>
        <v>0</v>
      </c>
      <c r="J9" s="77">
        <f>J13+J17+J18+J20+J25+J28+J31+SUM(J33:J43)+J23+J10</f>
        <v>0</v>
      </c>
      <c r="K9" s="76">
        <f>K13+K17+K18+K20+K25+K28+K31+SUM(K33:K43)</f>
        <v>0</v>
      </c>
      <c r="L9" s="62">
        <f>L13+L18+SUM(L33:L43)</f>
        <v>0</v>
      </c>
      <c r="M9" s="62">
        <f>M13+M17+M18+M20+M25+M28+M31+SUM(M33:M43)</f>
        <v>0</v>
      </c>
      <c r="N9" s="65"/>
      <c r="O9" s="75"/>
      <c r="P9" s="62"/>
      <c r="Q9" s="62"/>
      <c r="R9" s="67"/>
      <c r="S9" s="75">
        <f>S13+S17+S18+S20+S25+S28+S31+SUM(S33:S43)</f>
        <v>0</v>
      </c>
      <c r="T9" s="62">
        <f>T20+SUM(T34:T43)</f>
        <v>0</v>
      </c>
      <c r="U9" s="62">
        <f>U20+SUM(U34:U43)</f>
        <v>0</v>
      </c>
      <c r="V9" s="67"/>
    </row>
    <row r="10" spans="1:22" x14ac:dyDescent="0.2">
      <c r="A10" s="78">
        <v>2</v>
      </c>
      <c r="B10" s="79" t="s">
        <v>52</v>
      </c>
      <c r="C10" s="80">
        <f t="shared" si="0"/>
        <v>0</v>
      </c>
      <c r="D10" s="80">
        <f>H10+L10+P10+T10</f>
        <v>0</v>
      </c>
      <c r="E10" s="80">
        <f>I10+M10+Q10+U10</f>
        <v>0</v>
      </c>
      <c r="F10" s="81"/>
      <c r="G10" s="82">
        <f>G11+G12</f>
        <v>0</v>
      </c>
      <c r="H10" s="83">
        <f>H11+H12</f>
        <v>0</v>
      </c>
      <c r="I10" s="83">
        <f>I11+I12</f>
        <v>0</v>
      </c>
      <c r="J10" s="84"/>
      <c r="K10" s="80"/>
      <c r="L10" s="85"/>
      <c r="M10" s="85"/>
      <c r="N10" s="86"/>
      <c r="O10" s="87"/>
      <c r="P10" s="85"/>
      <c r="Q10" s="85"/>
      <c r="R10" s="88"/>
      <c r="S10" s="87"/>
      <c r="T10" s="85"/>
      <c r="U10" s="85"/>
      <c r="V10" s="88"/>
    </row>
    <row r="11" spans="1:22" x14ac:dyDescent="0.2">
      <c r="A11" s="78">
        <v>3</v>
      </c>
      <c r="B11" s="15" t="s">
        <v>53</v>
      </c>
      <c r="C11" s="16">
        <f t="shared" si="0"/>
        <v>0</v>
      </c>
      <c r="D11" s="16">
        <f>H11+L11+P11+T11</f>
        <v>0</v>
      </c>
      <c r="E11" s="16">
        <f>I11+M11+Q11+U11</f>
        <v>0</v>
      </c>
      <c r="F11" s="17"/>
      <c r="G11" s="18">
        <f>H11+J11</f>
        <v>0</v>
      </c>
      <c r="H11" s="19"/>
      <c r="I11" s="19"/>
      <c r="J11" s="88"/>
      <c r="K11" s="89"/>
      <c r="L11" s="85"/>
      <c r="M11" s="85"/>
      <c r="N11" s="89"/>
      <c r="O11" s="90"/>
      <c r="P11" s="85"/>
      <c r="Q11" s="85"/>
      <c r="R11" s="91"/>
      <c r="S11" s="90"/>
      <c r="T11" s="85"/>
      <c r="U11" s="85"/>
      <c r="V11" s="91"/>
    </row>
    <row r="12" spans="1:22" x14ac:dyDescent="0.2">
      <c r="A12" s="78">
        <v>4</v>
      </c>
      <c r="B12" s="20" t="s">
        <v>54</v>
      </c>
      <c r="C12" s="16">
        <f t="shared" si="0"/>
        <v>0</v>
      </c>
      <c r="D12" s="16">
        <f t="shared" si="0"/>
        <v>0</v>
      </c>
      <c r="E12" s="21">
        <f t="shared" si="0"/>
        <v>0</v>
      </c>
      <c r="F12" s="17"/>
      <c r="G12" s="18">
        <f>H12+J12</f>
        <v>0</v>
      </c>
      <c r="H12" s="22"/>
      <c r="I12" s="19"/>
      <c r="J12" s="88"/>
      <c r="K12" s="89"/>
      <c r="L12" s="85"/>
      <c r="M12" s="85"/>
      <c r="N12" s="89"/>
      <c r="O12" s="90"/>
      <c r="P12" s="85"/>
      <c r="Q12" s="85"/>
      <c r="R12" s="91"/>
      <c r="S12" s="90"/>
      <c r="T12" s="85"/>
      <c r="U12" s="85"/>
      <c r="V12" s="91"/>
    </row>
    <row r="13" spans="1:22" x14ac:dyDescent="0.2">
      <c r="A13" s="78">
        <v>5</v>
      </c>
      <c r="B13" s="92" t="s">
        <v>91</v>
      </c>
      <c r="C13" s="80">
        <f t="shared" si="0"/>
        <v>0</v>
      </c>
      <c r="D13" s="85">
        <f t="shared" ref="D13:J13" si="1">SUM(D14:D16)</f>
        <v>0</v>
      </c>
      <c r="E13" s="85">
        <f t="shared" si="1"/>
        <v>0</v>
      </c>
      <c r="F13" s="86">
        <f t="shared" si="1"/>
        <v>0</v>
      </c>
      <c r="G13" s="87">
        <f t="shared" si="1"/>
        <v>0</v>
      </c>
      <c r="H13" s="85">
        <f t="shared" si="1"/>
        <v>0</v>
      </c>
      <c r="I13" s="85">
        <f t="shared" si="1"/>
        <v>0</v>
      </c>
      <c r="J13" s="88">
        <f t="shared" si="1"/>
        <v>0</v>
      </c>
      <c r="K13" s="89">
        <f>K14+K15+K16</f>
        <v>0</v>
      </c>
      <c r="L13" s="26">
        <f>L14+L15+L16</f>
        <v>0</v>
      </c>
      <c r="M13" s="26">
        <f>M14+M15+M16</f>
        <v>0</v>
      </c>
      <c r="N13" s="89"/>
      <c r="O13" s="90"/>
      <c r="P13" s="85"/>
      <c r="Q13" s="85"/>
      <c r="R13" s="91"/>
      <c r="S13" s="90"/>
      <c r="T13" s="85"/>
      <c r="U13" s="85"/>
      <c r="V13" s="91"/>
    </row>
    <row r="14" spans="1:22" x14ac:dyDescent="0.2">
      <c r="A14" s="93">
        <f>+A13+1</f>
        <v>6</v>
      </c>
      <c r="B14" s="40" t="s">
        <v>92</v>
      </c>
      <c r="C14" s="16">
        <f t="shared" si="0"/>
        <v>0</v>
      </c>
      <c r="D14" s="21">
        <f t="shared" si="0"/>
        <v>0</v>
      </c>
      <c r="E14" s="21">
        <f t="shared" si="0"/>
        <v>0</v>
      </c>
      <c r="F14" s="21">
        <f t="shared" si="0"/>
        <v>0</v>
      </c>
      <c r="G14" s="18">
        <f t="shared" ref="G14:G24" si="2">H14+J14</f>
        <v>0</v>
      </c>
      <c r="H14" s="21"/>
      <c r="I14" s="94"/>
      <c r="J14" s="95"/>
      <c r="K14" s="16">
        <f>L14+N14</f>
        <v>0</v>
      </c>
      <c r="L14" s="96"/>
      <c r="M14" s="94"/>
      <c r="N14" s="97"/>
      <c r="O14" s="98"/>
      <c r="P14" s="96"/>
      <c r="Q14" s="96"/>
      <c r="R14" s="95"/>
      <c r="S14" s="18"/>
      <c r="T14" s="96"/>
      <c r="U14" s="96"/>
      <c r="V14" s="95"/>
    </row>
    <row r="15" spans="1:22" x14ac:dyDescent="0.2">
      <c r="A15" s="93">
        <v>7</v>
      </c>
      <c r="B15" s="40" t="s">
        <v>93</v>
      </c>
      <c r="C15" s="16">
        <f t="shared" si="0"/>
        <v>0</v>
      </c>
      <c r="D15" s="96">
        <f t="shared" si="0"/>
        <v>0</v>
      </c>
      <c r="E15" s="96"/>
      <c r="F15" s="86"/>
      <c r="G15" s="18">
        <f t="shared" si="2"/>
        <v>0</v>
      </c>
      <c r="H15" s="96"/>
      <c r="I15" s="96"/>
      <c r="J15" s="95"/>
      <c r="K15" s="25"/>
      <c r="L15" s="96"/>
      <c r="M15" s="96"/>
      <c r="N15" s="97"/>
      <c r="O15" s="98"/>
      <c r="P15" s="96"/>
      <c r="Q15" s="96"/>
      <c r="R15" s="95"/>
      <c r="S15" s="98"/>
      <c r="T15" s="96"/>
      <c r="U15" s="96"/>
      <c r="V15" s="95"/>
    </row>
    <row r="16" spans="1:22" x14ac:dyDescent="0.2">
      <c r="A16" s="93">
        <f>+A15+1</f>
        <v>8</v>
      </c>
      <c r="B16" s="40" t="s">
        <v>94</v>
      </c>
      <c r="C16" s="16">
        <f t="shared" si="0"/>
        <v>0</v>
      </c>
      <c r="D16" s="96">
        <f t="shared" si="0"/>
        <v>0</v>
      </c>
      <c r="E16" s="96"/>
      <c r="F16" s="86"/>
      <c r="G16" s="18">
        <f t="shared" si="2"/>
        <v>0</v>
      </c>
      <c r="H16" s="96"/>
      <c r="I16" s="96"/>
      <c r="J16" s="95"/>
      <c r="K16" s="25"/>
      <c r="L16" s="96"/>
      <c r="M16" s="96"/>
      <c r="N16" s="97"/>
      <c r="O16" s="98"/>
      <c r="P16" s="96"/>
      <c r="Q16" s="96"/>
      <c r="R16" s="95"/>
      <c r="S16" s="98"/>
      <c r="T16" s="96"/>
      <c r="U16" s="96"/>
      <c r="V16" s="95"/>
    </row>
    <row r="17" spans="1:22" x14ac:dyDescent="0.2">
      <c r="A17" s="93">
        <v>9</v>
      </c>
      <c r="B17" s="24" t="s">
        <v>95</v>
      </c>
      <c r="C17" s="25">
        <f t="shared" si="0"/>
        <v>0</v>
      </c>
      <c r="D17" s="26">
        <f t="shared" si="0"/>
        <v>0</v>
      </c>
      <c r="E17" s="26">
        <f>I17+M17+Q17+U17</f>
        <v>0</v>
      </c>
      <c r="F17" s="97"/>
      <c r="G17" s="28">
        <f t="shared" si="2"/>
        <v>0</v>
      </c>
      <c r="H17" s="26"/>
      <c r="I17" s="26"/>
      <c r="J17" s="95"/>
      <c r="K17" s="25"/>
      <c r="L17" s="96"/>
      <c r="M17" s="96"/>
      <c r="N17" s="97"/>
      <c r="O17" s="98"/>
      <c r="P17" s="96"/>
      <c r="Q17" s="96"/>
      <c r="R17" s="95"/>
      <c r="S17" s="98"/>
      <c r="T17" s="96"/>
      <c r="U17" s="96"/>
      <c r="V17" s="95"/>
    </row>
    <row r="18" spans="1:22" x14ac:dyDescent="0.2">
      <c r="A18" s="93">
        <v>10</v>
      </c>
      <c r="B18" s="24" t="s">
        <v>96</v>
      </c>
      <c r="C18" s="25">
        <f t="shared" si="0"/>
        <v>0</v>
      </c>
      <c r="D18" s="26">
        <f t="shared" si="0"/>
        <v>0</v>
      </c>
      <c r="E18" s="26"/>
      <c r="F18" s="97"/>
      <c r="G18" s="28"/>
      <c r="H18" s="99"/>
      <c r="I18" s="26"/>
      <c r="J18" s="100"/>
      <c r="K18" s="99">
        <f>K19</f>
        <v>0</v>
      </c>
      <c r="L18" s="26">
        <f>L19</f>
        <v>0</v>
      </c>
      <c r="M18" s="96"/>
      <c r="N18" s="97"/>
      <c r="O18" s="98"/>
      <c r="P18" s="96"/>
      <c r="Q18" s="96"/>
      <c r="R18" s="95"/>
      <c r="S18" s="98"/>
      <c r="T18" s="96"/>
      <c r="U18" s="96"/>
      <c r="V18" s="95"/>
    </row>
    <row r="19" spans="1:22" x14ac:dyDescent="0.2">
      <c r="A19" s="93">
        <v>11</v>
      </c>
      <c r="B19" s="40" t="s">
        <v>97</v>
      </c>
      <c r="C19" s="16">
        <f t="shared" si="0"/>
        <v>0</v>
      </c>
      <c r="D19" s="21">
        <f t="shared" si="0"/>
        <v>0</v>
      </c>
      <c r="E19" s="26"/>
      <c r="F19" s="97"/>
      <c r="G19" s="18"/>
      <c r="H19" s="37"/>
      <c r="I19" s="26"/>
      <c r="J19" s="100"/>
      <c r="K19" s="37">
        <f>L19+M19+N19</f>
        <v>0</v>
      </c>
      <c r="L19" s="96"/>
      <c r="M19" s="96"/>
      <c r="N19" s="97"/>
      <c r="O19" s="98"/>
      <c r="P19" s="96"/>
      <c r="Q19" s="96"/>
      <c r="R19" s="95"/>
      <c r="S19" s="98"/>
      <c r="T19" s="96"/>
      <c r="U19" s="96"/>
      <c r="V19" s="95"/>
    </row>
    <row r="20" spans="1:22" x14ac:dyDescent="0.2">
      <c r="A20" s="93">
        <v>12</v>
      </c>
      <c r="B20" s="24" t="s">
        <v>36</v>
      </c>
      <c r="C20" s="25">
        <f t="shared" si="0"/>
        <v>0</v>
      </c>
      <c r="D20" s="26">
        <f t="shared" si="0"/>
        <v>0</v>
      </c>
      <c r="E20" s="26"/>
      <c r="F20" s="27"/>
      <c r="G20" s="35">
        <f t="shared" si="2"/>
        <v>0</v>
      </c>
      <c r="H20" s="26">
        <f>H21+H22</f>
        <v>0</v>
      </c>
      <c r="I20" s="26"/>
      <c r="J20" s="36"/>
      <c r="K20" s="99"/>
      <c r="L20" s="26"/>
      <c r="M20" s="26"/>
      <c r="N20" s="99"/>
      <c r="O20" s="35"/>
      <c r="P20" s="26"/>
      <c r="Q20" s="26"/>
      <c r="R20" s="36"/>
      <c r="S20" s="35">
        <f>S21+S22</f>
        <v>0</v>
      </c>
      <c r="T20" s="26">
        <f>T21+T22</f>
        <v>0</v>
      </c>
      <c r="U20" s="26"/>
      <c r="V20" s="29"/>
    </row>
    <row r="21" spans="1:22" x14ac:dyDescent="0.2">
      <c r="A21" s="93">
        <v>13</v>
      </c>
      <c r="B21" s="40" t="s">
        <v>98</v>
      </c>
      <c r="C21" s="16">
        <f t="shared" si="0"/>
        <v>0</v>
      </c>
      <c r="D21" s="96">
        <f t="shared" si="0"/>
        <v>0</v>
      </c>
      <c r="E21" s="96"/>
      <c r="F21" s="97"/>
      <c r="G21" s="18">
        <f t="shared" si="2"/>
        <v>0</v>
      </c>
      <c r="H21" s="96"/>
      <c r="I21" s="96"/>
      <c r="J21" s="95"/>
      <c r="K21" s="25"/>
      <c r="L21" s="97"/>
      <c r="M21" s="96"/>
      <c r="N21" s="97"/>
      <c r="O21" s="98"/>
      <c r="P21" s="96"/>
      <c r="Q21" s="96"/>
      <c r="R21" s="95"/>
      <c r="S21" s="98"/>
      <c r="T21" s="96"/>
      <c r="U21" s="96"/>
      <c r="V21" s="95"/>
    </row>
    <row r="22" spans="1:22" ht="15.75" x14ac:dyDescent="0.25">
      <c r="A22" s="93">
        <v>14</v>
      </c>
      <c r="B22" s="40" t="s">
        <v>99</v>
      </c>
      <c r="C22" s="16">
        <f t="shared" si="0"/>
        <v>0</v>
      </c>
      <c r="D22" s="96">
        <f t="shared" si="0"/>
        <v>0</v>
      </c>
      <c r="E22" s="96"/>
      <c r="F22" s="97"/>
      <c r="G22" s="101"/>
      <c r="H22" s="96"/>
      <c r="I22" s="96"/>
      <c r="J22" s="95"/>
      <c r="K22" s="102"/>
      <c r="L22" s="97"/>
      <c r="M22" s="96"/>
      <c r="N22" s="97"/>
      <c r="O22" s="98"/>
      <c r="P22" s="96"/>
      <c r="Q22" s="96"/>
      <c r="R22" s="95"/>
      <c r="S22" s="18">
        <f>T22+V22</f>
        <v>0</v>
      </c>
      <c r="T22" s="96"/>
      <c r="U22" s="96"/>
      <c r="V22" s="95"/>
    </row>
    <row r="23" spans="1:22" x14ac:dyDescent="0.2">
      <c r="A23" s="93">
        <v>15</v>
      </c>
      <c r="B23" s="24" t="s">
        <v>100</v>
      </c>
      <c r="C23" s="25">
        <f t="shared" si="0"/>
        <v>0</v>
      </c>
      <c r="D23" s="26">
        <f t="shared" si="0"/>
        <v>0</v>
      </c>
      <c r="E23" s="26">
        <f t="shared" si="0"/>
        <v>0</v>
      </c>
      <c r="F23" s="27"/>
      <c r="G23" s="28">
        <f t="shared" si="2"/>
        <v>0</v>
      </c>
      <c r="H23" s="26">
        <f>H24</f>
        <v>0</v>
      </c>
      <c r="I23" s="26">
        <f>I24</f>
        <v>0</v>
      </c>
      <c r="J23" s="100"/>
      <c r="K23" s="103"/>
      <c r="L23" s="97"/>
      <c r="M23" s="96"/>
      <c r="N23" s="97"/>
      <c r="O23" s="98"/>
      <c r="P23" s="96"/>
      <c r="Q23" s="96"/>
      <c r="R23" s="95"/>
      <c r="S23" s="98"/>
      <c r="T23" s="96"/>
      <c r="U23" s="96"/>
      <c r="V23" s="95"/>
    </row>
    <row r="24" spans="1:22" x14ac:dyDescent="0.2">
      <c r="A24" s="93">
        <v>16</v>
      </c>
      <c r="B24" s="40" t="s">
        <v>101</v>
      </c>
      <c r="C24" s="16">
        <f t="shared" si="0"/>
        <v>0</v>
      </c>
      <c r="D24" s="96">
        <f t="shared" si="0"/>
        <v>0</v>
      </c>
      <c r="E24" s="96">
        <f t="shared" si="0"/>
        <v>0</v>
      </c>
      <c r="F24" s="97"/>
      <c r="G24" s="18">
        <f t="shared" si="2"/>
        <v>0</v>
      </c>
      <c r="H24" s="96"/>
      <c r="I24" s="96"/>
      <c r="J24" s="100"/>
      <c r="K24" s="103"/>
      <c r="L24" s="97"/>
      <c r="M24" s="96"/>
      <c r="N24" s="97"/>
      <c r="O24" s="98"/>
      <c r="P24" s="96"/>
      <c r="Q24" s="96"/>
      <c r="R24" s="95"/>
      <c r="S24" s="98"/>
      <c r="T24" s="96"/>
      <c r="U24" s="96"/>
      <c r="V24" s="95"/>
    </row>
    <row r="25" spans="1:22" x14ac:dyDescent="0.2">
      <c r="A25" s="93">
        <v>17</v>
      </c>
      <c r="B25" s="24" t="s">
        <v>102</v>
      </c>
      <c r="C25" s="25">
        <f t="shared" si="0"/>
        <v>0</v>
      </c>
      <c r="D25" s="26">
        <f t="shared" si="0"/>
        <v>0</v>
      </c>
      <c r="E25" s="26"/>
      <c r="F25" s="27"/>
      <c r="G25" s="35">
        <f>G26+G27</f>
        <v>0</v>
      </c>
      <c r="H25" s="26">
        <f>H26+H27</f>
        <v>0</v>
      </c>
      <c r="I25" s="26"/>
      <c r="J25" s="36"/>
      <c r="K25" s="103"/>
      <c r="L25" s="96"/>
      <c r="M25" s="96"/>
      <c r="N25" s="97"/>
      <c r="O25" s="98"/>
      <c r="P25" s="96"/>
      <c r="Q25" s="96"/>
      <c r="R25" s="95"/>
      <c r="S25" s="98"/>
      <c r="T25" s="96"/>
      <c r="U25" s="96"/>
      <c r="V25" s="95"/>
    </row>
    <row r="26" spans="1:22" ht="24" x14ac:dyDescent="0.2">
      <c r="A26" s="93">
        <v>18</v>
      </c>
      <c r="B26" s="104" t="s">
        <v>103</v>
      </c>
      <c r="C26" s="16">
        <f t="shared" ref="C26:E54" si="3">G26+K26+O26+S26</f>
        <v>0</v>
      </c>
      <c r="D26" s="96">
        <f t="shared" si="3"/>
        <v>0</v>
      </c>
      <c r="E26" s="96"/>
      <c r="F26" s="97"/>
      <c r="G26" s="105">
        <f>H26+J26</f>
        <v>0</v>
      </c>
      <c r="H26" s="96"/>
      <c r="I26" s="96"/>
      <c r="J26" s="100"/>
      <c r="K26" s="103"/>
      <c r="L26" s="96"/>
      <c r="M26" s="96"/>
      <c r="N26" s="97"/>
      <c r="O26" s="98"/>
      <c r="P26" s="96"/>
      <c r="Q26" s="96"/>
      <c r="R26" s="95"/>
      <c r="S26" s="98"/>
      <c r="T26" s="96"/>
      <c r="U26" s="96"/>
      <c r="V26" s="95"/>
    </row>
    <row r="27" spans="1:22" ht="25.5" x14ac:dyDescent="0.2">
      <c r="A27" s="93">
        <v>19</v>
      </c>
      <c r="B27" s="106" t="s">
        <v>104</v>
      </c>
      <c r="C27" s="16">
        <f t="shared" si="3"/>
        <v>0</v>
      </c>
      <c r="D27" s="96">
        <f t="shared" si="3"/>
        <v>0</v>
      </c>
      <c r="E27" s="96"/>
      <c r="F27" s="97"/>
      <c r="G27" s="105">
        <f>H27+J27</f>
        <v>0</v>
      </c>
      <c r="H27" s="96"/>
      <c r="I27" s="96"/>
      <c r="J27" s="100"/>
      <c r="K27" s="103"/>
      <c r="L27" s="96"/>
      <c r="M27" s="96"/>
      <c r="N27" s="97"/>
      <c r="O27" s="98"/>
      <c r="P27" s="96"/>
      <c r="Q27" s="96"/>
      <c r="R27" s="95"/>
      <c r="S27" s="98"/>
      <c r="T27" s="96"/>
      <c r="U27" s="96"/>
      <c r="V27" s="95"/>
    </row>
    <row r="28" spans="1:22" x14ac:dyDescent="0.2">
      <c r="A28" s="93">
        <f>+A27+1</f>
        <v>20</v>
      </c>
      <c r="B28" s="24" t="s">
        <v>105</v>
      </c>
      <c r="C28" s="25">
        <f t="shared" si="3"/>
        <v>0</v>
      </c>
      <c r="D28" s="26">
        <f t="shared" si="3"/>
        <v>0</v>
      </c>
      <c r="E28" s="96"/>
      <c r="F28" s="97"/>
      <c r="G28" s="35">
        <f>G29+G30</f>
        <v>0</v>
      </c>
      <c r="H28" s="26">
        <f>H29+H30</f>
        <v>0</v>
      </c>
      <c r="I28" s="96"/>
      <c r="J28" s="100"/>
      <c r="K28" s="103"/>
      <c r="L28" s="96"/>
      <c r="M28" s="96"/>
      <c r="N28" s="97"/>
      <c r="O28" s="98"/>
      <c r="P28" s="96"/>
      <c r="Q28" s="96"/>
      <c r="R28" s="95"/>
      <c r="S28" s="98"/>
      <c r="T28" s="96"/>
      <c r="U28" s="96"/>
      <c r="V28" s="95"/>
    </row>
    <row r="29" spans="1:22" x14ac:dyDescent="0.2">
      <c r="A29" s="93">
        <f>+A28+1</f>
        <v>21</v>
      </c>
      <c r="B29" s="107" t="s">
        <v>106</v>
      </c>
      <c r="C29" s="16">
        <f t="shared" si="3"/>
        <v>0</v>
      </c>
      <c r="D29" s="96">
        <f t="shared" si="3"/>
        <v>0</v>
      </c>
      <c r="E29" s="96"/>
      <c r="F29" s="97"/>
      <c r="G29" s="105">
        <f>H29+J29</f>
        <v>0</v>
      </c>
      <c r="H29" s="96"/>
      <c r="I29" s="96"/>
      <c r="J29" s="100"/>
      <c r="K29" s="103"/>
      <c r="L29" s="96"/>
      <c r="M29" s="96"/>
      <c r="N29" s="97"/>
      <c r="O29" s="98"/>
      <c r="P29" s="96"/>
      <c r="Q29" s="96"/>
      <c r="R29" s="95"/>
      <c r="S29" s="98"/>
      <c r="T29" s="96"/>
      <c r="U29" s="96"/>
      <c r="V29" s="95"/>
    </row>
    <row r="30" spans="1:22" x14ac:dyDescent="0.2">
      <c r="A30" s="93">
        <f>+A29+1</f>
        <v>22</v>
      </c>
      <c r="B30" s="40" t="s">
        <v>107</v>
      </c>
      <c r="C30" s="16">
        <f t="shared" si="3"/>
        <v>0</v>
      </c>
      <c r="D30" s="96">
        <f t="shared" si="3"/>
        <v>0</v>
      </c>
      <c r="E30" s="96"/>
      <c r="F30" s="97"/>
      <c r="G30" s="105">
        <f>H30+J30</f>
        <v>0</v>
      </c>
      <c r="H30" s="96"/>
      <c r="I30" s="96"/>
      <c r="J30" s="100"/>
      <c r="K30" s="103"/>
      <c r="L30" s="96"/>
      <c r="M30" s="96"/>
      <c r="N30" s="97"/>
      <c r="O30" s="98"/>
      <c r="P30" s="96"/>
      <c r="Q30" s="96"/>
      <c r="R30" s="95"/>
      <c r="S30" s="98"/>
      <c r="T30" s="96"/>
      <c r="U30" s="96"/>
      <c r="V30" s="95"/>
    </row>
    <row r="31" spans="1:22" x14ac:dyDescent="0.2">
      <c r="A31" s="93">
        <f>+A30+1</f>
        <v>23</v>
      </c>
      <c r="B31" s="24" t="s">
        <v>108</v>
      </c>
      <c r="C31" s="25">
        <f t="shared" si="3"/>
        <v>0</v>
      </c>
      <c r="D31" s="26">
        <f t="shared" si="3"/>
        <v>0</v>
      </c>
      <c r="E31" s="96"/>
      <c r="F31" s="97"/>
      <c r="G31" s="35">
        <f>H31</f>
        <v>0</v>
      </c>
      <c r="H31" s="26">
        <f>H32</f>
        <v>0</v>
      </c>
      <c r="I31" s="96"/>
      <c r="J31" s="100"/>
      <c r="K31" s="103"/>
      <c r="L31" s="96"/>
      <c r="M31" s="96"/>
      <c r="N31" s="97"/>
      <c r="O31" s="98"/>
      <c r="P31" s="96"/>
      <c r="Q31" s="96"/>
      <c r="R31" s="95"/>
      <c r="S31" s="98"/>
      <c r="T31" s="96"/>
      <c r="U31" s="96"/>
      <c r="V31" s="95"/>
    </row>
    <row r="32" spans="1:22" x14ac:dyDescent="0.2">
      <c r="A32" s="93">
        <f>+A31+1</f>
        <v>24</v>
      </c>
      <c r="B32" s="40" t="s">
        <v>109</v>
      </c>
      <c r="C32" s="16">
        <f t="shared" si="3"/>
        <v>0</v>
      </c>
      <c r="D32" s="96">
        <f t="shared" si="3"/>
        <v>0</v>
      </c>
      <c r="E32" s="96"/>
      <c r="F32" s="97"/>
      <c r="G32" s="98">
        <f t="shared" ref="G32:G43" si="4">H32+J32</f>
        <v>0</v>
      </c>
      <c r="H32" s="96"/>
      <c r="I32" s="96"/>
      <c r="J32" s="95"/>
      <c r="K32" s="102"/>
      <c r="L32" s="96"/>
      <c r="M32" s="96"/>
      <c r="N32" s="97"/>
      <c r="O32" s="98"/>
      <c r="P32" s="96"/>
      <c r="Q32" s="96"/>
      <c r="R32" s="95"/>
      <c r="S32" s="98"/>
      <c r="T32" s="96"/>
      <c r="U32" s="96"/>
      <c r="V32" s="95"/>
    </row>
    <row r="33" spans="1:22" x14ac:dyDescent="0.2">
      <c r="A33" s="93">
        <v>25</v>
      </c>
      <c r="B33" s="24" t="s">
        <v>1</v>
      </c>
      <c r="C33" s="25">
        <f t="shared" si="3"/>
        <v>0</v>
      </c>
      <c r="D33" s="26">
        <f t="shared" si="3"/>
        <v>0</v>
      </c>
      <c r="E33" s="26">
        <f t="shared" si="3"/>
        <v>0</v>
      </c>
      <c r="F33" s="27"/>
      <c r="G33" s="28">
        <f t="shared" si="4"/>
        <v>0</v>
      </c>
      <c r="H33" s="26"/>
      <c r="I33" s="26"/>
      <c r="J33" s="29"/>
      <c r="K33" s="25">
        <f>L33+N33</f>
        <v>0</v>
      </c>
      <c r="L33" s="26"/>
      <c r="M33" s="32"/>
      <c r="N33" s="27"/>
      <c r="O33" s="28"/>
      <c r="P33" s="26"/>
      <c r="Q33" s="26"/>
      <c r="R33" s="29"/>
      <c r="S33" s="28"/>
      <c r="T33" s="26"/>
      <c r="U33" s="26"/>
      <c r="V33" s="29"/>
    </row>
    <row r="34" spans="1:22" x14ac:dyDescent="0.2">
      <c r="A34" s="93">
        <v>26</v>
      </c>
      <c r="B34" s="24" t="s">
        <v>7</v>
      </c>
      <c r="C34" s="25">
        <f t="shared" si="3"/>
        <v>0</v>
      </c>
      <c r="D34" s="26">
        <f t="shared" si="3"/>
        <v>0</v>
      </c>
      <c r="E34" s="26">
        <f t="shared" si="3"/>
        <v>0</v>
      </c>
      <c r="F34" s="27"/>
      <c r="G34" s="28">
        <f t="shared" si="4"/>
        <v>0</v>
      </c>
      <c r="H34" s="26"/>
      <c r="I34" s="26"/>
      <c r="J34" s="29"/>
      <c r="K34" s="25">
        <f t="shared" ref="K34:K43" si="5">L34+N34</f>
        <v>0</v>
      </c>
      <c r="L34" s="26"/>
      <c r="M34" s="26"/>
      <c r="N34" s="30"/>
      <c r="O34" s="28"/>
      <c r="P34" s="26"/>
      <c r="Q34" s="26"/>
      <c r="R34" s="29"/>
      <c r="S34" s="28">
        <f t="shared" ref="S34:S43" si="6">T34+V34</f>
        <v>0</v>
      </c>
      <c r="T34" s="26"/>
      <c r="U34" s="26"/>
      <c r="V34" s="31"/>
    </row>
    <row r="35" spans="1:22" x14ac:dyDescent="0.2">
      <c r="A35" s="93">
        <f t="shared" ref="A35:A43" si="7">+A34+1</f>
        <v>27</v>
      </c>
      <c r="B35" s="24" t="s">
        <v>8</v>
      </c>
      <c r="C35" s="25">
        <f t="shared" si="3"/>
        <v>0</v>
      </c>
      <c r="D35" s="26">
        <f t="shared" si="3"/>
        <v>0</v>
      </c>
      <c r="E35" s="26">
        <f t="shared" si="3"/>
        <v>0</v>
      </c>
      <c r="F35" s="27"/>
      <c r="G35" s="28">
        <f t="shared" si="4"/>
        <v>0</v>
      </c>
      <c r="H35" s="26"/>
      <c r="I35" s="26"/>
      <c r="J35" s="31"/>
      <c r="K35" s="25">
        <f t="shared" si="5"/>
        <v>0</v>
      </c>
      <c r="L35" s="26"/>
      <c r="M35" s="26"/>
      <c r="N35" s="30"/>
      <c r="O35" s="28"/>
      <c r="P35" s="26"/>
      <c r="Q35" s="26"/>
      <c r="R35" s="29"/>
      <c r="S35" s="28">
        <f t="shared" si="6"/>
        <v>0</v>
      </c>
      <c r="T35" s="26"/>
      <c r="U35" s="26"/>
      <c r="V35" s="29"/>
    </row>
    <row r="36" spans="1:22" x14ac:dyDescent="0.2">
      <c r="A36" s="93">
        <f t="shared" si="7"/>
        <v>28</v>
      </c>
      <c r="B36" s="24" t="s">
        <v>9</v>
      </c>
      <c r="C36" s="25">
        <f t="shared" si="3"/>
        <v>0</v>
      </c>
      <c r="D36" s="26">
        <f t="shared" si="3"/>
        <v>0</v>
      </c>
      <c r="E36" s="26">
        <f t="shared" si="3"/>
        <v>0</v>
      </c>
      <c r="F36" s="27"/>
      <c r="G36" s="28">
        <f t="shared" si="4"/>
        <v>0</v>
      </c>
      <c r="H36" s="26"/>
      <c r="I36" s="26"/>
      <c r="J36" s="31"/>
      <c r="K36" s="25">
        <f t="shared" si="5"/>
        <v>0</v>
      </c>
      <c r="L36" s="26"/>
      <c r="M36" s="26"/>
      <c r="N36" s="30"/>
      <c r="O36" s="28"/>
      <c r="P36" s="26"/>
      <c r="Q36" s="26"/>
      <c r="R36" s="29"/>
      <c r="S36" s="28">
        <f t="shared" si="6"/>
        <v>0</v>
      </c>
      <c r="T36" s="26"/>
      <c r="U36" s="26"/>
      <c r="V36" s="31"/>
    </row>
    <row r="37" spans="1:22" x14ac:dyDescent="0.2">
      <c r="A37" s="93">
        <f t="shared" si="7"/>
        <v>29</v>
      </c>
      <c r="B37" s="24" t="s">
        <v>10</v>
      </c>
      <c r="C37" s="25">
        <f t="shared" si="3"/>
        <v>0</v>
      </c>
      <c r="D37" s="26">
        <f t="shared" si="3"/>
        <v>0</v>
      </c>
      <c r="E37" s="26">
        <f t="shared" si="3"/>
        <v>0</v>
      </c>
      <c r="F37" s="27"/>
      <c r="G37" s="28">
        <f t="shared" si="4"/>
        <v>0</v>
      </c>
      <c r="H37" s="26"/>
      <c r="I37" s="26"/>
      <c r="J37" s="31"/>
      <c r="K37" s="25">
        <f t="shared" si="5"/>
        <v>0</v>
      </c>
      <c r="L37" s="26"/>
      <c r="M37" s="26"/>
      <c r="N37" s="30"/>
      <c r="O37" s="28"/>
      <c r="P37" s="26"/>
      <c r="Q37" s="26"/>
      <c r="R37" s="29"/>
      <c r="S37" s="28">
        <f t="shared" si="6"/>
        <v>0</v>
      </c>
      <c r="T37" s="26"/>
      <c r="U37" s="26"/>
      <c r="V37" s="31"/>
    </row>
    <row r="38" spans="1:22" x14ac:dyDescent="0.2">
      <c r="A38" s="93">
        <f t="shared" si="7"/>
        <v>30</v>
      </c>
      <c r="B38" s="24" t="s">
        <v>11</v>
      </c>
      <c r="C38" s="25">
        <f t="shared" si="3"/>
        <v>0</v>
      </c>
      <c r="D38" s="26">
        <f t="shared" si="3"/>
        <v>0</v>
      </c>
      <c r="E38" s="26">
        <f t="shared" si="3"/>
        <v>0</v>
      </c>
      <c r="F38" s="27"/>
      <c r="G38" s="28">
        <f t="shared" si="4"/>
        <v>0</v>
      </c>
      <c r="H38" s="26"/>
      <c r="I38" s="26"/>
      <c r="J38" s="31"/>
      <c r="K38" s="25">
        <f t="shared" si="5"/>
        <v>0</v>
      </c>
      <c r="L38" s="26"/>
      <c r="M38" s="26"/>
      <c r="N38" s="30"/>
      <c r="O38" s="28"/>
      <c r="P38" s="26"/>
      <c r="Q38" s="26"/>
      <c r="R38" s="29"/>
      <c r="S38" s="28">
        <f t="shared" si="6"/>
        <v>0</v>
      </c>
      <c r="T38" s="26"/>
      <c r="U38" s="26"/>
      <c r="V38" s="31"/>
    </row>
    <row r="39" spans="1:22" x14ac:dyDescent="0.2">
      <c r="A39" s="93">
        <f t="shared" si="7"/>
        <v>31</v>
      </c>
      <c r="B39" s="24" t="s">
        <v>12</v>
      </c>
      <c r="C39" s="25">
        <f t="shared" si="3"/>
        <v>0</v>
      </c>
      <c r="D39" s="26">
        <f t="shared" si="3"/>
        <v>0</v>
      </c>
      <c r="E39" s="26">
        <f t="shared" si="3"/>
        <v>0</v>
      </c>
      <c r="F39" s="27"/>
      <c r="G39" s="28">
        <f t="shared" si="4"/>
        <v>0</v>
      </c>
      <c r="H39" s="26"/>
      <c r="I39" s="26"/>
      <c r="J39" s="29"/>
      <c r="K39" s="25">
        <f t="shared" si="5"/>
        <v>0</v>
      </c>
      <c r="L39" s="26"/>
      <c r="M39" s="26"/>
      <c r="N39" s="30"/>
      <c r="O39" s="28"/>
      <c r="P39" s="26"/>
      <c r="Q39" s="26"/>
      <c r="R39" s="29"/>
      <c r="S39" s="28">
        <f t="shared" si="6"/>
        <v>0</v>
      </c>
      <c r="T39" s="26"/>
      <c r="U39" s="26"/>
      <c r="V39" s="31"/>
    </row>
    <row r="40" spans="1:22" x14ac:dyDescent="0.2">
      <c r="A40" s="93">
        <f t="shared" si="7"/>
        <v>32</v>
      </c>
      <c r="B40" s="24" t="s">
        <v>13</v>
      </c>
      <c r="C40" s="25">
        <f t="shared" si="3"/>
        <v>0</v>
      </c>
      <c r="D40" s="26">
        <f t="shared" si="3"/>
        <v>0</v>
      </c>
      <c r="E40" s="26">
        <f t="shared" si="3"/>
        <v>0</v>
      </c>
      <c r="F40" s="27"/>
      <c r="G40" s="28">
        <f t="shared" si="4"/>
        <v>0</v>
      </c>
      <c r="H40" s="26"/>
      <c r="I40" s="26"/>
      <c r="J40" s="31"/>
      <c r="K40" s="25">
        <f t="shared" si="5"/>
        <v>0</v>
      </c>
      <c r="L40" s="26"/>
      <c r="M40" s="26"/>
      <c r="N40" s="30"/>
      <c r="O40" s="28"/>
      <c r="P40" s="26"/>
      <c r="Q40" s="26"/>
      <c r="R40" s="29"/>
      <c r="S40" s="28">
        <f t="shared" si="6"/>
        <v>0</v>
      </c>
      <c r="T40" s="26"/>
      <c r="U40" s="26"/>
      <c r="V40" s="31"/>
    </row>
    <row r="41" spans="1:22" x14ac:dyDescent="0.2">
      <c r="A41" s="93">
        <f t="shared" si="7"/>
        <v>33</v>
      </c>
      <c r="B41" s="24" t="s">
        <v>14</v>
      </c>
      <c r="C41" s="25">
        <f t="shared" si="3"/>
        <v>0</v>
      </c>
      <c r="D41" s="26">
        <f t="shared" si="3"/>
        <v>0</v>
      </c>
      <c r="E41" s="26">
        <f t="shared" si="3"/>
        <v>0</v>
      </c>
      <c r="F41" s="27"/>
      <c r="G41" s="28">
        <f t="shared" si="4"/>
        <v>0</v>
      </c>
      <c r="H41" s="26"/>
      <c r="I41" s="26"/>
      <c r="J41" s="31"/>
      <c r="K41" s="25">
        <f t="shared" si="5"/>
        <v>0</v>
      </c>
      <c r="L41" s="26"/>
      <c r="M41" s="26"/>
      <c r="N41" s="30"/>
      <c r="O41" s="28"/>
      <c r="P41" s="26"/>
      <c r="Q41" s="26"/>
      <c r="R41" s="29"/>
      <c r="S41" s="28">
        <f t="shared" si="6"/>
        <v>0</v>
      </c>
      <c r="T41" s="26"/>
      <c r="U41" s="26"/>
      <c r="V41" s="31"/>
    </row>
    <row r="42" spans="1:22" x14ac:dyDescent="0.2">
      <c r="A42" s="93">
        <f t="shared" si="7"/>
        <v>34</v>
      </c>
      <c r="B42" s="24" t="s">
        <v>28</v>
      </c>
      <c r="C42" s="25">
        <f t="shared" si="3"/>
        <v>0</v>
      </c>
      <c r="D42" s="26">
        <f t="shared" si="3"/>
        <v>0</v>
      </c>
      <c r="E42" s="26">
        <f t="shared" si="3"/>
        <v>0</v>
      </c>
      <c r="F42" s="27"/>
      <c r="G42" s="28">
        <f t="shared" si="4"/>
        <v>0</v>
      </c>
      <c r="H42" s="26"/>
      <c r="I42" s="26"/>
      <c r="J42" s="29"/>
      <c r="K42" s="25">
        <f t="shared" si="5"/>
        <v>0</v>
      </c>
      <c r="L42" s="26"/>
      <c r="M42" s="26"/>
      <c r="N42" s="30"/>
      <c r="O42" s="28"/>
      <c r="P42" s="26"/>
      <c r="Q42" s="26"/>
      <c r="R42" s="29"/>
      <c r="S42" s="28">
        <f t="shared" si="6"/>
        <v>0</v>
      </c>
      <c r="T42" s="26"/>
      <c r="U42" s="26"/>
      <c r="V42" s="31"/>
    </row>
    <row r="43" spans="1:22" ht="13.5" thickBot="1" x14ac:dyDescent="0.25">
      <c r="A43" s="108">
        <f t="shared" si="7"/>
        <v>35</v>
      </c>
      <c r="B43" s="55" t="s">
        <v>16</v>
      </c>
      <c r="C43" s="43">
        <f t="shared" si="3"/>
        <v>0</v>
      </c>
      <c r="D43" s="44">
        <f t="shared" si="3"/>
        <v>0</v>
      </c>
      <c r="E43" s="44">
        <f t="shared" si="3"/>
        <v>0</v>
      </c>
      <c r="F43" s="45"/>
      <c r="G43" s="57">
        <f t="shared" si="4"/>
        <v>0</v>
      </c>
      <c r="H43" s="56"/>
      <c r="I43" s="56"/>
      <c r="J43" s="58"/>
      <c r="K43" s="43">
        <f t="shared" si="5"/>
        <v>0</v>
      </c>
      <c r="L43" s="44"/>
      <c r="M43" s="44"/>
      <c r="N43" s="48"/>
      <c r="O43" s="57"/>
      <c r="P43" s="56"/>
      <c r="Q43" s="56"/>
      <c r="R43" s="59"/>
      <c r="S43" s="57">
        <f t="shared" si="6"/>
        <v>0</v>
      </c>
      <c r="T43" s="56"/>
      <c r="U43" s="56"/>
      <c r="V43" s="58"/>
    </row>
    <row r="44" spans="1:22" ht="30.75" thickBot="1" x14ac:dyDescent="0.3">
      <c r="A44" s="73">
        <v>36</v>
      </c>
      <c r="B44" s="74" t="s">
        <v>110</v>
      </c>
      <c r="C44" s="75">
        <f t="shared" si="3"/>
        <v>12628.068999999998</v>
      </c>
      <c r="D44" s="62">
        <f t="shared" si="3"/>
        <v>12616.249999999998</v>
      </c>
      <c r="E44" s="62">
        <f t="shared" si="3"/>
        <v>8198.4619999999977</v>
      </c>
      <c r="F44" s="67">
        <f>J44+N44+R44+V44</f>
        <v>11.819000000000001</v>
      </c>
      <c r="G44" s="76">
        <f>G45+SUM(G55:G85)+SUM(G86:G98)-G90</f>
        <v>5756.8810000000003</v>
      </c>
      <c r="H44" s="62">
        <f>H45+SUM(H55:H85)+SUM(H86:H98)-H90</f>
        <v>5747.0620000000008</v>
      </c>
      <c r="I44" s="62">
        <f>I45+SUM(I55:I85)+SUM(I86:I98)-I90</f>
        <v>3573.1329999999994</v>
      </c>
      <c r="J44" s="62">
        <f>J45+SUM(J55:J85)+SUM(J86:J98)</f>
        <v>9.8190000000000008</v>
      </c>
      <c r="K44" s="66">
        <f>K45+SUM(K55:K98)</f>
        <v>239.86199999999997</v>
      </c>
      <c r="L44" s="62">
        <f>L45+SUM(L55:L98)</f>
        <v>239.86199999999997</v>
      </c>
      <c r="M44" s="62">
        <f>M45+SUM(M55:M98)</f>
        <v>82.593000000000004</v>
      </c>
      <c r="N44" s="109"/>
      <c r="O44" s="110">
        <f>O45+SUM(O55:O98)</f>
        <v>6048.3999999999978</v>
      </c>
      <c r="P44" s="52">
        <f>P45+SUM(P55:P98)</f>
        <v>6048.3999999999978</v>
      </c>
      <c r="Q44" s="52">
        <f>Q45+SUM(Q55:Q98)</f>
        <v>4518.9329999999982</v>
      </c>
      <c r="R44" s="67"/>
      <c r="S44" s="66">
        <f>S45+SUM(S55:S98)</f>
        <v>582.92600000000004</v>
      </c>
      <c r="T44" s="62">
        <f>SUM(T55:T98)</f>
        <v>580.92600000000004</v>
      </c>
      <c r="U44" s="62">
        <f>SUM(U55:U98)</f>
        <v>23.803000000000004</v>
      </c>
      <c r="V44" s="67">
        <f>SUM(V55:V98)</f>
        <v>2</v>
      </c>
    </row>
    <row r="45" spans="1:22" x14ac:dyDescent="0.2">
      <c r="A45" s="78">
        <f>+A44+1</f>
        <v>37</v>
      </c>
      <c r="B45" s="92" t="s">
        <v>111</v>
      </c>
      <c r="C45" s="87">
        <f t="shared" si="3"/>
        <v>287.67100000000005</v>
      </c>
      <c r="D45" s="85">
        <f t="shared" si="3"/>
        <v>287.67100000000005</v>
      </c>
      <c r="E45" s="85">
        <f t="shared" si="3"/>
        <v>134.84699999999998</v>
      </c>
      <c r="F45" s="111"/>
      <c r="G45" s="112">
        <f>H45+J45</f>
        <v>169.44400000000002</v>
      </c>
      <c r="H45" s="113">
        <f>SUM(H46:H54)</f>
        <v>169.44400000000002</v>
      </c>
      <c r="I45" s="113">
        <f>SUM(I46:I53)</f>
        <v>123.249</v>
      </c>
      <c r="J45" s="114"/>
      <c r="K45" s="87">
        <f>+L45</f>
        <v>103.062</v>
      </c>
      <c r="L45" s="85">
        <f>SUM(L46:L54)</f>
        <v>103.062</v>
      </c>
      <c r="M45" s="85"/>
      <c r="N45" s="115"/>
      <c r="O45" s="112">
        <f>P45+R45</f>
        <v>15.164999999999999</v>
      </c>
      <c r="P45" s="113">
        <f>SUM(P46:P53)</f>
        <v>15.164999999999999</v>
      </c>
      <c r="Q45" s="116">
        <f>SUM(Q46:Q53)</f>
        <v>11.597999999999999</v>
      </c>
      <c r="R45" s="117"/>
      <c r="S45" s="118"/>
      <c r="T45" s="119"/>
      <c r="U45" s="119"/>
      <c r="V45" s="115"/>
    </row>
    <row r="46" spans="1:22" x14ac:dyDescent="0.2">
      <c r="A46" s="93">
        <v>38</v>
      </c>
      <c r="B46" s="40" t="s">
        <v>112</v>
      </c>
      <c r="C46" s="18">
        <f>D46+F46</f>
        <v>9</v>
      </c>
      <c r="D46" s="96">
        <f>G46+K46+O46+S46</f>
        <v>9</v>
      </c>
      <c r="E46" s="96">
        <f>I46+M46+Q46+U46</f>
        <v>6.8979999999999997</v>
      </c>
      <c r="F46" s="97"/>
      <c r="G46" s="98"/>
      <c r="H46" s="96"/>
      <c r="I46" s="96"/>
      <c r="J46" s="100"/>
      <c r="K46" s="98"/>
      <c r="L46" s="96"/>
      <c r="M46" s="96"/>
      <c r="N46" s="36"/>
      <c r="O46" s="18">
        <f>P46+R46</f>
        <v>9</v>
      </c>
      <c r="P46" s="96">
        <v>9</v>
      </c>
      <c r="Q46" s="96">
        <v>6.8979999999999997</v>
      </c>
      <c r="R46" s="100"/>
      <c r="S46" s="102"/>
      <c r="T46" s="96"/>
      <c r="U46" s="96"/>
      <c r="V46" s="120"/>
    </row>
    <row r="47" spans="1:22" x14ac:dyDescent="0.2">
      <c r="A47" s="93">
        <v>39</v>
      </c>
      <c r="B47" s="40" t="s">
        <v>113</v>
      </c>
      <c r="C47" s="18">
        <f t="shared" si="3"/>
        <v>103.062</v>
      </c>
      <c r="D47" s="96">
        <f t="shared" si="3"/>
        <v>103.062</v>
      </c>
      <c r="E47" s="96"/>
      <c r="F47" s="97"/>
      <c r="G47" s="98"/>
      <c r="H47" s="96"/>
      <c r="I47" s="96"/>
      <c r="J47" s="95"/>
      <c r="K47" s="18">
        <f>+L47</f>
        <v>103.062</v>
      </c>
      <c r="L47" s="96">
        <v>103.062</v>
      </c>
      <c r="M47" s="96"/>
      <c r="N47" s="95"/>
      <c r="O47" s="18"/>
      <c r="P47" s="96"/>
      <c r="Q47" s="96"/>
      <c r="R47" s="95"/>
      <c r="S47" s="102"/>
      <c r="T47" s="96"/>
      <c r="U47" s="96"/>
      <c r="V47" s="95"/>
    </row>
    <row r="48" spans="1:22" x14ac:dyDescent="0.2">
      <c r="A48" s="93">
        <v>40</v>
      </c>
      <c r="B48" s="40" t="s">
        <v>114</v>
      </c>
      <c r="C48" s="18">
        <f t="shared" si="3"/>
        <v>0</v>
      </c>
      <c r="D48" s="96">
        <f t="shared" si="3"/>
        <v>0</v>
      </c>
      <c r="E48" s="96"/>
      <c r="F48" s="97"/>
      <c r="G48" s="98">
        <f t="shared" ref="G48:G54" si="8">H48+J48</f>
        <v>0</v>
      </c>
      <c r="H48" s="96"/>
      <c r="I48" s="96"/>
      <c r="J48" s="95"/>
      <c r="K48" s="28"/>
      <c r="L48" s="96"/>
      <c r="M48" s="96"/>
      <c r="N48" s="95"/>
      <c r="O48" s="18"/>
      <c r="P48" s="96"/>
      <c r="Q48" s="96"/>
      <c r="R48" s="95"/>
      <c r="S48" s="102"/>
      <c r="T48" s="96"/>
      <c r="U48" s="96"/>
      <c r="V48" s="95"/>
    </row>
    <row r="49" spans="1:22" x14ac:dyDescent="0.2">
      <c r="A49" s="93">
        <v>41</v>
      </c>
      <c r="B49" s="39" t="s">
        <v>115</v>
      </c>
      <c r="C49" s="18">
        <f t="shared" si="3"/>
        <v>0</v>
      </c>
      <c r="D49" s="96">
        <f t="shared" si="3"/>
        <v>0</v>
      </c>
      <c r="E49" s="96"/>
      <c r="F49" s="97"/>
      <c r="G49" s="98">
        <f t="shared" si="8"/>
        <v>0</v>
      </c>
      <c r="H49" s="96"/>
      <c r="I49" s="96"/>
      <c r="J49" s="95"/>
      <c r="K49" s="98"/>
      <c r="L49" s="96"/>
      <c r="M49" s="96"/>
      <c r="N49" s="95"/>
      <c r="O49" s="18"/>
      <c r="P49" s="96"/>
      <c r="Q49" s="96"/>
      <c r="R49" s="95"/>
      <c r="S49" s="102"/>
      <c r="T49" s="96"/>
      <c r="U49" s="96"/>
      <c r="V49" s="95"/>
    </row>
    <row r="50" spans="1:22" x14ac:dyDescent="0.2">
      <c r="A50" s="93">
        <f>+A49+1</f>
        <v>42</v>
      </c>
      <c r="B50" s="121" t="s">
        <v>116</v>
      </c>
      <c r="C50" s="18">
        <f t="shared" si="3"/>
        <v>0</v>
      </c>
      <c r="D50" s="96">
        <f t="shared" si="3"/>
        <v>0</v>
      </c>
      <c r="E50" s="96"/>
      <c r="F50" s="97"/>
      <c r="G50" s="98">
        <f t="shared" si="8"/>
        <v>0</v>
      </c>
      <c r="H50" s="96"/>
      <c r="I50" s="96"/>
      <c r="J50" s="95"/>
      <c r="K50" s="98"/>
      <c r="L50" s="96"/>
      <c r="M50" s="96"/>
      <c r="N50" s="95"/>
      <c r="O50" s="28"/>
      <c r="P50" s="96"/>
      <c r="Q50" s="96"/>
      <c r="R50" s="95"/>
      <c r="S50" s="102"/>
      <c r="T50" s="96"/>
      <c r="U50" s="96"/>
      <c r="V50" s="95"/>
    </row>
    <row r="51" spans="1:22" x14ac:dyDescent="0.2">
      <c r="A51" s="93">
        <v>43</v>
      </c>
      <c r="B51" s="40" t="s">
        <v>117</v>
      </c>
      <c r="C51" s="18">
        <f t="shared" si="3"/>
        <v>0</v>
      </c>
      <c r="D51" s="96">
        <f t="shared" si="3"/>
        <v>0</v>
      </c>
      <c r="E51" s="96"/>
      <c r="F51" s="97"/>
      <c r="G51" s="98">
        <f t="shared" si="8"/>
        <v>0</v>
      </c>
      <c r="H51" s="96"/>
      <c r="I51" s="96"/>
      <c r="J51" s="95"/>
      <c r="K51" s="98"/>
      <c r="L51" s="96"/>
      <c r="M51" s="96"/>
      <c r="N51" s="95"/>
      <c r="O51" s="28"/>
      <c r="P51" s="96"/>
      <c r="Q51" s="96"/>
      <c r="R51" s="95"/>
      <c r="S51" s="102"/>
      <c r="T51" s="96"/>
      <c r="U51" s="96"/>
      <c r="V51" s="95"/>
    </row>
    <row r="52" spans="1:22" x14ac:dyDescent="0.2">
      <c r="A52" s="93">
        <v>44</v>
      </c>
      <c r="B52" s="40" t="s">
        <v>118</v>
      </c>
      <c r="C52" s="18">
        <f t="shared" si="3"/>
        <v>155.13</v>
      </c>
      <c r="D52" s="96">
        <f t="shared" si="3"/>
        <v>155.13</v>
      </c>
      <c r="E52" s="21">
        <f>I52+M52+Q52+U52</f>
        <v>114.852</v>
      </c>
      <c r="F52" s="27"/>
      <c r="G52" s="98">
        <f t="shared" si="8"/>
        <v>148.965</v>
      </c>
      <c r="H52" s="96">
        <v>148.965</v>
      </c>
      <c r="I52" s="96">
        <v>110.152</v>
      </c>
      <c r="J52" s="95"/>
      <c r="K52" s="98"/>
      <c r="L52" s="96"/>
      <c r="M52" s="96"/>
      <c r="N52" s="95"/>
      <c r="O52" s="18">
        <f>P52+R52</f>
        <v>6.165</v>
      </c>
      <c r="P52" s="96">
        <v>6.165</v>
      </c>
      <c r="Q52" s="96">
        <v>4.7</v>
      </c>
      <c r="R52" s="95"/>
      <c r="S52" s="102"/>
      <c r="T52" s="96"/>
      <c r="U52" s="96"/>
      <c r="V52" s="95"/>
    </row>
    <row r="53" spans="1:22" x14ac:dyDescent="0.2">
      <c r="A53" s="93">
        <v>45</v>
      </c>
      <c r="B53" s="40" t="s">
        <v>119</v>
      </c>
      <c r="C53" s="18">
        <f t="shared" si="3"/>
        <v>20.478999999999999</v>
      </c>
      <c r="D53" s="96">
        <f t="shared" si="3"/>
        <v>20.478999999999999</v>
      </c>
      <c r="E53" s="21">
        <f>I53+M53+Q53+U53</f>
        <v>13.097</v>
      </c>
      <c r="F53" s="27"/>
      <c r="G53" s="98">
        <f t="shared" si="8"/>
        <v>20.478999999999999</v>
      </c>
      <c r="H53" s="96">
        <v>20.478999999999999</v>
      </c>
      <c r="I53" s="96">
        <v>13.097</v>
      </c>
      <c r="J53" s="95"/>
      <c r="K53" s="98"/>
      <c r="L53" s="96"/>
      <c r="M53" s="96"/>
      <c r="N53" s="95"/>
      <c r="O53" s="28"/>
      <c r="P53" s="96"/>
      <c r="Q53" s="96"/>
      <c r="R53" s="95"/>
      <c r="S53" s="102"/>
      <c r="T53" s="96"/>
      <c r="U53" s="96"/>
      <c r="V53" s="95"/>
    </row>
    <row r="54" spans="1:22" ht="25.5" x14ac:dyDescent="0.2">
      <c r="A54" s="93">
        <v>46</v>
      </c>
      <c r="B54" s="106" t="s">
        <v>120</v>
      </c>
      <c r="C54" s="18">
        <f t="shared" si="3"/>
        <v>0</v>
      </c>
      <c r="D54" s="96">
        <f t="shared" si="3"/>
        <v>0</v>
      </c>
      <c r="E54" s="26"/>
      <c r="F54" s="27"/>
      <c r="G54" s="98">
        <f t="shared" si="8"/>
        <v>0</v>
      </c>
      <c r="H54" s="96"/>
      <c r="I54" s="96"/>
      <c r="J54" s="95"/>
      <c r="K54" s="98"/>
      <c r="L54" s="96"/>
      <c r="M54" s="96"/>
      <c r="N54" s="95"/>
      <c r="O54" s="28"/>
      <c r="P54" s="96"/>
      <c r="Q54" s="96"/>
      <c r="R54" s="95"/>
      <c r="S54" s="102"/>
      <c r="T54" s="96"/>
      <c r="U54" s="96"/>
      <c r="V54" s="95"/>
    </row>
    <row r="55" spans="1:22" x14ac:dyDescent="0.2">
      <c r="A55" s="93">
        <v>47</v>
      </c>
      <c r="B55" s="24" t="s">
        <v>29</v>
      </c>
      <c r="C55" s="28">
        <f t="shared" ref="C55:E60" si="9">+G55+K55+O55+S55</f>
        <v>365.226</v>
      </c>
      <c r="D55" s="26">
        <f t="shared" si="9"/>
        <v>365.226</v>
      </c>
      <c r="E55" s="26">
        <f t="shared" si="9"/>
        <v>238.83999999999997</v>
      </c>
      <c r="F55" s="27"/>
      <c r="G55" s="28">
        <f t="shared" ref="G55:G60" si="10">+H55</f>
        <v>234.202</v>
      </c>
      <c r="H55" s="26">
        <v>234.202</v>
      </c>
      <c r="I55" s="32">
        <v>159.52799999999999</v>
      </c>
      <c r="J55" s="95"/>
      <c r="K55" s="98"/>
      <c r="L55" s="96"/>
      <c r="M55" s="96"/>
      <c r="N55" s="95"/>
      <c r="O55" s="28">
        <f t="shared" ref="O55:O89" si="11">+P55</f>
        <v>107.324</v>
      </c>
      <c r="P55" s="26">
        <v>107.324</v>
      </c>
      <c r="Q55" s="26">
        <v>79.311999999999998</v>
      </c>
      <c r="R55" s="29"/>
      <c r="S55" s="25">
        <f t="shared" ref="S55:S80" si="12">+T55</f>
        <v>23.7</v>
      </c>
      <c r="T55" s="26">
        <v>23.7</v>
      </c>
      <c r="U55" s="26"/>
      <c r="V55" s="29"/>
    </row>
    <row r="56" spans="1:22" x14ac:dyDescent="0.2">
      <c r="A56" s="93">
        <f t="shared" ref="A56:A62" si="13">+A55+1</f>
        <v>48</v>
      </c>
      <c r="B56" s="24" t="s">
        <v>30</v>
      </c>
      <c r="C56" s="28">
        <f t="shared" si="9"/>
        <v>615.23500000000013</v>
      </c>
      <c r="D56" s="26">
        <f t="shared" si="9"/>
        <v>615.23500000000013</v>
      </c>
      <c r="E56" s="26">
        <f t="shared" si="9"/>
        <v>395.31299999999999</v>
      </c>
      <c r="F56" s="27"/>
      <c r="G56" s="28">
        <f t="shared" si="10"/>
        <v>410.77100000000002</v>
      </c>
      <c r="H56" s="26">
        <v>410.77100000000002</v>
      </c>
      <c r="I56" s="32">
        <v>281.18</v>
      </c>
      <c r="J56" s="95"/>
      <c r="K56" s="98"/>
      <c r="L56" s="96"/>
      <c r="M56" s="96"/>
      <c r="N56" s="95"/>
      <c r="O56" s="28">
        <f t="shared" si="11"/>
        <v>154.524</v>
      </c>
      <c r="P56" s="26">
        <v>154.524</v>
      </c>
      <c r="Q56" s="26">
        <v>114.133</v>
      </c>
      <c r="R56" s="29"/>
      <c r="S56" s="25">
        <f t="shared" si="12"/>
        <v>49.94</v>
      </c>
      <c r="T56" s="26">
        <v>49.94</v>
      </c>
      <c r="U56" s="26"/>
      <c r="V56" s="29"/>
    </row>
    <row r="57" spans="1:22" x14ac:dyDescent="0.2">
      <c r="A57" s="93">
        <f t="shared" si="13"/>
        <v>49</v>
      </c>
      <c r="B57" s="24" t="s">
        <v>17</v>
      </c>
      <c r="C57" s="28">
        <f t="shared" si="9"/>
        <v>250.35600000000002</v>
      </c>
      <c r="D57" s="26">
        <f t="shared" si="9"/>
        <v>250.35600000000002</v>
      </c>
      <c r="E57" s="26">
        <f t="shared" si="9"/>
        <v>149.86500000000001</v>
      </c>
      <c r="F57" s="27"/>
      <c r="G57" s="28">
        <f t="shared" si="10"/>
        <v>161.22800000000001</v>
      </c>
      <c r="H57" s="26">
        <v>161.22800000000001</v>
      </c>
      <c r="I57" s="32">
        <v>92.748000000000005</v>
      </c>
      <c r="J57" s="95"/>
      <c r="K57" s="98"/>
      <c r="L57" s="96"/>
      <c r="M57" s="96"/>
      <c r="N57" s="95"/>
      <c r="O57" s="28">
        <f t="shared" si="11"/>
        <v>77.254000000000005</v>
      </c>
      <c r="P57" s="26">
        <v>77.254000000000005</v>
      </c>
      <c r="Q57" s="26">
        <v>57.116999999999997</v>
      </c>
      <c r="R57" s="29"/>
      <c r="S57" s="25">
        <f t="shared" si="12"/>
        <v>11.874000000000001</v>
      </c>
      <c r="T57" s="26">
        <v>11.874000000000001</v>
      </c>
      <c r="U57" s="26"/>
      <c r="V57" s="29"/>
    </row>
    <row r="58" spans="1:22" x14ac:dyDescent="0.2">
      <c r="A58" s="93">
        <f t="shared" si="13"/>
        <v>50</v>
      </c>
      <c r="B58" s="24" t="s">
        <v>73</v>
      </c>
      <c r="C58" s="28">
        <f t="shared" si="9"/>
        <v>507.96699999999998</v>
      </c>
      <c r="D58" s="26">
        <f t="shared" si="9"/>
        <v>507.96699999999998</v>
      </c>
      <c r="E58" s="26">
        <f t="shared" si="9"/>
        <v>311.05700000000002</v>
      </c>
      <c r="F58" s="27"/>
      <c r="G58" s="28">
        <f t="shared" si="10"/>
        <v>251.68199999999999</v>
      </c>
      <c r="H58" s="26">
        <v>251.68199999999999</v>
      </c>
      <c r="I58" s="26">
        <v>160.03700000000001</v>
      </c>
      <c r="J58" s="95"/>
      <c r="K58" s="98"/>
      <c r="L58" s="96"/>
      <c r="M58" s="96"/>
      <c r="N58" s="95"/>
      <c r="O58" s="28">
        <f t="shared" si="11"/>
        <v>204.285</v>
      </c>
      <c r="P58" s="26">
        <v>204.285</v>
      </c>
      <c r="Q58" s="26">
        <v>151.02000000000001</v>
      </c>
      <c r="R58" s="29"/>
      <c r="S58" s="25">
        <f t="shared" si="12"/>
        <v>52</v>
      </c>
      <c r="T58" s="26">
        <v>52</v>
      </c>
      <c r="U58" s="26"/>
      <c r="V58" s="29"/>
    </row>
    <row r="59" spans="1:22" x14ac:dyDescent="0.2">
      <c r="A59" s="93">
        <f t="shared" si="13"/>
        <v>51</v>
      </c>
      <c r="B59" s="24" t="s">
        <v>74</v>
      </c>
      <c r="C59" s="28">
        <f t="shared" si="9"/>
        <v>187.17400000000001</v>
      </c>
      <c r="D59" s="26">
        <f t="shared" si="9"/>
        <v>187.17400000000001</v>
      </c>
      <c r="E59" s="26">
        <f t="shared" si="9"/>
        <v>118.002</v>
      </c>
      <c r="F59" s="27"/>
      <c r="G59" s="28">
        <f t="shared" si="10"/>
        <v>125.989</v>
      </c>
      <c r="H59" s="26">
        <v>125.989</v>
      </c>
      <c r="I59" s="26">
        <v>80.013999999999996</v>
      </c>
      <c r="J59" s="95"/>
      <c r="K59" s="98"/>
      <c r="L59" s="96"/>
      <c r="M59" s="96"/>
      <c r="N59" s="95"/>
      <c r="O59" s="28">
        <f t="shared" si="11"/>
        <v>51.384999999999998</v>
      </c>
      <c r="P59" s="26">
        <v>51.384999999999998</v>
      </c>
      <c r="Q59" s="26">
        <v>37.988</v>
      </c>
      <c r="R59" s="29"/>
      <c r="S59" s="25">
        <f t="shared" si="12"/>
        <v>9.8000000000000007</v>
      </c>
      <c r="T59" s="26">
        <v>9.8000000000000007</v>
      </c>
      <c r="U59" s="26"/>
      <c r="V59" s="29"/>
    </row>
    <row r="60" spans="1:22" x14ac:dyDescent="0.2">
      <c r="A60" s="93">
        <f t="shared" si="13"/>
        <v>52</v>
      </c>
      <c r="B60" s="24" t="s">
        <v>75</v>
      </c>
      <c r="C60" s="28">
        <f t="shared" si="9"/>
        <v>217.50700000000001</v>
      </c>
      <c r="D60" s="26">
        <f t="shared" si="9"/>
        <v>217.50700000000001</v>
      </c>
      <c r="E60" s="26">
        <f t="shared" si="9"/>
        <v>153.99099999999999</v>
      </c>
      <c r="F60" s="27"/>
      <c r="G60" s="28">
        <f t="shared" si="10"/>
        <v>105.001</v>
      </c>
      <c r="H60" s="26">
        <v>105.001</v>
      </c>
      <c r="I60" s="26">
        <v>76.888999999999996</v>
      </c>
      <c r="J60" s="95"/>
      <c r="K60" s="98"/>
      <c r="L60" s="96"/>
      <c r="M60" s="96"/>
      <c r="N60" s="95"/>
      <c r="O60" s="28">
        <f t="shared" si="11"/>
        <v>103.206</v>
      </c>
      <c r="P60" s="26">
        <v>103.206</v>
      </c>
      <c r="Q60" s="26">
        <v>77.102000000000004</v>
      </c>
      <c r="R60" s="29"/>
      <c r="S60" s="25">
        <f t="shared" si="12"/>
        <v>9.3000000000000007</v>
      </c>
      <c r="T60" s="26">
        <v>9.3000000000000007</v>
      </c>
      <c r="U60" s="26"/>
      <c r="V60" s="29"/>
    </row>
    <row r="61" spans="1:22" x14ac:dyDescent="0.2">
      <c r="A61" s="93">
        <f t="shared" si="13"/>
        <v>53</v>
      </c>
      <c r="B61" s="54" t="s">
        <v>76</v>
      </c>
      <c r="C61" s="28">
        <f t="shared" ref="C61:E62" si="14">G61+K61+O61+S61</f>
        <v>99.957999999999998</v>
      </c>
      <c r="D61" s="26">
        <f t="shared" si="14"/>
        <v>99.957999999999998</v>
      </c>
      <c r="E61" s="26">
        <f t="shared" si="14"/>
        <v>73.231000000000009</v>
      </c>
      <c r="F61" s="27"/>
      <c r="G61" s="28">
        <f>H61+J61</f>
        <v>12.282999999999999</v>
      </c>
      <c r="H61" s="26">
        <v>12.282999999999999</v>
      </c>
      <c r="I61" s="26">
        <v>8.3070000000000004</v>
      </c>
      <c r="J61" s="95"/>
      <c r="K61" s="98"/>
      <c r="L61" s="96"/>
      <c r="M61" s="96"/>
      <c r="N61" s="95"/>
      <c r="O61" s="28">
        <f t="shared" si="11"/>
        <v>87.674999999999997</v>
      </c>
      <c r="P61" s="26">
        <v>87.674999999999997</v>
      </c>
      <c r="Q61" s="26">
        <v>64.924000000000007</v>
      </c>
      <c r="R61" s="29"/>
      <c r="S61" s="25"/>
      <c r="T61" s="26"/>
      <c r="U61" s="26"/>
      <c r="V61" s="29"/>
    </row>
    <row r="62" spans="1:22" x14ac:dyDescent="0.2">
      <c r="A62" s="93">
        <f t="shared" si="13"/>
        <v>54</v>
      </c>
      <c r="B62" s="53" t="s">
        <v>121</v>
      </c>
      <c r="C62" s="28">
        <f t="shared" si="14"/>
        <v>77.878</v>
      </c>
      <c r="D62" s="26">
        <f t="shared" si="14"/>
        <v>77.878</v>
      </c>
      <c r="E62" s="26">
        <f t="shared" si="14"/>
        <v>56.347000000000001</v>
      </c>
      <c r="F62" s="27"/>
      <c r="G62" s="28">
        <f>H62+J62</f>
        <v>38.540999999999997</v>
      </c>
      <c r="H62" s="26">
        <v>38.540999999999997</v>
      </c>
      <c r="I62" s="26">
        <v>26.817</v>
      </c>
      <c r="J62" s="29"/>
      <c r="K62" s="28"/>
      <c r="L62" s="26"/>
      <c r="M62" s="26"/>
      <c r="N62" s="29"/>
      <c r="O62" s="28">
        <f t="shared" si="11"/>
        <v>39.337000000000003</v>
      </c>
      <c r="P62" s="26">
        <v>39.337000000000003</v>
      </c>
      <c r="Q62" s="26">
        <v>29.53</v>
      </c>
      <c r="R62" s="29"/>
      <c r="S62" s="25"/>
      <c r="T62" s="26"/>
      <c r="U62" s="26"/>
      <c r="V62" s="29"/>
    </row>
    <row r="63" spans="1:22" x14ac:dyDescent="0.2">
      <c r="A63" s="93">
        <v>55</v>
      </c>
      <c r="B63" s="24" t="s">
        <v>38</v>
      </c>
      <c r="C63" s="28">
        <f t="shared" ref="C63:F73" si="15">+G63+K63+O63+S63</f>
        <v>624.67700000000002</v>
      </c>
      <c r="D63" s="26">
        <f t="shared" si="15"/>
        <v>624.67700000000002</v>
      </c>
      <c r="E63" s="26">
        <f t="shared" si="15"/>
        <v>400.18200000000002</v>
      </c>
      <c r="F63" s="27"/>
      <c r="G63" s="28">
        <f>+H63+J63</f>
        <v>389.04599999999999</v>
      </c>
      <c r="H63" s="26">
        <v>389.04599999999999</v>
      </c>
      <c r="I63" s="26">
        <v>262.05900000000003</v>
      </c>
      <c r="J63" s="29"/>
      <c r="K63" s="98"/>
      <c r="L63" s="96"/>
      <c r="M63" s="96"/>
      <c r="N63" s="95"/>
      <c r="O63" s="28">
        <f t="shared" si="11"/>
        <v>186.53100000000001</v>
      </c>
      <c r="P63" s="26">
        <v>186.53100000000001</v>
      </c>
      <c r="Q63" s="26">
        <v>138.12299999999999</v>
      </c>
      <c r="R63" s="29"/>
      <c r="S63" s="25">
        <f t="shared" si="12"/>
        <v>49.1</v>
      </c>
      <c r="T63" s="26">
        <v>49.1</v>
      </c>
      <c r="U63" s="26"/>
      <c r="V63" s="29"/>
    </row>
    <row r="64" spans="1:22" x14ac:dyDescent="0.2">
      <c r="A64" s="93">
        <f>+A63+1</f>
        <v>56</v>
      </c>
      <c r="B64" s="24" t="s">
        <v>18</v>
      </c>
      <c r="C64" s="28">
        <f t="shared" si="15"/>
        <v>603.21199999999999</v>
      </c>
      <c r="D64" s="26">
        <f t="shared" si="15"/>
        <v>603.21199999999999</v>
      </c>
      <c r="E64" s="26">
        <f t="shared" si="15"/>
        <v>415.82900000000001</v>
      </c>
      <c r="F64" s="27"/>
      <c r="G64" s="28">
        <f t="shared" ref="G64:G71" si="16">+H64</f>
        <v>157.303</v>
      </c>
      <c r="H64" s="26">
        <v>157.303</v>
      </c>
      <c r="I64" s="26">
        <v>96.394000000000005</v>
      </c>
      <c r="J64" s="29"/>
      <c r="K64" s="28"/>
      <c r="L64" s="26"/>
      <c r="M64" s="26"/>
      <c r="N64" s="29"/>
      <c r="O64" s="28">
        <f t="shared" si="11"/>
        <v>429.40899999999999</v>
      </c>
      <c r="P64" s="26">
        <v>429.40899999999999</v>
      </c>
      <c r="Q64" s="26">
        <v>319.435</v>
      </c>
      <c r="R64" s="29"/>
      <c r="S64" s="25">
        <f>+T64+V64</f>
        <v>16.5</v>
      </c>
      <c r="T64" s="26">
        <v>16.5</v>
      </c>
      <c r="U64" s="26"/>
      <c r="V64" s="29"/>
    </row>
    <row r="65" spans="1:22" x14ac:dyDescent="0.2">
      <c r="A65" s="93">
        <f>+A64+1</f>
        <v>57</v>
      </c>
      <c r="B65" s="24" t="s">
        <v>77</v>
      </c>
      <c r="C65" s="28">
        <f t="shared" si="15"/>
        <v>111.27</v>
      </c>
      <c r="D65" s="26">
        <f t="shared" si="15"/>
        <v>111.27</v>
      </c>
      <c r="E65" s="26">
        <f t="shared" si="15"/>
        <v>76.388999999999996</v>
      </c>
      <c r="F65" s="27"/>
      <c r="G65" s="28">
        <f t="shared" si="16"/>
        <v>44.99</v>
      </c>
      <c r="H65" s="26">
        <v>44.99</v>
      </c>
      <c r="I65" s="26">
        <v>32.421999999999997</v>
      </c>
      <c r="J65" s="95"/>
      <c r="K65" s="28"/>
      <c r="L65" s="96"/>
      <c r="M65" s="96"/>
      <c r="N65" s="95"/>
      <c r="O65" s="28">
        <f t="shared" si="11"/>
        <v>58.98</v>
      </c>
      <c r="P65" s="26">
        <v>58.98</v>
      </c>
      <c r="Q65" s="26">
        <v>43.966999999999999</v>
      </c>
      <c r="R65" s="29"/>
      <c r="S65" s="25">
        <f t="shared" si="12"/>
        <v>7.3</v>
      </c>
      <c r="T65" s="26">
        <v>7.3</v>
      </c>
      <c r="U65" s="26"/>
      <c r="V65" s="29"/>
    </row>
    <row r="66" spans="1:22" x14ac:dyDescent="0.2">
      <c r="A66" s="93">
        <v>58</v>
      </c>
      <c r="B66" s="24" t="s">
        <v>31</v>
      </c>
      <c r="C66" s="28">
        <f t="shared" si="15"/>
        <v>269.07600000000002</v>
      </c>
      <c r="D66" s="26">
        <f t="shared" si="15"/>
        <v>269.07600000000002</v>
      </c>
      <c r="E66" s="26">
        <f t="shared" si="15"/>
        <v>176.86699999999999</v>
      </c>
      <c r="F66" s="27"/>
      <c r="G66" s="28">
        <f t="shared" si="16"/>
        <v>150.792</v>
      </c>
      <c r="H66" s="26">
        <v>150.792</v>
      </c>
      <c r="I66" s="26">
        <v>95.168999999999997</v>
      </c>
      <c r="J66" s="95"/>
      <c r="K66" s="98"/>
      <c r="L66" s="96"/>
      <c r="M66" s="96"/>
      <c r="N66" s="95"/>
      <c r="O66" s="28">
        <f t="shared" si="11"/>
        <v>108.28400000000001</v>
      </c>
      <c r="P66" s="26">
        <v>108.28400000000001</v>
      </c>
      <c r="Q66" s="26">
        <v>81.697999999999993</v>
      </c>
      <c r="R66" s="29"/>
      <c r="S66" s="25">
        <f t="shared" si="12"/>
        <v>10</v>
      </c>
      <c r="T66" s="26">
        <v>10</v>
      </c>
      <c r="U66" s="26"/>
      <c r="V66" s="29"/>
    </row>
    <row r="67" spans="1:22" x14ac:dyDescent="0.2">
      <c r="A67" s="93">
        <f>+A66+1</f>
        <v>59</v>
      </c>
      <c r="B67" s="24" t="s">
        <v>39</v>
      </c>
      <c r="C67" s="28">
        <f t="shared" si="15"/>
        <v>225.73699999999999</v>
      </c>
      <c r="D67" s="26">
        <f t="shared" si="15"/>
        <v>222.73699999999999</v>
      </c>
      <c r="E67" s="26">
        <f t="shared" si="15"/>
        <v>164.20500000000001</v>
      </c>
      <c r="F67" s="27">
        <f t="shared" si="15"/>
        <v>3</v>
      </c>
      <c r="G67" s="28">
        <f>+H67+J67</f>
        <v>32.887</v>
      </c>
      <c r="H67" s="26">
        <v>29.887</v>
      </c>
      <c r="I67" s="26">
        <v>21.202999999999999</v>
      </c>
      <c r="J67" s="29">
        <v>3</v>
      </c>
      <c r="K67" s="98"/>
      <c r="L67" s="96"/>
      <c r="M67" s="96"/>
      <c r="N67" s="95"/>
      <c r="O67" s="28">
        <f t="shared" si="11"/>
        <v>188.85</v>
      </c>
      <c r="P67" s="26">
        <v>188.85</v>
      </c>
      <c r="Q67" s="26">
        <v>141.00200000000001</v>
      </c>
      <c r="R67" s="29"/>
      <c r="S67" s="25">
        <f t="shared" si="12"/>
        <v>4</v>
      </c>
      <c r="T67" s="26">
        <v>4</v>
      </c>
      <c r="U67" s="26">
        <v>2</v>
      </c>
      <c r="V67" s="29"/>
    </row>
    <row r="68" spans="1:22" x14ac:dyDescent="0.2">
      <c r="A68" s="93">
        <v>60</v>
      </c>
      <c r="B68" s="24" t="s">
        <v>78</v>
      </c>
      <c r="C68" s="28">
        <f t="shared" si="15"/>
        <v>10.870999999999999</v>
      </c>
      <c r="D68" s="26">
        <f t="shared" si="15"/>
        <v>10.870999999999999</v>
      </c>
      <c r="E68" s="26">
        <f t="shared" si="15"/>
        <v>7.4240000000000004</v>
      </c>
      <c r="F68" s="27"/>
      <c r="G68" s="28"/>
      <c r="H68" s="26"/>
      <c r="I68" s="26"/>
      <c r="J68" s="95"/>
      <c r="K68" s="28">
        <f>+L68</f>
        <v>0.7</v>
      </c>
      <c r="L68" s="26">
        <v>0.7</v>
      </c>
      <c r="M68" s="96"/>
      <c r="N68" s="95"/>
      <c r="O68" s="28">
        <f t="shared" si="11"/>
        <v>10.170999999999999</v>
      </c>
      <c r="P68" s="26">
        <v>10.170999999999999</v>
      </c>
      <c r="Q68" s="26">
        <v>7.4240000000000004</v>
      </c>
      <c r="R68" s="29"/>
      <c r="S68" s="25"/>
      <c r="T68" s="26"/>
      <c r="U68" s="26"/>
      <c r="V68" s="29"/>
    </row>
    <row r="69" spans="1:22" x14ac:dyDescent="0.2">
      <c r="A69" s="93">
        <v>61</v>
      </c>
      <c r="B69" s="24" t="s">
        <v>79</v>
      </c>
      <c r="C69" s="28">
        <f t="shared" si="15"/>
        <v>330.24099999999999</v>
      </c>
      <c r="D69" s="26">
        <f t="shared" si="15"/>
        <v>330.24099999999999</v>
      </c>
      <c r="E69" s="26">
        <f t="shared" si="15"/>
        <v>215.035</v>
      </c>
      <c r="F69" s="27"/>
      <c r="G69" s="28">
        <f t="shared" si="16"/>
        <v>179.85300000000001</v>
      </c>
      <c r="H69" s="26">
        <v>179.85300000000001</v>
      </c>
      <c r="I69" s="26">
        <v>112.714</v>
      </c>
      <c r="J69" s="95"/>
      <c r="K69" s="98"/>
      <c r="L69" s="96"/>
      <c r="M69" s="96"/>
      <c r="N69" s="95"/>
      <c r="O69" s="28">
        <f t="shared" si="11"/>
        <v>135.88800000000001</v>
      </c>
      <c r="P69" s="26">
        <v>135.88800000000001</v>
      </c>
      <c r="Q69" s="26">
        <v>102.321</v>
      </c>
      <c r="R69" s="29"/>
      <c r="S69" s="25">
        <f t="shared" si="12"/>
        <v>14.5</v>
      </c>
      <c r="T69" s="26">
        <v>14.5</v>
      </c>
      <c r="U69" s="26"/>
      <c r="V69" s="29"/>
    </row>
    <row r="70" spans="1:22" x14ac:dyDescent="0.2">
      <c r="A70" s="93">
        <v>62</v>
      </c>
      <c r="B70" s="24" t="s">
        <v>19</v>
      </c>
      <c r="C70" s="28">
        <f t="shared" si="15"/>
        <v>1724.7089999999998</v>
      </c>
      <c r="D70" s="26">
        <f t="shared" si="15"/>
        <v>1723.7089999999998</v>
      </c>
      <c r="E70" s="26">
        <f t="shared" si="15"/>
        <v>1117.961</v>
      </c>
      <c r="F70" s="27">
        <f t="shared" si="15"/>
        <v>1</v>
      </c>
      <c r="G70" s="28">
        <f t="shared" si="16"/>
        <v>657.93399999999997</v>
      </c>
      <c r="H70" s="26">
        <v>657.93399999999997</v>
      </c>
      <c r="I70" s="26">
        <v>375.584</v>
      </c>
      <c r="J70" s="95"/>
      <c r="K70" s="98"/>
      <c r="L70" s="96"/>
      <c r="M70" s="96"/>
      <c r="N70" s="95"/>
      <c r="O70" s="28">
        <f>P70+R70</f>
        <v>991.77499999999998</v>
      </c>
      <c r="P70" s="26">
        <v>991.77499999999998</v>
      </c>
      <c r="Q70" s="26">
        <v>742.37699999999995</v>
      </c>
      <c r="R70" s="29"/>
      <c r="S70" s="25">
        <f>+T70+V70</f>
        <v>75</v>
      </c>
      <c r="T70" s="26">
        <v>74</v>
      </c>
      <c r="U70" s="26"/>
      <c r="V70" s="29">
        <v>1</v>
      </c>
    </row>
    <row r="71" spans="1:22" x14ac:dyDescent="0.2">
      <c r="A71" s="93">
        <v>63</v>
      </c>
      <c r="B71" s="24" t="s">
        <v>122</v>
      </c>
      <c r="C71" s="28">
        <f t="shared" si="15"/>
        <v>100.68600000000001</v>
      </c>
      <c r="D71" s="26">
        <f t="shared" si="15"/>
        <v>99.686000000000007</v>
      </c>
      <c r="E71" s="26">
        <f t="shared" si="15"/>
        <v>55.722000000000001</v>
      </c>
      <c r="F71" s="27">
        <f t="shared" si="15"/>
        <v>1</v>
      </c>
      <c r="G71" s="28">
        <f t="shared" si="16"/>
        <v>90.686000000000007</v>
      </c>
      <c r="H71" s="26">
        <v>90.686000000000007</v>
      </c>
      <c r="I71" s="26">
        <v>55.722000000000001</v>
      </c>
      <c r="J71" s="29"/>
      <c r="K71" s="28"/>
      <c r="L71" s="26"/>
      <c r="M71" s="26"/>
      <c r="N71" s="29"/>
      <c r="O71" s="28"/>
      <c r="P71" s="26"/>
      <c r="Q71" s="26"/>
      <c r="R71" s="29"/>
      <c r="S71" s="25">
        <f>+T71+V71</f>
        <v>10</v>
      </c>
      <c r="T71" s="26">
        <v>9</v>
      </c>
      <c r="U71" s="26"/>
      <c r="V71" s="29">
        <v>1</v>
      </c>
    </row>
    <row r="72" spans="1:22" x14ac:dyDescent="0.2">
      <c r="A72" s="93">
        <v>64</v>
      </c>
      <c r="B72" s="24" t="s">
        <v>80</v>
      </c>
      <c r="C72" s="28">
        <f t="shared" si="15"/>
        <v>1181.079</v>
      </c>
      <c r="D72" s="26">
        <f t="shared" si="15"/>
        <v>1175.3890000000001</v>
      </c>
      <c r="E72" s="26">
        <f t="shared" si="15"/>
        <v>807.976</v>
      </c>
      <c r="F72" s="26">
        <f t="shared" si="15"/>
        <v>5.69</v>
      </c>
      <c r="G72" s="28">
        <f>+H72+J72</f>
        <v>302.45499999999998</v>
      </c>
      <c r="H72" s="26">
        <v>296.76499999999999</v>
      </c>
      <c r="I72" s="26">
        <v>183.374</v>
      </c>
      <c r="J72" s="29">
        <v>5.69</v>
      </c>
      <c r="K72" s="98"/>
      <c r="L72" s="96"/>
      <c r="M72" s="96"/>
      <c r="N72" s="95"/>
      <c r="O72" s="28">
        <f>P72+R72</f>
        <v>839.62400000000002</v>
      </c>
      <c r="P72" s="26">
        <v>839.62400000000002</v>
      </c>
      <c r="Q72" s="26">
        <v>624.60199999999998</v>
      </c>
      <c r="R72" s="29"/>
      <c r="S72" s="25">
        <f t="shared" si="12"/>
        <v>39</v>
      </c>
      <c r="T72" s="26">
        <v>39</v>
      </c>
      <c r="U72" s="26"/>
      <c r="V72" s="29"/>
    </row>
    <row r="73" spans="1:22" x14ac:dyDescent="0.2">
      <c r="A73" s="93">
        <f>+A72+1</f>
        <v>65</v>
      </c>
      <c r="B73" s="24" t="s">
        <v>20</v>
      </c>
      <c r="C73" s="28">
        <f t="shared" si="15"/>
        <v>744.85</v>
      </c>
      <c r="D73" s="26">
        <f t="shared" si="15"/>
        <v>744.85</v>
      </c>
      <c r="E73" s="26">
        <f t="shared" si="15"/>
        <v>480.98</v>
      </c>
      <c r="F73" s="26"/>
      <c r="G73" s="28">
        <f>+H73+J73</f>
        <v>276.029</v>
      </c>
      <c r="H73" s="26">
        <v>276.029</v>
      </c>
      <c r="I73" s="26">
        <v>141.018</v>
      </c>
      <c r="J73" s="29"/>
      <c r="K73" s="98"/>
      <c r="L73" s="96"/>
      <c r="M73" s="96"/>
      <c r="N73" s="95"/>
      <c r="O73" s="28">
        <f t="shared" si="11"/>
        <v>453.82100000000003</v>
      </c>
      <c r="P73" s="26">
        <v>453.82100000000003</v>
      </c>
      <c r="Q73" s="26">
        <v>339.96199999999999</v>
      </c>
      <c r="R73" s="29"/>
      <c r="S73" s="25">
        <f t="shared" si="12"/>
        <v>15</v>
      </c>
      <c r="T73" s="26">
        <v>15</v>
      </c>
      <c r="U73" s="26"/>
      <c r="V73" s="29"/>
    </row>
    <row r="74" spans="1:22" x14ac:dyDescent="0.2">
      <c r="A74" s="93">
        <f>+A73+1</f>
        <v>66</v>
      </c>
      <c r="B74" s="54" t="s">
        <v>123</v>
      </c>
      <c r="C74" s="28">
        <f t="shared" ref="C74:E75" si="17">G74+K74+O74+S74</f>
        <v>37.659999999999997</v>
      </c>
      <c r="D74" s="26">
        <f t="shared" si="17"/>
        <v>37.659999999999997</v>
      </c>
      <c r="E74" s="26">
        <f t="shared" si="17"/>
        <v>26.902999999999999</v>
      </c>
      <c r="F74" s="27"/>
      <c r="G74" s="28">
        <f>H74+J74</f>
        <v>33.159999999999997</v>
      </c>
      <c r="H74" s="26">
        <v>33.159999999999997</v>
      </c>
      <c r="I74" s="26">
        <v>24.834</v>
      </c>
      <c r="J74" s="29"/>
      <c r="K74" s="28"/>
      <c r="L74" s="26"/>
      <c r="M74" s="26"/>
      <c r="N74" s="29"/>
      <c r="O74" s="28"/>
      <c r="P74" s="26"/>
      <c r="Q74" s="26"/>
      <c r="R74" s="29"/>
      <c r="S74" s="25">
        <f t="shared" si="12"/>
        <v>4.5</v>
      </c>
      <c r="T74" s="26">
        <v>4.5</v>
      </c>
      <c r="U74" s="26">
        <v>2.069</v>
      </c>
      <c r="V74" s="29"/>
    </row>
    <row r="75" spans="1:22" x14ac:dyDescent="0.2">
      <c r="A75" s="93">
        <f>+A74+1</f>
        <v>67</v>
      </c>
      <c r="B75" s="24" t="s">
        <v>81</v>
      </c>
      <c r="C75" s="28">
        <f t="shared" si="17"/>
        <v>400.32900000000001</v>
      </c>
      <c r="D75" s="26">
        <f t="shared" si="17"/>
        <v>400.32900000000001</v>
      </c>
      <c r="E75" s="26">
        <f t="shared" si="17"/>
        <v>259.84100000000001</v>
      </c>
      <c r="F75" s="27"/>
      <c r="G75" s="28">
        <f>H75+J75</f>
        <v>194.916</v>
      </c>
      <c r="H75" s="26">
        <v>194.916</v>
      </c>
      <c r="I75" s="26">
        <v>119.081</v>
      </c>
      <c r="J75" s="29"/>
      <c r="K75" s="98"/>
      <c r="L75" s="96"/>
      <c r="M75" s="96"/>
      <c r="N75" s="95"/>
      <c r="O75" s="28">
        <f t="shared" si="11"/>
        <v>187.41300000000001</v>
      </c>
      <c r="P75" s="26">
        <v>187.41300000000001</v>
      </c>
      <c r="Q75" s="26">
        <v>140.76</v>
      </c>
      <c r="R75" s="29"/>
      <c r="S75" s="25">
        <f t="shared" si="12"/>
        <v>18</v>
      </c>
      <c r="T75" s="26">
        <v>18</v>
      </c>
      <c r="U75" s="26"/>
      <c r="V75" s="29"/>
    </row>
    <row r="76" spans="1:22" x14ac:dyDescent="0.2">
      <c r="A76" s="93">
        <f>+A75+1</f>
        <v>68</v>
      </c>
      <c r="B76" s="24" t="s">
        <v>21</v>
      </c>
      <c r="C76" s="28">
        <f t="shared" ref="C76:E78" si="18">+G76+K76+O76+S76</f>
        <v>646.21299999999997</v>
      </c>
      <c r="D76" s="26">
        <f t="shared" si="18"/>
        <v>646.21299999999997</v>
      </c>
      <c r="E76" s="26">
        <f t="shared" si="18"/>
        <v>410.47200000000004</v>
      </c>
      <c r="F76" s="27"/>
      <c r="G76" s="28">
        <f>+H76</f>
        <v>251.79900000000001</v>
      </c>
      <c r="H76" s="26">
        <v>251.79900000000001</v>
      </c>
      <c r="I76" s="26">
        <v>125.61499999999999</v>
      </c>
      <c r="J76" s="95"/>
      <c r="K76" s="98"/>
      <c r="L76" s="96"/>
      <c r="M76" s="96"/>
      <c r="N76" s="95"/>
      <c r="O76" s="28">
        <f t="shared" si="11"/>
        <v>379.91399999999999</v>
      </c>
      <c r="P76" s="26">
        <v>379.91399999999999</v>
      </c>
      <c r="Q76" s="26">
        <v>284.85700000000003</v>
      </c>
      <c r="R76" s="29"/>
      <c r="S76" s="25">
        <f t="shared" si="12"/>
        <v>14.5</v>
      </c>
      <c r="T76" s="26">
        <v>14.5</v>
      </c>
      <c r="U76" s="26"/>
      <c r="V76" s="29"/>
    </row>
    <row r="77" spans="1:22" x14ac:dyDescent="0.2">
      <c r="A77" s="93">
        <f>+A76+1</f>
        <v>69</v>
      </c>
      <c r="B77" s="24" t="s">
        <v>124</v>
      </c>
      <c r="C77" s="28">
        <f t="shared" si="18"/>
        <v>154.251</v>
      </c>
      <c r="D77" s="26">
        <f t="shared" si="18"/>
        <v>154.251</v>
      </c>
      <c r="E77" s="26">
        <f t="shared" si="18"/>
        <v>87.855999999999995</v>
      </c>
      <c r="F77" s="27"/>
      <c r="G77" s="28">
        <f>+H77</f>
        <v>102.15900000000001</v>
      </c>
      <c r="H77" s="26">
        <v>102.15900000000001</v>
      </c>
      <c r="I77" s="26">
        <v>54.658000000000001</v>
      </c>
      <c r="J77" s="29"/>
      <c r="K77" s="28"/>
      <c r="L77" s="26"/>
      <c r="M77" s="26"/>
      <c r="N77" s="29"/>
      <c r="O77" s="28">
        <f t="shared" si="11"/>
        <v>44.892000000000003</v>
      </c>
      <c r="P77" s="26">
        <v>44.892000000000003</v>
      </c>
      <c r="Q77" s="26">
        <v>33.198</v>
      </c>
      <c r="R77" s="29"/>
      <c r="S77" s="25">
        <f t="shared" si="12"/>
        <v>7.2</v>
      </c>
      <c r="T77" s="26">
        <v>7.2</v>
      </c>
      <c r="U77" s="26"/>
      <c r="V77" s="29"/>
    </row>
    <row r="78" spans="1:22" x14ac:dyDescent="0.2">
      <c r="A78" s="93">
        <v>70</v>
      </c>
      <c r="B78" s="54" t="s">
        <v>125</v>
      </c>
      <c r="C78" s="28">
        <f>+G78+K78+O78+S78</f>
        <v>41.170999999999999</v>
      </c>
      <c r="D78" s="26">
        <f t="shared" si="18"/>
        <v>41.170999999999999</v>
      </c>
      <c r="E78" s="26">
        <f t="shared" si="18"/>
        <v>28.078000000000003</v>
      </c>
      <c r="F78" s="27"/>
      <c r="G78" s="28">
        <f>+H78</f>
        <v>39.658999999999999</v>
      </c>
      <c r="H78" s="26">
        <v>39.658999999999999</v>
      </c>
      <c r="I78" s="26">
        <v>27.382000000000001</v>
      </c>
      <c r="J78" s="29"/>
      <c r="K78" s="28"/>
      <c r="L78" s="26"/>
      <c r="M78" s="26"/>
      <c r="N78" s="29"/>
      <c r="O78" s="28"/>
      <c r="P78" s="26"/>
      <c r="Q78" s="26"/>
      <c r="R78" s="29"/>
      <c r="S78" s="25">
        <f t="shared" si="12"/>
        <v>1.512</v>
      </c>
      <c r="T78" s="26">
        <v>1.512</v>
      </c>
      <c r="U78" s="26">
        <v>0.69599999999999995</v>
      </c>
      <c r="V78" s="29"/>
    </row>
    <row r="79" spans="1:22" x14ac:dyDescent="0.2">
      <c r="A79" s="93">
        <f t="shared" ref="A79:A142" si="19">+A78+1</f>
        <v>71</v>
      </c>
      <c r="B79" s="24" t="s">
        <v>22</v>
      </c>
      <c r="C79" s="28">
        <f t="shared" ref="C79:F164" si="20">G79+K79+O79+S79</f>
        <v>660.67700000000002</v>
      </c>
      <c r="D79" s="26">
        <f>H79+L79+P79+T79</f>
        <v>659.548</v>
      </c>
      <c r="E79" s="26">
        <f>I79+M79+Q79+U79</f>
        <v>439.84999999999997</v>
      </c>
      <c r="F79" s="26">
        <f>+J79+N79+R79+V79</f>
        <v>1.129</v>
      </c>
      <c r="G79" s="28">
        <f>H79+J79</f>
        <v>208.93199999999999</v>
      </c>
      <c r="H79" s="26">
        <v>207.803</v>
      </c>
      <c r="I79" s="26">
        <v>118.34399999999999</v>
      </c>
      <c r="J79" s="29">
        <v>1.129</v>
      </c>
      <c r="K79" s="98"/>
      <c r="L79" s="96"/>
      <c r="M79" s="96"/>
      <c r="N79" s="95"/>
      <c r="O79" s="28">
        <f t="shared" si="11"/>
        <v>428.745</v>
      </c>
      <c r="P79" s="26">
        <v>428.745</v>
      </c>
      <c r="Q79" s="26">
        <v>321.50599999999997</v>
      </c>
      <c r="R79" s="29"/>
      <c r="S79" s="25">
        <f t="shared" si="12"/>
        <v>23</v>
      </c>
      <c r="T79" s="26">
        <v>23</v>
      </c>
      <c r="U79" s="26"/>
      <c r="V79" s="29"/>
    </row>
    <row r="80" spans="1:22" x14ac:dyDescent="0.2">
      <c r="A80" s="93">
        <f t="shared" si="19"/>
        <v>72</v>
      </c>
      <c r="B80" s="54" t="s">
        <v>126</v>
      </c>
      <c r="C80" s="28">
        <f t="shared" si="20"/>
        <v>34.462000000000003</v>
      </c>
      <c r="D80" s="26">
        <f>H80+L80+P80+T80</f>
        <v>34.462000000000003</v>
      </c>
      <c r="E80" s="26">
        <f>I80+M80+Q80+U80</f>
        <v>25.736000000000001</v>
      </c>
      <c r="F80" s="27"/>
      <c r="G80" s="28">
        <f>H80+J80</f>
        <v>32.862000000000002</v>
      </c>
      <c r="H80" s="26">
        <v>32.862000000000002</v>
      </c>
      <c r="I80" s="26">
        <v>25</v>
      </c>
      <c r="J80" s="29"/>
      <c r="K80" s="28"/>
      <c r="L80" s="26"/>
      <c r="M80" s="26"/>
      <c r="N80" s="29"/>
      <c r="O80" s="28"/>
      <c r="P80" s="26"/>
      <c r="Q80" s="26"/>
      <c r="R80" s="29"/>
      <c r="S80" s="25">
        <f t="shared" si="12"/>
        <v>1.6</v>
      </c>
      <c r="T80" s="26">
        <v>1.6</v>
      </c>
      <c r="U80" s="26">
        <v>0.73599999999999999</v>
      </c>
      <c r="V80" s="29"/>
    </row>
    <row r="81" spans="1:22" x14ac:dyDescent="0.2">
      <c r="A81" s="93">
        <f t="shared" si="19"/>
        <v>73</v>
      </c>
      <c r="B81" s="24" t="s">
        <v>82</v>
      </c>
      <c r="C81" s="28">
        <f t="shared" ref="C81:E88" si="21">+G81+K81+O81+S81</f>
        <v>778.90199999999993</v>
      </c>
      <c r="D81" s="26">
        <f t="shared" si="21"/>
        <v>778.90199999999993</v>
      </c>
      <c r="E81" s="26">
        <f t="shared" si="21"/>
        <v>465.16399999999999</v>
      </c>
      <c r="F81" s="27"/>
      <c r="G81" s="28">
        <f t="shared" ref="G81:G88" si="22">+H81</f>
        <v>341.57100000000003</v>
      </c>
      <c r="H81" s="26">
        <v>341.57100000000003</v>
      </c>
      <c r="I81" s="26">
        <v>160.738</v>
      </c>
      <c r="J81" s="95"/>
      <c r="K81" s="98"/>
      <c r="L81" s="96"/>
      <c r="M81" s="96"/>
      <c r="N81" s="95"/>
      <c r="O81" s="28">
        <f t="shared" si="11"/>
        <v>405.93099999999998</v>
      </c>
      <c r="P81" s="26">
        <v>405.93099999999998</v>
      </c>
      <c r="Q81" s="26">
        <v>304.42599999999999</v>
      </c>
      <c r="R81" s="95"/>
      <c r="S81" s="25">
        <f>+T81</f>
        <v>31.4</v>
      </c>
      <c r="T81" s="26">
        <v>31.4</v>
      </c>
      <c r="U81" s="26"/>
      <c r="V81" s="29"/>
    </row>
    <row r="82" spans="1:22" x14ac:dyDescent="0.2">
      <c r="A82" s="93">
        <f t="shared" si="19"/>
        <v>74</v>
      </c>
      <c r="B82" s="24" t="s">
        <v>34</v>
      </c>
      <c r="C82" s="28">
        <f t="shared" si="21"/>
        <v>325.79599999999994</v>
      </c>
      <c r="D82" s="26">
        <f t="shared" si="21"/>
        <v>325.79599999999994</v>
      </c>
      <c r="E82" s="26">
        <f t="shared" si="21"/>
        <v>207.63200000000001</v>
      </c>
      <c r="F82" s="27"/>
      <c r="G82" s="28">
        <f>+H82+J82</f>
        <v>16.977</v>
      </c>
      <c r="H82" s="26">
        <v>16.977</v>
      </c>
      <c r="I82" s="26"/>
      <c r="J82" s="29"/>
      <c r="K82" s="28">
        <f>L82+N82</f>
        <v>136.1</v>
      </c>
      <c r="L82" s="26">
        <v>136.1</v>
      </c>
      <c r="M82" s="26">
        <v>82.593000000000004</v>
      </c>
      <c r="N82" s="29"/>
      <c r="O82" s="28">
        <f t="shared" si="11"/>
        <v>165.31899999999999</v>
      </c>
      <c r="P82" s="26">
        <v>165.31899999999999</v>
      </c>
      <c r="Q82" s="26">
        <v>125.039</v>
      </c>
      <c r="R82" s="29"/>
      <c r="S82" s="25">
        <f>+T82</f>
        <v>7.4</v>
      </c>
      <c r="T82" s="26">
        <v>7.4</v>
      </c>
      <c r="U82" s="26"/>
      <c r="V82" s="29"/>
    </row>
    <row r="83" spans="1:22" x14ac:dyDescent="0.2">
      <c r="A83" s="93">
        <v>75</v>
      </c>
      <c r="B83" s="24" t="s">
        <v>83</v>
      </c>
      <c r="C83" s="28">
        <f t="shared" si="21"/>
        <v>406.80399999999997</v>
      </c>
      <c r="D83" s="26">
        <f t="shared" si="21"/>
        <v>406.80399999999997</v>
      </c>
      <c r="E83" s="26">
        <f t="shared" si="21"/>
        <v>294.00099999999998</v>
      </c>
      <c r="F83" s="27"/>
      <c r="G83" s="28">
        <f t="shared" si="22"/>
        <v>352.59899999999999</v>
      </c>
      <c r="H83" s="26">
        <v>352.59899999999999</v>
      </c>
      <c r="I83" s="26">
        <v>261.88499999999999</v>
      </c>
      <c r="J83" s="95"/>
      <c r="K83" s="98"/>
      <c r="L83" s="96"/>
      <c r="M83" s="96"/>
      <c r="N83" s="95"/>
      <c r="O83" s="28">
        <f t="shared" si="11"/>
        <v>25.704999999999998</v>
      </c>
      <c r="P83" s="26">
        <v>25.704999999999998</v>
      </c>
      <c r="Q83" s="26">
        <v>19.7</v>
      </c>
      <c r="R83" s="29"/>
      <c r="S83" s="25">
        <f>+T83+V83</f>
        <v>28.5</v>
      </c>
      <c r="T83" s="26">
        <v>28.5</v>
      </c>
      <c r="U83" s="26">
        <v>12.416</v>
      </c>
      <c r="V83" s="29"/>
    </row>
    <row r="84" spans="1:22" x14ac:dyDescent="0.2">
      <c r="A84" s="93">
        <f t="shared" si="19"/>
        <v>76</v>
      </c>
      <c r="B84" s="24" t="s">
        <v>32</v>
      </c>
      <c r="C84" s="28">
        <f t="shared" si="21"/>
        <v>119.569</v>
      </c>
      <c r="D84" s="26">
        <f t="shared" si="21"/>
        <v>119.569</v>
      </c>
      <c r="E84" s="26">
        <f t="shared" si="21"/>
        <v>86.772000000000006</v>
      </c>
      <c r="F84" s="27"/>
      <c r="G84" s="28">
        <f t="shared" si="22"/>
        <v>94.293999999999997</v>
      </c>
      <c r="H84" s="26">
        <v>94.293999999999997</v>
      </c>
      <c r="I84" s="26">
        <v>71.525000000000006</v>
      </c>
      <c r="J84" s="95"/>
      <c r="K84" s="98"/>
      <c r="L84" s="96"/>
      <c r="M84" s="96"/>
      <c r="N84" s="95"/>
      <c r="O84" s="28">
        <f t="shared" si="11"/>
        <v>13.775</v>
      </c>
      <c r="P84" s="26">
        <v>13.775</v>
      </c>
      <c r="Q84" s="26">
        <v>10.557</v>
      </c>
      <c r="R84" s="29"/>
      <c r="S84" s="25">
        <f t="shared" ref="S84:S89" si="23">T84+V84</f>
        <v>11.5</v>
      </c>
      <c r="T84" s="26">
        <v>11.5</v>
      </c>
      <c r="U84" s="26">
        <v>4.6900000000000004</v>
      </c>
      <c r="V84" s="29"/>
    </row>
    <row r="85" spans="1:22" x14ac:dyDescent="0.2">
      <c r="A85" s="93">
        <f t="shared" si="19"/>
        <v>77</v>
      </c>
      <c r="B85" s="54" t="s">
        <v>23</v>
      </c>
      <c r="C85" s="28">
        <f t="shared" si="21"/>
        <v>86.653000000000006</v>
      </c>
      <c r="D85" s="26">
        <f t="shared" si="21"/>
        <v>86.653000000000006</v>
      </c>
      <c r="E85" s="26">
        <f t="shared" si="21"/>
        <v>47.442</v>
      </c>
      <c r="F85" s="27"/>
      <c r="G85" s="28">
        <f t="shared" si="22"/>
        <v>65.653000000000006</v>
      </c>
      <c r="H85" s="26">
        <v>65.653000000000006</v>
      </c>
      <c r="I85" s="26">
        <v>47.442</v>
      </c>
      <c r="J85" s="95"/>
      <c r="K85" s="98"/>
      <c r="L85" s="96"/>
      <c r="M85" s="96"/>
      <c r="N85" s="95"/>
      <c r="O85" s="28"/>
      <c r="P85" s="26"/>
      <c r="Q85" s="26"/>
      <c r="R85" s="29"/>
      <c r="S85" s="25">
        <f t="shared" si="23"/>
        <v>21</v>
      </c>
      <c r="T85" s="26">
        <v>21</v>
      </c>
      <c r="U85" s="26"/>
      <c r="V85" s="29"/>
    </row>
    <row r="86" spans="1:22" x14ac:dyDescent="0.2">
      <c r="A86" s="93">
        <v>78</v>
      </c>
      <c r="B86" s="54" t="s">
        <v>127</v>
      </c>
      <c r="C86" s="28">
        <f t="shared" si="21"/>
        <v>90.528999999999996</v>
      </c>
      <c r="D86" s="26">
        <f t="shared" si="21"/>
        <v>90.528999999999996</v>
      </c>
      <c r="E86" s="26">
        <f t="shared" si="21"/>
        <v>67.105000000000004</v>
      </c>
      <c r="F86" s="27"/>
      <c r="G86" s="28">
        <f t="shared" si="22"/>
        <v>31.66</v>
      </c>
      <c r="H86" s="26">
        <v>31.66</v>
      </c>
      <c r="I86" s="26">
        <v>22.754000000000001</v>
      </c>
      <c r="J86" s="95"/>
      <c r="K86" s="98"/>
      <c r="L86" s="96"/>
      <c r="M86" s="96"/>
      <c r="N86" s="95"/>
      <c r="O86" s="28">
        <f t="shared" si="11"/>
        <v>57.869</v>
      </c>
      <c r="P86" s="26">
        <v>57.869</v>
      </c>
      <c r="Q86" s="26">
        <v>44.350999999999999</v>
      </c>
      <c r="R86" s="29"/>
      <c r="S86" s="25">
        <f t="shared" si="23"/>
        <v>1</v>
      </c>
      <c r="T86" s="26">
        <v>1</v>
      </c>
      <c r="U86" s="26"/>
      <c r="V86" s="29"/>
    </row>
    <row r="87" spans="1:22" x14ac:dyDescent="0.2">
      <c r="A87" s="93">
        <f t="shared" si="19"/>
        <v>79</v>
      </c>
      <c r="B87" s="24" t="s">
        <v>84</v>
      </c>
      <c r="C87" s="28">
        <f t="shared" si="21"/>
        <v>227.31699999999998</v>
      </c>
      <c r="D87" s="26">
        <f t="shared" si="21"/>
        <v>227.31699999999998</v>
      </c>
      <c r="E87" s="26">
        <f t="shared" si="21"/>
        <v>146.53799999999998</v>
      </c>
      <c r="F87" s="27"/>
      <c r="G87" s="28">
        <f t="shared" si="22"/>
        <v>159.31399999999999</v>
      </c>
      <c r="H87" s="26">
        <v>159.31399999999999</v>
      </c>
      <c r="I87" s="26">
        <v>103.696</v>
      </c>
      <c r="J87" s="95"/>
      <c r="K87" s="98"/>
      <c r="L87" s="96"/>
      <c r="M87" s="96"/>
      <c r="N87" s="95"/>
      <c r="O87" s="28">
        <f t="shared" si="11"/>
        <v>56.302999999999997</v>
      </c>
      <c r="P87" s="26">
        <v>56.302999999999997</v>
      </c>
      <c r="Q87" s="26">
        <v>41.646000000000001</v>
      </c>
      <c r="R87" s="29"/>
      <c r="S87" s="25">
        <f t="shared" si="23"/>
        <v>11.7</v>
      </c>
      <c r="T87" s="26">
        <v>11.7</v>
      </c>
      <c r="U87" s="26">
        <v>1.196</v>
      </c>
      <c r="V87" s="29"/>
    </row>
    <row r="88" spans="1:22" x14ac:dyDescent="0.2">
      <c r="A88" s="93">
        <v>80</v>
      </c>
      <c r="B88" s="24" t="s">
        <v>128</v>
      </c>
      <c r="C88" s="35">
        <f t="shared" si="21"/>
        <v>67.899000000000001</v>
      </c>
      <c r="D88" s="26">
        <f t="shared" si="21"/>
        <v>67.899000000000001</v>
      </c>
      <c r="E88" s="25">
        <f t="shared" si="21"/>
        <v>43.929000000000002</v>
      </c>
      <c r="F88" s="27"/>
      <c r="G88" s="28">
        <f t="shared" si="22"/>
        <v>40.21</v>
      </c>
      <c r="H88" s="26">
        <v>40.21</v>
      </c>
      <c r="I88" s="26">
        <v>25.751000000000001</v>
      </c>
      <c r="J88" s="95"/>
      <c r="K88" s="98"/>
      <c r="L88" s="96"/>
      <c r="M88" s="96"/>
      <c r="N88" s="95"/>
      <c r="O88" s="28">
        <f t="shared" si="11"/>
        <v>24.588999999999999</v>
      </c>
      <c r="P88" s="26">
        <v>24.588999999999999</v>
      </c>
      <c r="Q88" s="26">
        <v>18.178000000000001</v>
      </c>
      <c r="R88" s="29"/>
      <c r="S88" s="25">
        <f t="shared" si="23"/>
        <v>3.1</v>
      </c>
      <c r="T88" s="26">
        <v>3.1</v>
      </c>
      <c r="U88" s="26"/>
      <c r="V88" s="29"/>
    </row>
    <row r="89" spans="1:22" x14ac:dyDescent="0.2">
      <c r="A89" s="93">
        <v>81</v>
      </c>
      <c r="B89" s="54" t="s">
        <v>5</v>
      </c>
      <c r="C89" s="28">
        <f t="shared" si="20"/>
        <v>14.457000000000001</v>
      </c>
      <c r="D89" s="26">
        <f t="shared" si="20"/>
        <v>14.457000000000001</v>
      </c>
      <c r="E89" s="26">
        <f t="shared" si="20"/>
        <v>11.08</v>
      </c>
      <c r="F89" s="27">
        <f>+J89+N89+R89+V89</f>
        <v>0</v>
      </c>
      <c r="G89" s="28">
        <f t="shared" ref="G89:G171" si="24">H89+J89</f>
        <v>0</v>
      </c>
      <c r="H89" s="26"/>
      <c r="I89" s="26"/>
      <c r="J89" s="29"/>
      <c r="K89" s="98"/>
      <c r="L89" s="96"/>
      <c r="M89" s="96"/>
      <c r="N89" s="95"/>
      <c r="O89" s="28">
        <f t="shared" si="11"/>
        <v>14.457000000000001</v>
      </c>
      <c r="P89" s="26">
        <v>14.457000000000001</v>
      </c>
      <c r="Q89" s="26">
        <v>11.08</v>
      </c>
      <c r="R89" s="29"/>
      <c r="S89" s="25">
        <f t="shared" si="23"/>
        <v>0</v>
      </c>
      <c r="T89" s="26"/>
      <c r="U89" s="26"/>
      <c r="V89" s="29"/>
    </row>
    <row r="90" spans="1:22" x14ac:dyDescent="0.2">
      <c r="A90" s="93">
        <v>82</v>
      </c>
      <c r="B90" s="39" t="s">
        <v>129</v>
      </c>
      <c r="C90" s="18">
        <f t="shared" si="20"/>
        <v>0</v>
      </c>
      <c r="D90" s="21">
        <f t="shared" si="20"/>
        <v>0</v>
      </c>
      <c r="E90" s="21"/>
      <c r="F90" s="27"/>
      <c r="G90" s="18">
        <f t="shared" si="24"/>
        <v>0</v>
      </c>
      <c r="H90" s="21"/>
      <c r="I90" s="26"/>
      <c r="J90" s="29"/>
      <c r="K90" s="98"/>
      <c r="L90" s="96"/>
      <c r="M90" s="96"/>
      <c r="N90" s="95"/>
      <c r="O90" s="28"/>
      <c r="P90" s="26"/>
      <c r="Q90" s="26"/>
      <c r="R90" s="29"/>
      <c r="S90" s="25"/>
      <c r="T90" s="26"/>
      <c r="U90" s="26"/>
      <c r="V90" s="29"/>
    </row>
    <row r="91" spans="1:22" x14ac:dyDescent="0.2">
      <c r="A91" s="93">
        <v>83</v>
      </c>
      <c r="B91" s="24" t="s">
        <v>7</v>
      </c>
      <c r="C91" s="28">
        <f t="shared" si="20"/>
        <v>0</v>
      </c>
      <c r="D91" s="26">
        <f t="shared" si="20"/>
        <v>0</v>
      </c>
      <c r="E91" s="26">
        <f t="shared" si="20"/>
        <v>0</v>
      </c>
      <c r="F91" s="27"/>
      <c r="G91" s="28">
        <f t="shared" si="24"/>
        <v>0</v>
      </c>
      <c r="H91" s="26"/>
      <c r="I91" s="26"/>
      <c r="J91" s="31"/>
      <c r="K91" s="98"/>
      <c r="L91" s="96"/>
      <c r="M91" s="96"/>
      <c r="N91" s="95"/>
      <c r="O91" s="28"/>
      <c r="P91" s="26"/>
      <c r="Q91" s="26"/>
      <c r="R91" s="29"/>
      <c r="S91" s="25"/>
      <c r="T91" s="26"/>
      <c r="U91" s="26"/>
      <c r="V91" s="29"/>
    </row>
    <row r="92" spans="1:22" x14ac:dyDescent="0.2">
      <c r="A92" s="93">
        <v>84</v>
      </c>
      <c r="B92" s="24" t="s">
        <v>8</v>
      </c>
      <c r="C92" s="28">
        <f t="shared" si="20"/>
        <v>0</v>
      </c>
      <c r="D92" s="26">
        <f t="shared" si="20"/>
        <v>0</v>
      </c>
      <c r="E92" s="26">
        <f t="shared" si="20"/>
        <v>0</v>
      </c>
      <c r="F92" s="27"/>
      <c r="G92" s="28">
        <f t="shared" si="24"/>
        <v>0</v>
      </c>
      <c r="H92" s="26"/>
      <c r="I92" s="26"/>
      <c r="J92" s="31"/>
      <c r="K92" s="98"/>
      <c r="L92" s="96"/>
      <c r="M92" s="96"/>
      <c r="N92" s="95"/>
      <c r="O92" s="28"/>
      <c r="P92" s="26"/>
      <c r="Q92" s="26"/>
      <c r="R92" s="29"/>
      <c r="S92" s="25"/>
      <c r="T92" s="26"/>
      <c r="U92" s="26"/>
      <c r="V92" s="29"/>
    </row>
    <row r="93" spans="1:22" x14ac:dyDescent="0.2">
      <c r="A93" s="93">
        <v>85</v>
      </c>
      <c r="B93" s="24" t="s">
        <v>9</v>
      </c>
      <c r="C93" s="28">
        <f t="shared" si="20"/>
        <v>0</v>
      </c>
      <c r="D93" s="26">
        <f t="shared" si="20"/>
        <v>0</v>
      </c>
      <c r="E93" s="26">
        <f t="shared" si="20"/>
        <v>0</v>
      </c>
      <c r="F93" s="27"/>
      <c r="G93" s="28">
        <f t="shared" si="24"/>
        <v>0</v>
      </c>
      <c r="H93" s="26"/>
      <c r="I93" s="26"/>
      <c r="J93" s="29"/>
      <c r="K93" s="98"/>
      <c r="L93" s="96"/>
      <c r="M93" s="96"/>
      <c r="N93" s="95"/>
      <c r="O93" s="28"/>
      <c r="P93" s="26"/>
      <c r="Q93" s="26"/>
      <c r="R93" s="29"/>
      <c r="S93" s="102"/>
      <c r="T93" s="21"/>
      <c r="U93" s="21"/>
      <c r="V93" s="31"/>
    </row>
    <row r="94" spans="1:22" x14ac:dyDescent="0.2">
      <c r="A94" s="93">
        <f t="shared" si="19"/>
        <v>86</v>
      </c>
      <c r="B94" s="24" t="s">
        <v>10</v>
      </c>
      <c r="C94" s="28">
        <f t="shared" si="20"/>
        <v>0</v>
      </c>
      <c r="D94" s="26">
        <f t="shared" si="20"/>
        <v>0</v>
      </c>
      <c r="E94" s="26">
        <f t="shared" si="20"/>
        <v>0</v>
      </c>
      <c r="F94" s="27"/>
      <c r="G94" s="28">
        <f t="shared" si="24"/>
        <v>0</v>
      </c>
      <c r="H94" s="26"/>
      <c r="I94" s="26"/>
      <c r="J94" s="31"/>
      <c r="K94" s="98"/>
      <c r="L94" s="96"/>
      <c r="M94" s="96"/>
      <c r="N94" s="95"/>
      <c r="O94" s="28"/>
      <c r="P94" s="26"/>
      <c r="Q94" s="26"/>
      <c r="R94" s="29"/>
      <c r="S94" s="102"/>
      <c r="T94" s="21"/>
      <c r="U94" s="21"/>
      <c r="V94" s="31"/>
    </row>
    <row r="95" spans="1:22" x14ac:dyDescent="0.2">
      <c r="A95" s="93">
        <f t="shared" si="19"/>
        <v>87</v>
      </c>
      <c r="B95" s="24" t="s">
        <v>11</v>
      </c>
      <c r="C95" s="28">
        <f t="shared" si="20"/>
        <v>0</v>
      </c>
      <c r="D95" s="26">
        <f t="shared" si="20"/>
        <v>0</v>
      </c>
      <c r="E95" s="26">
        <f t="shared" si="20"/>
        <v>0</v>
      </c>
      <c r="F95" s="27"/>
      <c r="G95" s="28">
        <f t="shared" si="24"/>
        <v>0</v>
      </c>
      <c r="H95" s="26"/>
      <c r="I95" s="26"/>
      <c r="J95" s="31"/>
      <c r="K95" s="98"/>
      <c r="L95" s="96"/>
      <c r="M95" s="96"/>
      <c r="N95" s="95"/>
      <c r="O95" s="28"/>
      <c r="P95" s="26"/>
      <c r="Q95" s="26"/>
      <c r="R95" s="29"/>
      <c r="S95" s="102"/>
      <c r="T95" s="21"/>
      <c r="U95" s="21"/>
      <c r="V95" s="31"/>
    </row>
    <row r="96" spans="1:22" x14ac:dyDescent="0.2">
      <c r="A96" s="93">
        <f t="shared" si="19"/>
        <v>88</v>
      </c>
      <c r="B96" s="24" t="s">
        <v>12</v>
      </c>
      <c r="C96" s="28">
        <f t="shared" si="20"/>
        <v>0</v>
      </c>
      <c r="D96" s="26">
        <f t="shared" si="20"/>
        <v>0</v>
      </c>
      <c r="E96" s="26">
        <f t="shared" si="20"/>
        <v>0</v>
      </c>
      <c r="F96" s="27"/>
      <c r="G96" s="28">
        <f t="shared" si="24"/>
        <v>0</v>
      </c>
      <c r="H96" s="26"/>
      <c r="I96" s="26"/>
      <c r="J96" s="31"/>
      <c r="K96" s="98"/>
      <c r="L96" s="96"/>
      <c r="M96" s="96"/>
      <c r="N96" s="95"/>
      <c r="O96" s="28"/>
      <c r="P96" s="26"/>
      <c r="Q96" s="26"/>
      <c r="R96" s="29"/>
      <c r="S96" s="102"/>
      <c r="T96" s="21"/>
      <c r="U96" s="21"/>
      <c r="V96" s="31"/>
    </row>
    <row r="97" spans="1:22" x14ac:dyDescent="0.2">
      <c r="A97" s="93">
        <v>89</v>
      </c>
      <c r="B97" s="24" t="s">
        <v>14</v>
      </c>
      <c r="C97" s="28">
        <f>G97+K97+O97+S97</f>
        <v>0</v>
      </c>
      <c r="D97" s="26">
        <f t="shared" si="20"/>
        <v>0</v>
      </c>
      <c r="E97" s="26"/>
      <c r="F97" s="27"/>
      <c r="G97" s="28">
        <f>H97+J97</f>
        <v>0</v>
      </c>
      <c r="H97" s="26"/>
      <c r="I97" s="26"/>
      <c r="J97" s="31"/>
      <c r="K97" s="98"/>
      <c r="L97" s="96"/>
      <c r="M97" s="96"/>
      <c r="N97" s="95"/>
      <c r="O97" s="28"/>
      <c r="P97" s="26"/>
      <c r="Q97" s="26"/>
      <c r="R97" s="29"/>
      <c r="S97" s="102"/>
      <c r="T97" s="21"/>
      <c r="U97" s="21"/>
      <c r="V97" s="31"/>
    </row>
    <row r="98" spans="1:22" ht="13.5" thickBot="1" x14ac:dyDescent="0.25">
      <c r="A98" s="122">
        <f t="shared" si="19"/>
        <v>90</v>
      </c>
      <c r="B98" s="42" t="s">
        <v>28</v>
      </c>
      <c r="C98" s="46">
        <f>G98+K98+O98+S98</f>
        <v>0</v>
      </c>
      <c r="D98" s="44">
        <f t="shared" si="20"/>
        <v>0</v>
      </c>
      <c r="E98" s="44"/>
      <c r="F98" s="45"/>
      <c r="G98" s="46">
        <f>H98+J98</f>
        <v>0</v>
      </c>
      <c r="H98" s="44"/>
      <c r="I98" s="44"/>
      <c r="J98" s="51"/>
      <c r="K98" s="123"/>
      <c r="L98" s="124"/>
      <c r="M98" s="124"/>
      <c r="N98" s="125"/>
      <c r="O98" s="57"/>
      <c r="P98" s="56"/>
      <c r="Q98" s="56"/>
      <c r="R98" s="59"/>
      <c r="S98" s="126"/>
      <c r="T98" s="127"/>
      <c r="U98" s="127"/>
      <c r="V98" s="58"/>
    </row>
    <row r="99" spans="1:22" ht="45.75" thickBot="1" x14ac:dyDescent="0.3">
      <c r="A99" s="73">
        <f t="shared" si="19"/>
        <v>91</v>
      </c>
      <c r="B99" s="74" t="s">
        <v>130</v>
      </c>
      <c r="C99" s="128">
        <f>G99+K99+O99+S99</f>
        <v>65.314999999999998</v>
      </c>
      <c r="D99" s="129">
        <f t="shared" si="20"/>
        <v>65.314999999999998</v>
      </c>
      <c r="E99" s="62">
        <f t="shared" si="20"/>
        <v>37.926000000000002</v>
      </c>
      <c r="F99" s="67">
        <f t="shared" si="20"/>
        <v>0</v>
      </c>
      <c r="G99" s="62">
        <f>G100+G111+G114+G117+G118+SUM(G122:G133)+G135+G138+G139</f>
        <v>60.914999999999999</v>
      </c>
      <c r="H99" s="62">
        <f>H100+H111+H114+H117+H118+SUM(H122:H133)+H135+H138+H139</f>
        <v>60.914999999999999</v>
      </c>
      <c r="I99" s="62">
        <f>I100+I111+I114+SUM(I117:I133)+I135+I138+I139</f>
        <v>37.926000000000002</v>
      </c>
      <c r="J99" s="62"/>
      <c r="K99" s="130"/>
      <c r="L99" s="131"/>
      <c r="M99" s="131"/>
      <c r="N99" s="109"/>
      <c r="O99" s="130"/>
      <c r="P99" s="131"/>
      <c r="Q99" s="131"/>
      <c r="R99" s="109"/>
      <c r="S99" s="68">
        <f>S100+SUM(S111:S133)+S135+S138+S139</f>
        <v>4.4000000000000004</v>
      </c>
      <c r="T99" s="129">
        <f>SUM(T111:T139)</f>
        <v>4.4000000000000004</v>
      </c>
      <c r="U99" s="62">
        <f>SUM(U111:U138)</f>
        <v>0</v>
      </c>
      <c r="V99" s="67">
        <f>SUM(V111:V138)</f>
        <v>0</v>
      </c>
    </row>
    <row r="100" spans="1:22" ht="25.5" x14ac:dyDescent="0.2">
      <c r="A100" s="78">
        <f t="shared" si="19"/>
        <v>92</v>
      </c>
      <c r="B100" s="132" t="s">
        <v>131</v>
      </c>
      <c r="C100" s="90">
        <f t="shared" si="20"/>
        <v>0</v>
      </c>
      <c r="D100" s="85">
        <f t="shared" si="20"/>
        <v>0</v>
      </c>
      <c r="E100" s="85"/>
      <c r="F100" s="89"/>
      <c r="G100" s="133">
        <f>SUM(G101:G110)-G104-G105</f>
        <v>0</v>
      </c>
      <c r="H100" s="113">
        <f>SUM(H101:H110)-H104-H105</f>
        <v>0</v>
      </c>
      <c r="I100" s="113"/>
      <c r="J100" s="114"/>
      <c r="K100" s="134"/>
      <c r="L100" s="119"/>
      <c r="M100" s="119"/>
      <c r="N100" s="115"/>
      <c r="O100" s="134"/>
      <c r="P100" s="119"/>
      <c r="Q100" s="119"/>
      <c r="R100" s="115"/>
      <c r="S100" s="134"/>
      <c r="T100" s="119"/>
      <c r="U100" s="119"/>
      <c r="V100" s="115"/>
    </row>
    <row r="101" spans="1:22" x14ac:dyDescent="0.2">
      <c r="A101" s="93">
        <f t="shared" si="19"/>
        <v>93</v>
      </c>
      <c r="B101" s="40" t="s">
        <v>132</v>
      </c>
      <c r="C101" s="18">
        <f t="shared" si="20"/>
        <v>0</v>
      </c>
      <c r="D101" s="96">
        <f t="shared" si="20"/>
        <v>0</v>
      </c>
      <c r="E101" s="96"/>
      <c r="F101" s="97"/>
      <c r="G101" s="98">
        <f t="shared" si="24"/>
        <v>0</v>
      </c>
      <c r="H101" s="96"/>
      <c r="I101" s="96"/>
      <c r="J101" s="95"/>
      <c r="K101" s="98"/>
      <c r="L101" s="96"/>
      <c r="M101" s="96"/>
      <c r="N101" s="95"/>
      <c r="O101" s="98"/>
      <c r="P101" s="96"/>
      <c r="Q101" s="96"/>
      <c r="R101" s="95"/>
      <c r="S101" s="98"/>
      <c r="T101" s="96"/>
      <c r="U101" s="96"/>
      <c r="V101" s="95"/>
    </row>
    <row r="102" spans="1:22" x14ac:dyDescent="0.2">
      <c r="A102" s="93">
        <f t="shared" si="19"/>
        <v>94</v>
      </c>
      <c r="B102" s="40" t="s">
        <v>133</v>
      </c>
      <c r="C102" s="18">
        <f t="shared" si="20"/>
        <v>0</v>
      </c>
      <c r="D102" s="96">
        <f t="shared" si="20"/>
        <v>0</v>
      </c>
      <c r="E102" s="96"/>
      <c r="F102" s="97"/>
      <c r="G102" s="98">
        <f t="shared" si="24"/>
        <v>0</v>
      </c>
      <c r="H102" s="96"/>
      <c r="I102" s="96"/>
      <c r="J102" s="95"/>
      <c r="K102" s="98"/>
      <c r="L102" s="96"/>
      <c r="M102" s="96"/>
      <c r="N102" s="95"/>
      <c r="O102" s="98"/>
      <c r="P102" s="96"/>
      <c r="Q102" s="96"/>
      <c r="R102" s="95"/>
      <c r="S102" s="98"/>
      <c r="T102" s="96"/>
      <c r="U102" s="96"/>
      <c r="V102" s="95"/>
    </row>
    <row r="103" spans="1:22" x14ac:dyDescent="0.2">
      <c r="A103" s="93">
        <v>95</v>
      </c>
      <c r="B103" s="121" t="s">
        <v>134</v>
      </c>
      <c r="C103" s="18">
        <f t="shared" si="20"/>
        <v>0</v>
      </c>
      <c r="D103" s="96">
        <f t="shared" si="20"/>
        <v>0</v>
      </c>
      <c r="E103" s="96"/>
      <c r="F103" s="97"/>
      <c r="G103" s="98">
        <f t="shared" si="24"/>
        <v>0</v>
      </c>
      <c r="H103" s="96"/>
      <c r="I103" s="96"/>
      <c r="J103" s="95"/>
      <c r="K103" s="98"/>
      <c r="L103" s="96"/>
      <c r="M103" s="96"/>
      <c r="N103" s="95"/>
      <c r="O103" s="98"/>
      <c r="P103" s="96"/>
      <c r="Q103" s="96"/>
      <c r="R103" s="95"/>
      <c r="S103" s="98"/>
      <c r="T103" s="96"/>
      <c r="U103" s="96"/>
      <c r="V103" s="95"/>
    </row>
    <row r="104" spans="1:22" x14ac:dyDescent="0.2">
      <c r="A104" s="93">
        <f t="shared" si="19"/>
        <v>96</v>
      </c>
      <c r="B104" s="121" t="s">
        <v>135</v>
      </c>
      <c r="C104" s="18">
        <f t="shared" si="20"/>
        <v>0</v>
      </c>
      <c r="D104" s="96">
        <f t="shared" si="20"/>
        <v>0</v>
      </c>
      <c r="E104" s="96"/>
      <c r="F104" s="97"/>
      <c r="G104" s="98">
        <f t="shared" si="24"/>
        <v>0</v>
      </c>
      <c r="H104" s="96"/>
      <c r="I104" s="96"/>
      <c r="J104" s="95"/>
      <c r="K104" s="98"/>
      <c r="L104" s="96"/>
      <c r="M104" s="96"/>
      <c r="N104" s="95"/>
      <c r="O104" s="98"/>
      <c r="P104" s="96"/>
      <c r="Q104" s="96"/>
      <c r="R104" s="95"/>
      <c r="S104" s="98"/>
      <c r="T104" s="96"/>
      <c r="U104" s="96"/>
      <c r="V104" s="95"/>
    </row>
    <row r="105" spans="1:22" x14ac:dyDescent="0.2">
      <c r="A105" s="93">
        <v>97</v>
      </c>
      <c r="B105" s="121" t="s">
        <v>136</v>
      </c>
      <c r="C105" s="18">
        <f t="shared" si="20"/>
        <v>0</v>
      </c>
      <c r="D105" s="96">
        <f t="shared" si="20"/>
        <v>0</v>
      </c>
      <c r="E105" s="96"/>
      <c r="F105" s="97"/>
      <c r="G105" s="98">
        <f t="shared" si="24"/>
        <v>0</v>
      </c>
      <c r="H105" s="96"/>
      <c r="I105" s="96"/>
      <c r="J105" s="95"/>
      <c r="K105" s="98"/>
      <c r="L105" s="96"/>
      <c r="M105" s="96"/>
      <c r="N105" s="95"/>
      <c r="O105" s="98"/>
      <c r="P105" s="96"/>
      <c r="Q105" s="96"/>
      <c r="R105" s="95"/>
      <c r="S105" s="98"/>
      <c r="T105" s="96"/>
      <c r="U105" s="96"/>
      <c r="V105" s="95"/>
    </row>
    <row r="106" spans="1:22" x14ac:dyDescent="0.2">
      <c r="A106" s="93">
        <v>98</v>
      </c>
      <c r="B106" s="40" t="s">
        <v>137</v>
      </c>
      <c r="C106" s="18">
        <f t="shared" si="20"/>
        <v>0</v>
      </c>
      <c r="D106" s="96">
        <f t="shared" si="20"/>
        <v>0</v>
      </c>
      <c r="E106" s="96"/>
      <c r="F106" s="97"/>
      <c r="G106" s="98">
        <f t="shared" si="24"/>
        <v>0</v>
      </c>
      <c r="H106" s="96"/>
      <c r="I106" s="96"/>
      <c r="J106" s="95"/>
      <c r="K106" s="98"/>
      <c r="L106" s="96"/>
      <c r="M106" s="96"/>
      <c r="N106" s="95"/>
      <c r="O106" s="98"/>
      <c r="P106" s="96"/>
      <c r="Q106" s="96"/>
      <c r="R106" s="95"/>
      <c r="S106" s="98"/>
      <c r="T106" s="96"/>
      <c r="U106" s="96"/>
      <c r="V106" s="95"/>
    </row>
    <row r="107" spans="1:22" x14ac:dyDescent="0.2">
      <c r="A107" s="93">
        <v>99</v>
      </c>
      <c r="B107" s="40" t="s">
        <v>138</v>
      </c>
      <c r="C107" s="18">
        <f t="shared" si="20"/>
        <v>0</v>
      </c>
      <c r="D107" s="96">
        <f t="shared" si="20"/>
        <v>0</v>
      </c>
      <c r="E107" s="96"/>
      <c r="F107" s="97"/>
      <c r="G107" s="98">
        <f t="shared" si="24"/>
        <v>0</v>
      </c>
      <c r="H107" s="96"/>
      <c r="I107" s="96"/>
      <c r="J107" s="95"/>
      <c r="K107" s="98"/>
      <c r="L107" s="96"/>
      <c r="M107" s="96"/>
      <c r="N107" s="95"/>
      <c r="O107" s="98"/>
      <c r="P107" s="96"/>
      <c r="Q107" s="96"/>
      <c r="R107" s="95"/>
      <c r="S107" s="98"/>
      <c r="T107" s="96"/>
      <c r="U107" s="96"/>
      <c r="V107" s="95"/>
    </row>
    <row r="108" spans="1:22" x14ac:dyDescent="0.2">
      <c r="A108" s="93">
        <v>100</v>
      </c>
      <c r="B108" s="40" t="s">
        <v>139</v>
      </c>
      <c r="C108" s="18">
        <f t="shared" si="20"/>
        <v>0</v>
      </c>
      <c r="D108" s="96">
        <f t="shared" si="20"/>
        <v>0</v>
      </c>
      <c r="E108" s="96"/>
      <c r="F108" s="97"/>
      <c r="G108" s="98">
        <f t="shared" si="24"/>
        <v>0</v>
      </c>
      <c r="H108" s="96"/>
      <c r="I108" s="96"/>
      <c r="J108" s="95"/>
      <c r="K108" s="98"/>
      <c r="L108" s="96"/>
      <c r="M108" s="96"/>
      <c r="N108" s="95"/>
      <c r="O108" s="98"/>
      <c r="P108" s="96"/>
      <c r="Q108" s="96"/>
      <c r="R108" s="95"/>
      <c r="S108" s="98"/>
      <c r="T108" s="96"/>
      <c r="U108" s="96"/>
      <c r="V108" s="95"/>
    </row>
    <row r="109" spans="1:22" x14ac:dyDescent="0.2">
      <c r="A109" s="93">
        <v>101</v>
      </c>
      <c r="B109" s="40" t="s">
        <v>140</v>
      </c>
      <c r="C109" s="18">
        <f t="shared" si="20"/>
        <v>0</v>
      </c>
      <c r="D109" s="96">
        <f t="shared" si="20"/>
        <v>0</v>
      </c>
      <c r="E109" s="96"/>
      <c r="F109" s="97"/>
      <c r="G109" s="98">
        <f t="shared" si="24"/>
        <v>0</v>
      </c>
      <c r="H109" s="96"/>
      <c r="I109" s="96"/>
      <c r="J109" s="95"/>
      <c r="K109" s="98"/>
      <c r="L109" s="96"/>
      <c r="M109" s="96"/>
      <c r="N109" s="95"/>
      <c r="O109" s="98"/>
      <c r="P109" s="96"/>
      <c r="Q109" s="96"/>
      <c r="R109" s="95"/>
      <c r="S109" s="98"/>
      <c r="T109" s="96"/>
      <c r="U109" s="96"/>
      <c r="V109" s="95"/>
    </row>
    <row r="110" spans="1:22" x14ac:dyDescent="0.2">
      <c r="A110" s="93">
        <v>102</v>
      </c>
      <c r="B110" s="40" t="s">
        <v>141</v>
      </c>
      <c r="C110" s="18">
        <f t="shared" si="20"/>
        <v>0</v>
      </c>
      <c r="D110" s="96">
        <f t="shared" si="20"/>
        <v>0</v>
      </c>
      <c r="E110" s="96"/>
      <c r="F110" s="97"/>
      <c r="G110" s="98">
        <f t="shared" si="24"/>
        <v>0</v>
      </c>
      <c r="H110" s="96"/>
      <c r="I110" s="96"/>
      <c r="J110" s="95"/>
      <c r="K110" s="98"/>
      <c r="L110" s="96"/>
      <c r="M110" s="96"/>
      <c r="N110" s="95"/>
      <c r="O110" s="98"/>
      <c r="P110" s="96"/>
      <c r="Q110" s="96"/>
      <c r="R110" s="95"/>
      <c r="S110" s="98"/>
      <c r="T110" s="96"/>
      <c r="U110" s="96"/>
      <c r="V110" s="95"/>
    </row>
    <row r="111" spans="1:22" x14ac:dyDescent="0.2">
      <c r="A111" s="93">
        <v>103</v>
      </c>
      <c r="B111" s="24" t="s">
        <v>3</v>
      </c>
      <c r="C111" s="38">
        <f t="shared" si="20"/>
        <v>0</v>
      </c>
      <c r="D111" s="135">
        <f t="shared" si="20"/>
        <v>0</v>
      </c>
      <c r="E111" s="26">
        <f t="shared" si="20"/>
        <v>0</v>
      </c>
      <c r="F111" s="27">
        <f t="shared" si="20"/>
        <v>0</v>
      </c>
      <c r="G111" s="28">
        <f t="shared" si="24"/>
        <v>0</v>
      </c>
      <c r="H111" s="26"/>
      <c r="I111" s="26"/>
      <c r="J111" s="29"/>
      <c r="K111" s="98"/>
      <c r="L111" s="96"/>
      <c r="M111" s="96"/>
      <c r="N111" s="95"/>
      <c r="O111" s="98"/>
      <c r="P111" s="96"/>
      <c r="Q111" s="96"/>
      <c r="R111" s="95"/>
      <c r="S111" s="38">
        <f>T111+V111</f>
        <v>0</v>
      </c>
      <c r="T111" s="135"/>
      <c r="U111" s="26"/>
      <c r="V111" s="29"/>
    </row>
    <row r="112" spans="1:22" x14ac:dyDescent="0.2">
      <c r="A112" s="93">
        <v>104</v>
      </c>
      <c r="B112" s="40" t="s">
        <v>142</v>
      </c>
      <c r="C112" s="136">
        <f t="shared" si="20"/>
        <v>0</v>
      </c>
      <c r="D112" s="137">
        <f t="shared" si="20"/>
        <v>0</v>
      </c>
      <c r="E112" s="21"/>
      <c r="F112" s="30"/>
      <c r="G112" s="18">
        <f t="shared" si="24"/>
        <v>0</v>
      </c>
      <c r="H112" s="21"/>
      <c r="I112" s="26"/>
      <c r="J112" s="29"/>
      <c r="K112" s="98"/>
      <c r="L112" s="96"/>
      <c r="M112" s="96"/>
      <c r="N112" s="95"/>
      <c r="O112" s="98"/>
      <c r="P112" s="96"/>
      <c r="Q112" s="96"/>
      <c r="R112" s="95"/>
      <c r="S112" s="38"/>
      <c r="T112" s="135"/>
      <c r="U112" s="26"/>
      <c r="V112" s="29"/>
    </row>
    <row r="113" spans="1:22" x14ac:dyDescent="0.2">
      <c r="A113" s="93">
        <v>105</v>
      </c>
      <c r="B113" s="40" t="s">
        <v>143</v>
      </c>
      <c r="C113" s="136">
        <f t="shared" si="20"/>
        <v>0</v>
      </c>
      <c r="D113" s="137">
        <f t="shared" si="20"/>
        <v>0</v>
      </c>
      <c r="E113" s="21"/>
      <c r="F113" s="30"/>
      <c r="G113" s="18">
        <f t="shared" si="24"/>
        <v>0</v>
      </c>
      <c r="H113" s="21"/>
      <c r="I113" s="26"/>
      <c r="J113" s="29"/>
      <c r="K113" s="98"/>
      <c r="L113" s="96"/>
      <c r="M113" s="96"/>
      <c r="N113" s="95"/>
      <c r="O113" s="98"/>
      <c r="P113" s="96"/>
      <c r="Q113" s="96"/>
      <c r="R113" s="95"/>
      <c r="S113" s="38"/>
      <c r="T113" s="135"/>
      <c r="U113" s="26"/>
      <c r="V113" s="29"/>
    </row>
    <row r="114" spans="1:22" x14ac:dyDescent="0.2">
      <c r="A114" s="93">
        <v>106</v>
      </c>
      <c r="B114" s="24" t="s">
        <v>4</v>
      </c>
      <c r="C114" s="38">
        <f t="shared" si="20"/>
        <v>0</v>
      </c>
      <c r="D114" s="135">
        <f t="shared" si="20"/>
        <v>0</v>
      </c>
      <c r="E114" s="26">
        <f t="shared" si="20"/>
        <v>0</v>
      </c>
      <c r="F114" s="27">
        <f t="shared" si="20"/>
        <v>0</v>
      </c>
      <c r="G114" s="28">
        <f t="shared" si="24"/>
        <v>0</v>
      </c>
      <c r="H114" s="26"/>
      <c r="I114" s="26"/>
      <c r="J114" s="95"/>
      <c r="K114" s="98"/>
      <c r="L114" s="96"/>
      <c r="M114" s="96"/>
      <c r="N114" s="95"/>
      <c r="O114" s="98"/>
      <c r="P114" s="96"/>
      <c r="Q114" s="96"/>
      <c r="R114" s="95"/>
      <c r="S114" s="38">
        <f>T114+V114</f>
        <v>0</v>
      </c>
      <c r="T114" s="135"/>
      <c r="U114" s="26"/>
      <c r="V114" s="29"/>
    </row>
    <row r="115" spans="1:22" x14ac:dyDescent="0.2">
      <c r="A115" s="93">
        <v>107</v>
      </c>
      <c r="B115" s="138" t="s">
        <v>67</v>
      </c>
      <c r="C115" s="18">
        <f t="shared" si="20"/>
        <v>0</v>
      </c>
      <c r="D115" s="21">
        <f t="shared" si="20"/>
        <v>0</v>
      </c>
      <c r="E115" s="21"/>
      <c r="F115" s="30"/>
      <c r="G115" s="18">
        <f t="shared" si="24"/>
        <v>0</v>
      </c>
      <c r="H115" s="21"/>
      <c r="I115" s="26"/>
      <c r="J115" s="95"/>
      <c r="K115" s="98"/>
      <c r="L115" s="96"/>
      <c r="M115" s="96"/>
      <c r="N115" s="95"/>
      <c r="O115" s="98"/>
      <c r="P115" s="96"/>
      <c r="Q115" s="96"/>
      <c r="R115" s="95"/>
      <c r="S115" s="28"/>
      <c r="T115" s="26"/>
      <c r="U115" s="26"/>
      <c r="V115" s="29"/>
    </row>
    <row r="116" spans="1:22" x14ac:dyDescent="0.2">
      <c r="A116" s="93">
        <v>108</v>
      </c>
      <c r="B116" s="138" t="s">
        <v>68</v>
      </c>
      <c r="C116" s="18">
        <f t="shared" si="20"/>
        <v>0</v>
      </c>
      <c r="D116" s="21">
        <f t="shared" si="20"/>
        <v>0</v>
      </c>
      <c r="E116" s="21"/>
      <c r="F116" s="30"/>
      <c r="G116" s="18">
        <f t="shared" si="24"/>
        <v>0</v>
      </c>
      <c r="H116" s="21"/>
      <c r="I116" s="26"/>
      <c r="J116" s="95"/>
      <c r="K116" s="98"/>
      <c r="L116" s="96"/>
      <c r="M116" s="96"/>
      <c r="N116" s="95"/>
      <c r="O116" s="98"/>
      <c r="P116" s="96"/>
      <c r="Q116" s="96"/>
      <c r="R116" s="95"/>
      <c r="S116" s="28"/>
      <c r="T116" s="26"/>
      <c r="U116" s="26"/>
      <c r="V116" s="29"/>
    </row>
    <row r="117" spans="1:22" x14ac:dyDescent="0.2">
      <c r="A117" s="93">
        <v>109</v>
      </c>
      <c r="B117" s="24" t="s">
        <v>144</v>
      </c>
      <c r="C117" s="28">
        <f t="shared" si="20"/>
        <v>0</v>
      </c>
      <c r="D117" s="26">
        <f t="shared" si="20"/>
        <v>0</v>
      </c>
      <c r="E117" s="26">
        <f t="shared" si="20"/>
        <v>0</v>
      </c>
      <c r="F117" s="27"/>
      <c r="G117" s="28">
        <f t="shared" si="24"/>
        <v>0</v>
      </c>
      <c r="H117" s="26"/>
      <c r="I117" s="26"/>
      <c r="J117" s="29"/>
      <c r="K117" s="98"/>
      <c r="L117" s="96"/>
      <c r="M117" s="96"/>
      <c r="N117" s="95"/>
      <c r="O117" s="98"/>
      <c r="P117" s="96"/>
      <c r="Q117" s="96"/>
      <c r="R117" s="95"/>
      <c r="S117" s="28">
        <f>T117+V117</f>
        <v>0</v>
      </c>
      <c r="T117" s="26"/>
      <c r="U117" s="26"/>
      <c r="V117" s="29"/>
    </row>
    <row r="118" spans="1:22" x14ac:dyDescent="0.2">
      <c r="A118" s="93">
        <v>110</v>
      </c>
      <c r="B118" s="54" t="s">
        <v>5</v>
      </c>
      <c r="C118" s="28">
        <f t="shared" si="20"/>
        <v>0</v>
      </c>
      <c r="D118" s="26">
        <f t="shared" si="20"/>
        <v>0</v>
      </c>
      <c r="E118" s="26"/>
      <c r="F118" s="27"/>
      <c r="G118" s="28">
        <f t="shared" si="24"/>
        <v>0</v>
      </c>
      <c r="H118" s="26"/>
      <c r="I118" s="26"/>
      <c r="J118" s="29"/>
      <c r="K118" s="98"/>
      <c r="L118" s="96"/>
      <c r="M118" s="96"/>
      <c r="N118" s="95"/>
      <c r="O118" s="98"/>
      <c r="P118" s="96"/>
      <c r="Q118" s="96"/>
      <c r="R118" s="95"/>
      <c r="S118" s="28"/>
      <c r="T118" s="26"/>
      <c r="U118" s="26"/>
      <c r="V118" s="29"/>
    </row>
    <row r="119" spans="1:22" x14ac:dyDescent="0.2">
      <c r="A119" s="93">
        <v>111</v>
      </c>
      <c r="B119" s="139" t="s">
        <v>145</v>
      </c>
      <c r="C119" s="18">
        <f t="shared" si="20"/>
        <v>0</v>
      </c>
      <c r="D119" s="21">
        <f t="shared" si="20"/>
        <v>0</v>
      </c>
      <c r="E119" s="21"/>
      <c r="F119" s="30"/>
      <c r="G119" s="18">
        <f t="shared" si="24"/>
        <v>0</v>
      </c>
      <c r="H119" s="21"/>
      <c r="I119" s="26"/>
      <c r="J119" s="29"/>
      <c r="K119" s="98"/>
      <c r="L119" s="96"/>
      <c r="M119" s="96"/>
      <c r="N119" s="95"/>
      <c r="O119" s="98"/>
      <c r="P119" s="96"/>
      <c r="Q119" s="96"/>
      <c r="R119" s="95"/>
      <c r="S119" s="28"/>
      <c r="T119" s="26"/>
      <c r="U119" s="26"/>
      <c r="V119" s="29"/>
    </row>
    <row r="120" spans="1:22" x14ac:dyDescent="0.2">
      <c r="A120" s="93">
        <v>112</v>
      </c>
      <c r="B120" s="139" t="s">
        <v>70</v>
      </c>
      <c r="C120" s="18">
        <f t="shared" si="20"/>
        <v>0</v>
      </c>
      <c r="D120" s="21">
        <f t="shared" si="20"/>
        <v>0</v>
      </c>
      <c r="E120" s="21"/>
      <c r="F120" s="30"/>
      <c r="G120" s="18">
        <f t="shared" si="24"/>
        <v>0</v>
      </c>
      <c r="H120" s="21"/>
      <c r="I120" s="26"/>
      <c r="J120" s="29"/>
      <c r="K120" s="98"/>
      <c r="L120" s="96"/>
      <c r="M120" s="96"/>
      <c r="N120" s="95"/>
      <c r="O120" s="98"/>
      <c r="P120" s="96"/>
      <c r="Q120" s="96"/>
      <c r="R120" s="95"/>
      <c r="S120" s="28"/>
      <c r="T120" s="26"/>
      <c r="U120" s="26"/>
      <c r="V120" s="29"/>
    </row>
    <row r="121" spans="1:22" ht="25.5" x14ac:dyDescent="0.2">
      <c r="A121" s="93">
        <v>113</v>
      </c>
      <c r="B121" s="140" t="s">
        <v>71</v>
      </c>
      <c r="C121" s="18">
        <f t="shared" si="20"/>
        <v>0</v>
      </c>
      <c r="D121" s="21">
        <f t="shared" si="20"/>
        <v>0</v>
      </c>
      <c r="E121" s="21"/>
      <c r="F121" s="30"/>
      <c r="G121" s="18">
        <f t="shared" si="24"/>
        <v>0</v>
      </c>
      <c r="H121" s="21"/>
      <c r="I121" s="26"/>
      <c r="J121" s="29"/>
      <c r="K121" s="98"/>
      <c r="L121" s="96"/>
      <c r="M121" s="96"/>
      <c r="N121" s="95"/>
      <c r="O121" s="98"/>
      <c r="P121" s="96"/>
      <c r="Q121" s="96"/>
      <c r="R121" s="95"/>
      <c r="S121" s="28"/>
      <c r="T121" s="26"/>
      <c r="U121" s="26"/>
      <c r="V121" s="29"/>
    </row>
    <row r="122" spans="1:22" ht="25.5" x14ac:dyDescent="0.2">
      <c r="A122" s="93">
        <v>114</v>
      </c>
      <c r="B122" s="34" t="s">
        <v>33</v>
      </c>
      <c r="C122" s="28">
        <f t="shared" si="20"/>
        <v>0</v>
      </c>
      <c r="D122" s="26">
        <f t="shared" si="20"/>
        <v>0</v>
      </c>
      <c r="E122" s="26">
        <f t="shared" si="20"/>
        <v>0</v>
      </c>
      <c r="F122" s="27"/>
      <c r="G122" s="28">
        <f t="shared" si="24"/>
        <v>0</v>
      </c>
      <c r="H122" s="26"/>
      <c r="I122" s="26"/>
      <c r="J122" s="29"/>
      <c r="K122" s="98"/>
      <c r="L122" s="96"/>
      <c r="M122" s="96"/>
      <c r="N122" s="95"/>
      <c r="O122" s="98"/>
      <c r="P122" s="96"/>
      <c r="Q122" s="96"/>
      <c r="R122" s="95"/>
      <c r="S122" s="28">
        <f>T122+V122</f>
        <v>0</v>
      </c>
      <c r="T122" s="26"/>
      <c r="U122" s="26"/>
      <c r="V122" s="29"/>
    </row>
    <row r="123" spans="1:22" x14ac:dyDescent="0.2">
      <c r="A123" s="93">
        <v>115</v>
      </c>
      <c r="B123" s="24" t="s">
        <v>7</v>
      </c>
      <c r="C123" s="28">
        <f t="shared" si="20"/>
        <v>0</v>
      </c>
      <c r="D123" s="26">
        <f t="shared" si="20"/>
        <v>0</v>
      </c>
      <c r="E123" s="26">
        <f t="shared" si="20"/>
        <v>0</v>
      </c>
      <c r="F123" s="27"/>
      <c r="G123" s="28">
        <f t="shared" si="24"/>
        <v>0</v>
      </c>
      <c r="H123" s="26"/>
      <c r="I123" s="26"/>
      <c r="J123" s="31"/>
      <c r="K123" s="98"/>
      <c r="L123" s="96"/>
      <c r="M123" s="96"/>
      <c r="N123" s="95"/>
      <c r="O123" s="98"/>
      <c r="P123" s="96"/>
      <c r="Q123" s="96"/>
      <c r="R123" s="95"/>
      <c r="S123" s="28">
        <f t="shared" ref="S123:S131" si="25">T123+V123</f>
        <v>0</v>
      </c>
      <c r="T123" s="26"/>
      <c r="U123" s="21"/>
      <c r="V123" s="31"/>
    </row>
    <row r="124" spans="1:22" x14ac:dyDescent="0.2">
      <c r="A124" s="93">
        <f t="shared" si="19"/>
        <v>116</v>
      </c>
      <c r="B124" s="24" t="s">
        <v>8</v>
      </c>
      <c r="C124" s="28">
        <f t="shared" si="20"/>
        <v>0</v>
      </c>
      <c r="D124" s="26">
        <f t="shared" si="20"/>
        <v>0</v>
      </c>
      <c r="E124" s="26">
        <f t="shared" si="20"/>
        <v>0</v>
      </c>
      <c r="F124" s="27"/>
      <c r="G124" s="28">
        <f t="shared" si="24"/>
        <v>0</v>
      </c>
      <c r="H124" s="26"/>
      <c r="I124" s="26"/>
      <c r="J124" s="31"/>
      <c r="K124" s="98"/>
      <c r="L124" s="96"/>
      <c r="M124" s="96"/>
      <c r="N124" s="95"/>
      <c r="O124" s="98"/>
      <c r="P124" s="96"/>
      <c r="Q124" s="96"/>
      <c r="R124" s="95"/>
      <c r="S124" s="28">
        <f t="shared" si="25"/>
        <v>0</v>
      </c>
      <c r="T124" s="26"/>
      <c r="U124" s="21"/>
      <c r="V124" s="31"/>
    </row>
    <row r="125" spans="1:22" x14ac:dyDescent="0.2">
      <c r="A125" s="93">
        <f t="shared" si="19"/>
        <v>117</v>
      </c>
      <c r="B125" s="24" t="s">
        <v>9</v>
      </c>
      <c r="C125" s="28">
        <f t="shared" si="20"/>
        <v>0</v>
      </c>
      <c r="D125" s="26">
        <f t="shared" si="20"/>
        <v>0</v>
      </c>
      <c r="E125" s="26">
        <f t="shared" si="20"/>
        <v>0</v>
      </c>
      <c r="F125" s="27"/>
      <c r="G125" s="28">
        <f t="shared" si="24"/>
        <v>0</v>
      </c>
      <c r="H125" s="26"/>
      <c r="I125" s="26"/>
      <c r="J125" s="29"/>
      <c r="K125" s="98"/>
      <c r="L125" s="96"/>
      <c r="M125" s="96"/>
      <c r="N125" s="95"/>
      <c r="O125" s="98"/>
      <c r="P125" s="96"/>
      <c r="Q125" s="96"/>
      <c r="R125" s="95"/>
      <c r="S125" s="28">
        <f t="shared" si="25"/>
        <v>0</v>
      </c>
      <c r="T125" s="26"/>
      <c r="U125" s="21"/>
      <c r="V125" s="31"/>
    </row>
    <row r="126" spans="1:22" x14ac:dyDescent="0.2">
      <c r="A126" s="93">
        <f t="shared" si="19"/>
        <v>118</v>
      </c>
      <c r="B126" s="24" t="s">
        <v>10</v>
      </c>
      <c r="C126" s="28">
        <f t="shared" si="20"/>
        <v>0</v>
      </c>
      <c r="D126" s="26">
        <f t="shared" si="20"/>
        <v>0</v>
      </c>
      <c r="E126" s="26">
        <f t="shared" si="20"/>
        <v>0</v>
      </c>
      <c r="F126" s="27"/>
      <c r="G126" s="28">
        <f t="shared" si="24"/>
        <v>0</v>
      </c>
      <c r="H126" s="26"/>
      <c r="I126" s="26"/>
      <c r="J126" s="31"/>
      <c r="K126" s="98"/>
      <c r="L126" s="96"/>
      <c r="M126" s="96"/>
      <c r="N126" s="95"/>
      <c r="O126" s="98"/>
      <c r="P126" s="96"/>
      <c r="Q126" s="96"/>
      <c r="R126" s="95"/>
      <c r="S126" s="28"/>
      <c r="T126" s="26"/>
      <c r="U126" s="21"/>
      <c r="V126" s="31"/>
    </row>
    <row r="127" spans="1:22" x14ac:dyDescent="0.2">
      <c r="A127" s="93">
        <f t="shared" si="19"/>
        <v>119</v>
      </c>
      <c r="B127" s="24" t="s">
        <v>11</v>
      </c>
      <c r="C127" s="28">
        <f t="shared" si="20"/>
        <v>0</v>
      </c>
      <c r="D127" s="26">
        <f t="shared" si="20"/>
        <v>0</v>
      </c>
      <c r="E127" s="26">
        <f t="shared" si="20"/>
        <v>0</v>
      </c>
      <c r="F127" s="27"/>
      <c r="G127" s="28">
        <f t="shared" si="24"/>
        <v>0</v>
      </c>
      <c r="H127" s="26"/>
      <c r="I127" s="26"/>
      <c r="J127" s="31"/>
      <c r="K127" s="98"/>
      <c r="L127" s="96"/>
      <c r="M127" s="96"/>
      <c r="N127" s="95"/>
      <c r="O127" s="98"/>
      <c r="P127" s="96"/>
      <c r="Q127" s="96"/>
      <c r="R127" s="95"/>
      <c r="S127" s="28">
        <f t="shared" si="25"/>
        <v>0</v>
      </c>
      <c r="T127" s="26"/>
      <c r="U127" s="26"/>
      <c r="V127" s="31"/>
    </row>
    <row r="128" spans="1:22" x14ac:dyDescent="0.2">
      <c r="A128" s="93">
        <f t="shared" si="19"/>
        <v>120</v>
      </c>
      <c r="B128" s="24" t="s">
        <v>12</v>
      </c>
      <c r="C128" s="28">
        <f t="shared" si="20"/>
        <v>0</v>
      </c>
      <c r="D128" s="26">
        <f t="shared" si="20"/>
        <v>0</v>
      </c>
      <c r="E128" s="26">
        <f t="shared" si="20"/>
        <v>0</v>
      </c>
      <c r="F128" s="27"/>
      <c r="G128" s="28">
        <f t="shared" si="24"/>
        <v>0</v>
      </c>
      <c r="H128" s="26"/>
      <c r="I128" s="26"/>
      <c r="J128" s="31"/>
      <c r="K128" s="98"/>
      <c r="L128" s="96"/>
      <c r="M128" s="96"/>
      <c r="N128" s="95"/>
      <c r="O128" s="98"/>
      <c r="P128" s="96"/>
      <c r="Q128" s="96"/>
      <c r="R128" s="95"/>
      <c r="S128" s="28">
        <f t="shared" si="25"/>
        <v>0</v>
      </c>
      <c r="T128" s="26"/>
      <c r="U128" s="21"/>
      <c r="V128" s="31"/>
    </row>
    <row r="129" spans="1:22" x14ac:dyDescent="0.2">
      <c r="A129" s="93">
        <f t="shared" si="19"/>
        <v>121</v>
      </c>
      <c r="B129" s="24" t="s">
        <v>13</v>
      </c>
      <c r="C129" s="28">
        <f t="shared" si="20"/>
        <v>0</v>
      </c>
      <c r="D129" s="26">
        <f t="shared" si="20"/>
        <v>0</v>
      </c>
      <c r="E129" s="26">
        <f t="shared" si="20"/>
        <v>0</v>
      </c>
      <c r="F129" s="27"/>
      <c r="G129" s="28">
        <f t="shared" si="24"/>
        <v>0</v>
      </c>
      <c r="H129" s="26"/>
      <c r="I129" s="26"/>
      <c r="J129" s="31"/>
      <c r="K129" s="98"/>
      <c r="L129" s="96"/>
      <c r="M129" s="96"/>
      <c r="N129" s="95"/>
      <c r="O129" s="98"/>
      <c r="P129" s="96"/>
      <c r="Q129" s="96"/>
      <c r="R129" s="95"/>
      <c r="S129" s="28"/>
      <c r="T129" s="26"/>
      <c r="U129" s="21"/>
      <c r="V129" s="31"/>
    </row>
    <row r="130" spans="1:22" x14ac:dyDescent="0.2">
      <c r="A130" s="93">
        <f t="shared" si="19"/>
        <v>122</v>
      </c>
      <c r="B130" s="24" t="s">
        <v>14</v>
      </c>
      <c r="C130" s="28">
        <f t="shared" si="20"/>
        <v>0</v>
      </c>
      <c r="D130" s="26">
        <f t="shared" si="20"/>
        <v>0</v>
      </c>
      <c r="E130" s="26"/>
      <c r="F130" s="27"/>
      <c r="G130" s="28">
        <f t="shared" si="24"/>
        <v>0</v>
      </c>
      <c r="H130" s="26"/>
      <c r="I130" s="26"/>
      <c r="J130" s="31"/>
      <c r="K130" s="98"/>
      <c r="L130" s="96"/>
      <c r="M130" s="96"/>
      <c r="N130" s="95"/>
      <c r="O130" s="98"/>
      <c r="P130" s="96"/>
      <c r="Q130" s="96"/>
      <c r="R130" s="95"/>
      <c r="S130" s="28"/>
      <c r="T130" s="26"/>
      <c r="U130" s="21"/>
      <c r="V130" s="31"/>
    </row>
    <row r="131" spans="1:22" x14ac:dyDescent="0.2">
      <c r="A131" s="93">
        <f t="shared" si="19"/>
        <v>123</v>
      </c>
      <c r="B131" s="24" t="s">
        <v>28</v>
      </c>
      <c r="C131" s="28">
        <f t="shared" si="20"/>
        <v>0</v>
      </c>
      <c r="D131" s="26">
        <f t="shared" si="20"/>
        <v>0</v>
      </c>
      <c r="E131" s="26">
        <f t="shared" si="20"/>
        <v>0</v>
      </c>
      <c r="F131" s="27"/>
      <c r="G131" s="28">
        <f t="shared" si="24"/>
        <v>0</v>
      </c>
      <c r="H131" s="26"/>
      <c r="I131" s="26"/>
      <c r="J131" s="31"/>
      <c r="K131" s="98"/>
      <c r="L131" s="96"/>
      <c r="M131" s="96"/>
      <c r="N131" s="95"/>
      <c r="O131" s="98"/>
      <c r="P131" s="96"/>
      <c r="Q131" s="96"/>
      <c r="R131" s="95"/>
      <c r="S131" s="28">
        <f t="shared" si="25"/>
        <v>0</v>
      </c>
      <c r="T131" s="26"/>
      <c r="U131" s="21"/>
      <c r="V131" s="31"/>
    </row>
    <row r="132" spans="1:22" x14ac:dyDescent="0.2">
      <c r="A132" s="93">
        <f t="shared" si="19"/>
        <v>124</v>
      </c>
      <c r="B132" s="24" t="s">
        <v>16</v>
      </c>
      <c r="C132" s="28">
        <f t="shared" si="20"/>
        <v>0</v>
      </c>
      <c r="D132" s="26">
        <f t="shared" si="20"/>
        <v>0</v>
      </c>
      <c r="E132" s="26"/>
      <c r="F132" s="27"/>
      <c r="G132" s="35">
        <f t="shared" si="24"/>
        <v>0</v>
      </c>
      <c r="H132" s="26"/>
      <c r="I132" s="26"/>
      <c r="J132" s="31"/>
      <c r="K132" s="98"/>
      <c r="L132" s="96"/>
      <c r="M132" s="96"/>
      <c r="N132" s="95"/>
      <c r="O132" s="98"/>
      <c r="P132" s="96"/>
      <c r="Q132" s="96"/>
      <c r="R132" s="95"/>
      <c r="S132" s="28"/>
      <c r="T132" s="21"/>
      <c r="U132" s="21"/>
      <c r="V132" s="31"/>
    </row>
    <row r="133" spans="1:22" x14ac:dyDescent="0.2">
      <c r="A133" s="93">
        <f t="shared" si="19"/>
        <v>125</v>
      </c>
      <c r="B133" s="24" t="s">
        <v>146</v>
      </c>
      <c r="C133" s="28">
        <f t="shared" si="20"/>
        <v>0</v>
      </c>
      <c r="D133" s="26">
        <f t="shared" si="20"/>
        <v>0</v>
      </c>
      <c r="E133" s="26"/>
      <c r="F133" s="27"/>
      <c r="G133" s="35">
        <f>G134</f>
        <v>0</v>
      </c>
      <c r="H133" s="26"/>
      <c r="I133" s="26"/>
      <c r="J133" s="100"/>
      <c r="K133" s="105"/>
      <c r="L133" s="96"/>
      <c r="M133" s="96"/>
      <c r="N133" s="100"/>
      <c r="O133" s="105"/>
      <c r="P133" s="96"/>
      <c r="Q133" s="96"/>
      <c r="R133" s="100"/>
      <c r="S133" s="105"/>
      <c r="T133" s="96"/>
      <c r="U133" s="96"/>
      <c r="V133" s="100"/>
    </row>
    <row r="134" spans="1:22" x14ac:dyDescent="0.2">
      <c r="A134" s="93">
        <f t="shared" si="19"/>
        <v>126</v>
      </c>
      <c r="B134" s="24" t="s">
        <v>147</v>
      </c>
      <c r="C134" s="18">
        <f t="shared" si="20"/>
        <v>0</v>
      </c>
      <c r="D134" s="21">
        <f t="shared" si="20"/>
        <v>0</v>
      </c>
      <c r="E134" s="26"/>
      <c r="F134" s="27"/>
      <c r="G134" s="105">
        <f t="shared" si="24"/>
        <v>0</v>
      </c>
      <c r="H134" s="21"/>
      <c r="I134" s="26"/>
      <c r="J134" s="100"/>
      <c r="K134" s="105"/>
      <c r="L134" s="96"/>
      <c r="M134" s="96"/>
      <c r="N134" s="100"/>
      <c r="O134" s="105"/>
      <c r="P134" s="96"/>
      <c r="Q134" s="96"/>
      <c r="R134" s="100"/>
      <c r="S134" s="35"/>
      <c r="T134" s="26"/>
      <c r="U134" s="26"/>
      <c r="V134" s="36"/>
    </row>
    <row r="135" spans="1:22" x14ac:dyDescent="0.2">
      <c r="A135" s="93">
        <f t="shared" si="19"/>
        <v>127</v>
      </c>
      <c r="B135" s="24" t="s">
        <v>111</v>
      </c>
      <c r="C135" s="28">
        <f t="shared" si="20"/>
        <v>0</v>
      </c>
      <c r="D135" s="26">
        <f t="shared" si="20"/>
        <v>0</v>
      </c>
      <c r="E135" s="26"/>
      <c r="F135" s="27"/>
      <c r="G135" s="35">
        <f>G136+G137</f>
        <v>0</v>
      </c>
      <c r="H135" s="26"/>
      <c r="I135" s="96"/>
      <c r="J135" s="100"/>
      <c r="K135" s="105"/>
      <c r="L135" s="96"/>
      <c r="M135" s="96"/>
      <c r="N135" s="100"/>
      <c r="O135" s="105"/>
      <c r="P135" s="96"/>
      <c r="Q135" s="96"/>
      <c r="R135" s="100"/>
      <c r="S135" s="105"/>
      <c r="T135" s="96"/>
      <c r="U135" s="96"/>
      <c r="V135" s="100"/>
    </row>
    <row r="136" spans="1:22" x14ac:dyDescent="0.2">
      <c r="A136" s="93">
        <f t="shared" si="19"/>
        <v>128</v>
      </c>
      <c r="B136" s="40" t="s">
        <v>148</v>
      </c>
      <c r="C136" s="18">
        <f t="shared" si="20"/>
        <v>0</v>
      </c>
      <c r="D136" s="21">
        <f t="shared" si="20"/>
        <v>0</v>
      </c>
      <c r="E136" s="26"/>
      <c r="F136" s="27"/>
      <c r="G136" s="98">
        <f t="shared" si="24"/>
        <v>0</v>
      </c>
      <c r="H136" s="21"/>
      <c r="I136" s="26"/>
      <c r="J136" s="95"/>
      <c r="K136" s="98"/>
      <c r="L136" s="96"/>
      <c r="M136" s="96"/>
      <c r="N136" s="95"/>
      <c r="O136" s="98"/>
      <c r="P136" s="96"/>
      <c r="Q136" s="96"/>
      <c r="R136" s="95"/>
      <c r="S136" s="28"/>
      <c r="T136" s="26"/>
      <c r="U136" s="26"/>
      <c r="V136" s="29"/>
    </row>
    <row r="137" spans="1:22" x14ac:dyDescent="0.2">
      <c r="A137" s="93">
        <f t="shared" si="19"/>
        <v>129</v>
      </c>
      <c r="B137" s="141" t="s">
        <v>149</v>
      </c>
      <c r="C137" s="18">
        <f t="shared" si="20"/>
        <v>0</v>
      </c>
      <c r="D137" s="21">
        <f t="shared" si="20"/>
        <v>0</v>
      </c>
      <c r="E137" s="26"/>
      <c r="F137" s="27"/>
      <c r="G137" s="98">
        <f t="shared" si="24"/>
        <v>0</v>
      </c>
      <c r="H137" s="21"/>
      <c r="I137" s="26"/>
      <c r="J137" s="95"/>
      <c r="K137" s="98"/>
      <c r="L137" s="96"/>
      <c r="M137" s="96"/>
      <c r="N137" s="95"/>
      <c r="O137" s="98"/>
      <c r="P137" s="96"/>
      <c r="Q137" s="96"/>
      <c r="R137" s="95"/>
      <c r="S137" s="28"/>
      <c r="T137" s="26"/>
      <c r="U137" s="26"/>
      <c r="V137" s="29"/>
    </row>
    <row r="138" spans="1:22" x14ac:dyDescent="0.2">
      <c r="A138" s="93">
        <v>130</v>
      </c>
      <c r="B138" s="24" t="s">
        <v>84</v>
      </c>
      <c r="C138" s="28">
        <f>G138+K138+O138+S138</f>
        <v>37.466999999999999</v>
      </c>
      <c r="D138" s="26">
        <f>H138+L138+P138+T138</f>
        <v>37.466999999999999</v>
      </c>
      <c r="E138" s="26">
        <f t="shared" si="20"/>
        <v>18.872</v>
      </c>
      <c r="F138" s="27"/>
      <c r="G138" s="28">
        <f>+H138</f>
        <v>33.466999999999999</v>
      </c>
      <c r="H138" s="26">
        <v>33.466999999999999</v>
      </c>
      <c r="I138" s="26">
        <v>18.872</v>
      </c>
      <c r="J138" s="95"/>
      <c r="K138" s="98"/>
      <c r="L138" s="96"/>
      <c r="M138" s="96"/>
      <c r="N138" s="95"/>
      <c r="O138" s="98"/>
      <c r="P138" s="96"/>
      <c r="Q138" s="96"/>
      <c r="R138" s="95"/>
      <c r="S138" s="28">
        <f>T138+V138</f>
        <v>4</v>
      </c>
      <c r="T138" s="26">
        <v>4</v>
      </c>
      <c r="U138" s="26"/>
      <c r="V138" s="29"/>
    </row>
    <row r="139" spans="1:22" ht="13.5" thickBot="1" x14ac:dyDescent="0.25">
      <c r="A139" s="122">
        <v>131</v>
      </c>
      <c r="B139" s="42" t="s">
        <v>128</v>
      </c>
      <c r="C139" s="46">
        <f>G139+K139+O139+S139</f>
        <v>27.847999999999999</v>
      </c>
      <c r="D139" s="44">
        <f>H139+L139+P139+T139</f>
        <v>27.847999999999999</v>
      </c>
      <c r="E139" s="44">
        <f>I139+M139+Q139+U139</f>
        <v>19.053999999999998</v>
      </c>
      <c r="F139" s="45"/>
      <c r="G139" s="57">
        <f>+H139</f>
        <v>27.448</v>
      </c>
      <c r="H139" s="56">
        <v>27.448</v>
      </c>
      <c r="I139" s="56">
        <v>19.053999999999998</v>
      </c>
      <c r="J139" s="125"/>
      <c r="K139" s="142"/>
      <c r="L139" s="143"/>
      <c r="M139" s="143"/>
      <c r="N139" s="144"/>
      <c r="O139" s="142"/>
      <c r="P139" s="143"/>
      <c r="Q139" s="143"/>
      <c r="R139" s="144"/>
      <c r="S139" s="28">
        <f>T139+V139</f>
        <v>0.4</v>
      </c>
      <c r="T139" s="44">
        <v>0.4</v>
      </c>
      <c r="U139" s="44"/>
      <c r="V139" s="47"/>
    </row>
    <row r="140" spans="1:22" ht="45.75" thickBot="1" x14ac:dyDescent="0.25">
      <c r="A140" s="73">
        <v>132</v>
      </c>
      <c r="B140" s="145" t="s">
        <v>150</v>
      </c>
      <c r="C140" s="75">
        <f t="shared" si="20"/>
        <v>0</v>
      </c>
      <c r="D140" s="62">
        <f t="shared" si="20"/>
        <v>0</v>
      </c>
      <c r="E140" s="62">
        <f t="shared" si="20"/>
        <v>0</v>
      </c>
      <c r="F140" s="65">
        <f t="shared" si="20"/>
        <v>0</v>
      </c>
      <c r="G140" s="75">
        <f>G141+SUM(G157:G168)+G170+G173</f>
        <v>0</v>
      </c>
      <c r="H140" s="64">
        <f>H141+SUM(H157:H168)+H170+H173</f>
        <v>0</v>
      </c>
      <c r="I140" s="62">
        <f>I141+SUM(I157:I168)+I170+I173</f>
        <v>0</v>
      </c>
      <c r="J140" s="67">
        <f>J141+SUM(J157:J168)+J170+J173</f>
        <v>0</v>
      </c>
      <c r="K140" s="76">
        <f>K141+SUM(K158:K168)+K173</f>
        <v>0</v>
      </c>
      <c r="L140" s="62">
        <f>L141+SUM(L158:L168)+L173</f>
        <v>0</v>
      </c>
      <c r="M140" s="62">
        <f>M141+SUM(M157:M168)+M170+M173</f>
        <v>0</v>
      </c>
      <c r="N140" s="67"/>
      <c r="O140" s="75"/>
      <c r="P140" s="62"/>
      <c r="Q140" s="62"/>
      <c r="R140" s="67"/>
      <c r="S140" s="75">
        <f>S141+SUM(S157:S168)+S170+S173</f>
        <v>0</v>
      </c>
      <c r="T140" s="62">
        <f>T157+T173</f>
        <v>0</v>
      </c>
      <c r="U140" s="62">
        <f>U157+U173</f>
        <v>0</v>
      </c>
      <c r="V140" s="67"/>
    </row>
    <row r="141" spans="1:22" x14ac:dyDescent="0.2">
      <c r="A141" s="78">
        <f t="shared" si="19"/>
        <v>133</v>
      </c>
      <c r="B141" s="92" t="s">
        <v>96</v>
      </c>
      <c r="C141" s="87">
        <f t="shared" si="20"/>
        <v>0</v>
      </c>
      <c r="D141" s="85">
        <f t="shared" si="20"/>
        <v>0</v>
      </c>
      <c r="E141" s="85"/>
      <c r="F141" s="88">
        <f t="shared" si="20"/>
        <v>0</v>
      </c>
      <c r="G141" s="85">
        <f>SUM(G142:G156)</f>
        <v>0</v>
      </c>
      <c r="H141" s="85">
        <f>SUM(H142:H156)</f>
        <v>0</v>
      </c>
      <c r="I141" s="85"/>
      <c r="J141" s="89">
        <f>SUM(J142:J156)</f>
        <v>0</v>
      </c>
      <c r="K141" s="90">
        <f>SUM(K142:K153)+K154</f>
        <v>0</v>
      </c>
      <c r="L141" s="85">
        <f>SUM(L142:L153)</f>
        <v>0</v>
      </c>
      <c r="M141" s="85">
        <f>SUM(M142:M153)</f>
        <v>0</v>
      </c>
      <c r="N141" s="115"/>
      <c r="O141" s="134"/>
      <c r="P141" s="119"/>
      <c r="Q141" s="119"/>
      <c r="R141" s="115"/>
      <c r="S141" s="134"/>
      <c r="T141" s="119"/>
      <c r="U141" s="119"/>
      <c r="V141" s="115"/>
    </row>
    <row r="142" spans="1:22" x14ac:dyDescent="0.2">
      <c r="A142" s="93">
        <f t="shared" si="19"/>
        <v>134</v>
      </c>
      <c r="B142" s="40" t="s">
        <v>151</v>
      </c>
      <c r="C142" s="18">
        <f t="shared" si="20"/>
        <v>0</v>
      </c>
      <c r="D142" s="96">
        <f t="shared" si="20"/>
        <v>0</v>
      </c>
      <c r="E142" s="26"/>
      <c r="F142" s="29"/>
      <c r="G142" s="102">
        <f t="shared" si="24"/>
        <v>0</v>
      </c>
      <c r="H142" s="96"/>
      <c r="I142" s="96"/>
      <c r="J142" s="97"/>
      <c r="K142" s="98"/>
      <c r="L142" s="96"/>
      <c r="M142" s="96"/>
      <c r="N142" s="95"/>
      <c r="O142" s="98"/>
      <c r="P142" s="96"/>
      <c r="Q142" s="96"/>
      <c r="R142" s="95"/>
      <c r="S142" s="98"/>
      <c r="T142" s="96"/>
      <c r="U142" s="96"/>
      <c r="V142" s="95"/>
    </row>
    <row r="143" spans="1:22" x14ac:dyDescent="0.2">
      <c r="A143" s="93">
        <f>+A142+1</f>
        <v>135</v>
      </c>
      <c r="B143" s="40" t="s">
        <v>152</v>
      </c>
      <c r="C143" s="18">
        <f t="shared" si="20"/>
        <v>0</v>
      </c>
      <c r="D143" s="96">
        <f t="shared" si="20"/>
        <v>0</v>
      </c>
      <c r="E143" s="26"/>
      <c r="F143" s="29"/>
      <c r="G143" s="102">
        <f t="shared" si="24"/>
        <v>0</v>
      </c>
      <c r="H143" s="96"/>
      <c r="I143" s="96"/>
      <c r="J143" s="97"/>
      <c r="K143" s="98"/>
      <c r="L143" s="96"/>
      <c r="M143" s="96"/>
      <c r="N143" s="95"/>
      <c r="O143" s="98"/>
      <c r="P143" s="96"/>
      <c r="Q143" s="96"/>
      <c r="R143" s="95"/>
      <c r="S143" s="98"/>
      <c r="T143" s="96"/>
      <c r="U143" s="96"/>
      <c r="V143" s="95"/>
    </row>
    <row r="144" spans="1:22" x14ac:dyDescent="0.2">
      <c r="A144" s="93">
        <f>+A143+1</f>
        <v>136</v>
      </c>
      <c r="B144" s="40" t="s">
        <v>153</v>
      </c>
      <c r="C144" s="18">
        <f t="shared" si="20"/>
        <v>0</v>
      </c>
      <c r="D144" s="96">
        <f t="shared" si="20"/>
        <v>0</v>
      </c>
      <c r="E144" s="26"/>
      <c r="F144" s="29"/>
      <c r="G144" s="102">
        <f t="shared" si="24"/>
        <v>0</v>
      </c>
      <c r="H144" s="96"/>
      <c r="I144" s="96"/>
      <c r="J144" s="97"/>
      <c r="K144" s="98"/>
      <c r="L144" s="96"/>
      <c r="M144" s="96"/>
      <c r="N144" s="95"/>
      <c r="O144" s="98"/>
      <c r="P144" s="96"/>
      <c r="Q144" s="96"/>
      <c r="R144" s="95"/>
      <c r="S144" s="98"/>
      <c r="T144" s="96"/>
      <c r="U144" s="96"/>
      <c r="V144" s="95"/>
    </row>
    <row r="145" spans="1:22" x14ac:dyDescent="0.2">
      <c r="A145" s="93">
        <v>137</v>
      </c>
      <c r="B145" s="40" t="s">
        <v>154</v>
      </c>
      <c r="C145" s="18">
        <f t="shared" si="20"/>
        <v>0</v>
      </c>
      <c r="D145" s="96">
        <f t="shared" si="20"/>
        <v>0</v>
      </c>
      <c r="E145" s="26"/>
      <c r="F145" s="29"/>
      <c r="G145" s="102">
        <f t="shared" si="24"/>
        <v>0</v>
      </c>
      <c r="H145" s="94"/>
      <c r="I145" s="96"/>
      <c r="J145" s="97"/>
      <c r="K145" s="98"/>
      <c r="L145" s="96"/>
      <c r="M145" s="96"/>
      <c r="N145" s="95"/>
      <c r="O145" s="98"/>
      <c r="P145" s="96"/>
      <c r="Q145" s="96"/>
      <c r="R145" s="95"/>
      <c r="S145" s="98"/>
      <c r="T145" s="96"/>
      <c r="U145" s="96"/>
      <c r="V145" s="95"/>
    </row>
    <row r="146" spans="1:22" x14ac:dyDescent="0.2">
      <c r="A146" s="93">
        <v>138</v>
      </c>
      <c r="B146" s="121" t="s">
        <v>155</v>
      </c>
      <c r="C146" s="18">
        <f t="shared" si="20"/>
        <v>0</v>
      </c>
      <c r="D146" s="96">
        <f t="shared" si="20"/>
        <v>0</v>
      </c>
      <c r="E146" s="26"/>
      <c r="F146" s="29"/>
      <c r="G146" s="102">
        <f t="shared" si="24"/>
        <v>0</v>
      </c>
      <c r="H146" s="96"/>
      <c r="I146" s="96"/>
      <c r="J146" s="97"/>
      <c r="K146" s="98"/>
      <c r="L146" s="96"/>
      <c r="M146" s="96"/>
      <c r="N146" s="95"/>
      <c r="O146" s="98"/>
      <c r="P146" s="96"/>
      <c r="Q146" s="96"/>
      <c r="R146" s="95"/>
      <c r="S146" s="98"/>
      <c r="T146" s="96"/>
      <c r="U146" s="96"/>
      <c r="V146" s="95"/>
    </row>
    <row r="147" spans="1:22" x14ac:dyDescent="0.2">
      <c r="A147" s="93">
        <f>+A146+1</f>
        <v>139</v>
      </c>
      <c r="B147" s="40" t="s">
        <v>156</v>
      </c>
      <c r="C147" s="18">
        <f t="shared" si="20"/>
        <v>0</v>
      </c>
      <c r="D147" s="96">
        <f t="shared" si="20"/>
        <v>0</v>
      </c>
      <c r="E147" s="26"/>
      <c r="F147" s="29"/>
      <c r="G147" s="102"/>
      <c r="H147" s="96"/>
      <c r="I147" s="96"/>
      <c r="J147" s="97"/>
      <c r="K147" s="98">
        <f>L147+N147</f>
        <v>0</v>
      </c>
      <c r="L147" s="96"/>
      <c r="M147" s="96"/>
      <c r="N147" s="95"/>
      <c r="O147" s="98"/>
      <c r="P147" s="96"/>
      <c r="Q147" s="96"/>
      <c r="R147" s="95"/>
      <c r="S147" s="98"/>
      <c r="T147" s="96"/>
      <c r="U147" s="96"/>
      <c r="V147" s="95"/>
    </row>
    <row r="148" spans="1:22" x14ac:dyDescent="0.2">
      <c r="A148" s="93">
        <f>+A147+1</f>
        <v>140</v>
      </c>
      <c r="B148" s="40" t="s">
        <v>157</v>
      </c>
      <c r="C148" s="18">
        <f t="shared" si="20"/>
        <v>0</v>
      </c>
      <c r="D148" s="96">
        <f t="shared" si="20"/>
        <v>0</v>
      </c>
      <c r="E148" s="26"/>
      <c r="F148" s="29"/>
      <c r="G148" s="102"/>
      <c r="H148" s="96"/>
      <c r="I148" s="96"/>
      <c r="J148" s="97"/>
      <c r="K148" s="98">
        <f>L148+N148</f>
        <v>0</v>
      </c>
      <c r="L148" s="96"/>
      <c r="M148" s="96"/>
      <c r="N148" s="95"/>
      <c r="O148" s="98"/>
      <c r="P148" s="96"/>
      <c r="Q148" s="96"/>
      <c r="R148" s="95"/>
      <c r="S148" s="98"/>
      <c r="T148" s="96"/>
      <c r="U148" s="96"/>
      <c r="V148" s="95"/>
    </row>
    <row r="149" spans="1:22" x14ac:dyDescent="0.2">
      <c r="A149" s="93">
        <v>141</v>
      </c>
      <c r="B149" s="40" t="s">
        <v>158</v>
      </c>
      <c r="C149" s="18"/>
      <c r="D149" s="96"/>
      <c r="E149" s="26"/>
      <c r="F149" s="29"/>
      <c r="G149" s="102"/>
      <c r="H149" s="96"/>
      <c r="I149" s="96"/>
      <c r="J149" s="97"/>
      <c r="K149" s="98">
        <f>L149+N149</f>
        <v>0</v>
      </c>
      <c r="L149" s="96"/>
      <c r="M149" s="96"/>
      <c r="N149" s="95"/>
      <c r="O149" s="98"/>
      <c r="P149" s="96"/>
      <c r="Q149" s="96"/>
      <c r="R149" s="95"/>
      <c r="S149" s="98"/>
      <c r="T149" s="96"/>
      <c r="U149" s="96"/>
      <c r="V149" s="95"/>
    </row>
    <row r="150" spans="1:22" x14ac:dyDescent="0.2">
      <c r="A150" s="93">
        <v>142</v>
      </c>
      <c r="B150" s="40" t="s">
        <v>159</v>
      </c>
      <c r="C150" s="18">
        <f t="shared" si="20"/>
        <v>0</v>
      </c>
      <c r="D150" s="96">
        <f t="shared" si="20"/>
        <v>0</v>
      </c>
      <c r="E150" s="26"/>
      <c r="F150" s="29"/>
      <c r="G150" s="102">
        <f t="shared" si="24"/>
        <v>0</v>
      </c>
      <c r="H150" s="96"/>
      <c r="I150" s="96"/>
      <c r="J150" s="97"/>
      <c r="K150" s="98"/>
      <c r="L150" s="96"/>
      <c r="M150" s="96"/>
      <c r="N150" s="95"/>
      <c r="O150" s="98"/>
      <c r="P150" s="96"/>
      <c r="Q150" s="96"/>
      <c r="R150" s="95"/>
      <c r="S150" s="98"/>
      <c r="T150" s="96"/>
      <c r="U150" s="96"/>
      <c r="V150" s="95"/>
    </row>
    <row r="151" spans="1:22" ht="38.25" x14ac:dyDescent="0.2">
      <c r="A151" s="146">
        <v>143</v>
      </c>
      <c r="B151" s="147" t="s">
        <v>160</v>
      </c>
      <c r="C151" s="148">
        <f t="shared" si="20"/>
        <v>0</v>
      </c>
      <c r="D151" s="149">
        <f>H151+L151+P151+T151</f>
        <v>0</v>
      </c>
      <c r="E151" s="150"/>
      <c r="F151" s="151"/>
      <c r="G151" s="152">
        <f t="shared" si="24"/>
        <v>0</v>
      </c>
      <c r="H151" s="153"/>
      <c r="I151" s="154"/>
      <c r="J151" s="155"/>
      <c r="K151" s="98"/>
      <c r="L151" s="154"/>
      <c r="M151" s="154"/>
      <c r="N151" s="156"/>
      <c r="O151" s="157"/>
      <c r="P151" s="154"/>
      <c r="Q151" s="154"/>
      <c r="R151" s="156"/>
      <c r="S151" s="41"/>
      <c r="T151" s="154"/>
      <c r="U151" s="154"/>
      <c r="V151" s="156"/>
    </row>
    <row r="152" spans="1:22" x14ac:dyDescent="0.2">
      <c r="A152" s="146">
        <v>144</v>
      </c>
      <c r="B152" s="147" t="s">
        <v>161</v>
      </c>
      <c r="C152" s="148">
        <f t="shared" si="20"/>
        <v>0</v>
      </c>
      <c r="D152" s="149">
        <f>H152+L152+P152+T152</f>
        <v>0</v>
      </c>
      <c r="E152" s="149">
        <f>I152+M152+Q152+U152</f>
        <v>0</v>
      </c>
      <c r="F152" s="151"/>
      <c r="G152" s="152"/>
      <c r="H152" s="153"/>
      <c r="I152" s="154"/>
      <c r="J152" s="155"/>
      <c r="K152" s="98">
        <f>L152+N152</f>
        <v>0</v>
      </c>
      <c r="L152" s="154"/>
      <c r="M152" s="154"/>
      <c r="N152" s="156"/>
      <c r="O152" s="157"/>
      <c r="P152" s="154"/>
      <c r="Q152" s="154"/>
      <c r="R152" s="156"/>
      <c r="S152" s="41"/>
      <c r="T152" s="154"/>
      <c r="U152" s="154"/>
      <c r="V152" s="156"/>
    </row>
    <row r="153" spans="1:22" ht="25.5" x14ac:dyDescent="0.2">
      <c r="A153" s="93">
        <v>145</v>
      </c>
      <c r="B153" s="106" t="s">
        <v>162</v>
      </c>
      <c r="C153" s="18">
        <f t="shared" si="20"/>
        <v>0</v>
      </c>
      <c r="D153" s="149"/>
      <c r="E153" s="26"/>
      <c r="F153" s="31">
        <f t="shared" si="20"/>
        <v>0</v>
      </c>
      <c r="G153" s="152">
        <f t="shared" si="24"/>
        <v>0</v>
      </c>
      <c r="H153" s="96"/>
      <c r="I153" s="96"/>
      <c r="J153" s="97"/>
      <c r="K153" s="98"/>
      <c r="L153" s="96"/>
      <c r="M153" s="96"/>
      <c r="N153" s="95"/>
      <c r="O153" s="98"/>
      <c r="P153" s="96"/>
      <c r="Q153" s="96"/>
      <c r="R153" s="95"/>
      <c r="S153" s="98"/>
      <c r="T153" s="96"/>
      <c r="U153" s="96"/>
      <c r="V153" s="95"/>
    </row>
    <row r="154" spans="1:22" ht="25.5" x14ac:dyDescent="0.2">
      <c r="A154" s="93">
        <v>146</v>
      </c>
      <c r="B154" s="158" t="s">
        <v>61</v>
      </c>
      <c r="C154" s="18">
        <f t="shared" si="20"/>
        <v>0</v>
      </c>
      <c r="D154" s="149"/>
      <c r="E154" s="26"/>
      <c r="F154" s="31">
        <f t="shared" si="20"/>
        <v>0</v>
      </c>
      <c r="G154" s="152">
        <f t="shared" si="24"/>
        <v>0</v>
      </c>
      <c r="H154" s="96"/>
      <c r="I154" s="96"/>
      <c r="J154" s="97"/>
      <c r="K154" s="98"/>
      <c r="L154" s="96"/>
      <c r="M154" s="96"/>
      <c r="N154" s="95"/>
      <c r="O154" s="98"/>
      <c r="P154" s="96"/>
      <c r="Q154" s="96"/>
      <c r="R154" s="95"/>
      <c r="S154" s="98"/>
      <c r="T154" s="96"/>
      <c r="U154" s="96"/>
      <c r="V154" s="95"/>
    </row>
    <row r="155" spans="1:22" x14ac:dyDescent="0.2">
      <c r="A155" s="93">
        <v>147</v>
      </c>
      <c r="B155" s="158" t="s">
        <v>163</v>
      </c>
      <c r="C155" s="18">
        <f t="shared" si="20"/>
        <v>0</v>
      </c>
      <c r="D155" s="149">
        <f>H155+L155+P155+T155</f>
        <v>0</v>
      </c>
      <c r="E155" s="26"/>
      <c r="F155" s="31"/>
      <c r="G155" s="152">
        <f t="shared" si="24"/>
        <v>0</v>
      </c>
      <c r="H155" s="96"/>
      <c r="I155" s="96"/>
      <c r="J155" s="97"/>
      <c r="K155" s="98"/>
      <c r="L155" s="96"/>
      <c r="M155" s="96"/>
      <c r="N155" s="95"/>
      <c r="O155" s="98"/>
      <c r="P155" s="96"/>
      <c r="Q155" s="96"/>
      <c r="R155" s="95"/>
      <c r="S155" s="98"/>
      <c r="T155" s="96"/>
      <c r="U155" s="96"/>
      <c r="V155" s="95"/>
    </row>
    <row r="156" spans="1:22" x14ac:dyDescent="0.2">
      <c r="A156" s="93">
        <v>148</v>
      </c>
      <c r="B156" s="158" t="s">
        <v>164</v>
      </c>
      <c r="C156" s="18">
        <f t="shared" si="20"/>
        <v>0</v>
      </c>
      <c r="D156" s="149">
        <f>H156+L156+P156+T156</f>
        <v>0</v>
      </c>
      <c r="E156" s="26"/>
      <c r="F156" s="31"/>
      <c r="G156" s="152">
        <f t="shared" si="24"/>
        <v>0</v>
      </c>
      <c r="H156" s="96"/>
      <c r="I156" s="96"/>
      <c r="J156" s="97"/>
      <c r="K156" s="98"/>
      <c r="L156" s="96"/>
      <c r="M156" s="96"/>
      <c r="N156" s="95"/>
      <c r="O156" s="98"/>
      <c r="P156" s="96"/>
      <c r="Q156" s="96"/>
      <c r="R156" s="95"/>
      <c r="S156" s="98"/>
      <c r="T156" s="96"/>
      <c r="U156" s="96"/>
      <c r="V156" s="95"/>
    </row>
    <row r="157" spans="1:22" x14ac:dyDescent="0.2">
      <c r="A157" s="93">
        <v>149</v>
      </c>
      <c r="B157" s="24" t="s">
        <v>27</v>
      </c>
      <c r="C157" s="28">
        <f t="shared" si="20"/>
        <v>0</v>
      </c>
      <c r="D157" s="26">
        <f t="shared" si="20"/>
        <v>0</v>
      </c>
      <c r="E157" s="26">
        <f t="shared" si="20"/>
        <v>0</v>
      </c>
      <c r="F157" s="29"/>
      <c r="G157" s="25">
        <f t="shared" si="24"/>
        <v>0</v>
      </c>
      <c r="H157" s="26"/>
      <c r="I157" s="26"/>
      <c r="J157" s="27"/>
      <c r="K157" s="28"/>
      <c r="L157" s="26"/>
      <c r="M157" s="26"/>
      <c r="N157" s="95"/>
      <c r="O157" s="98"/>
      <c r="P157" s="96"/>
      <c r="Q157" s="96"/>
      <c r="R157" s="95"/>
      <c r="S157" s="28">
        <f>T157+V157</f>
        <v>0</v>
      </c>
      <c r="T157" s="26"/>
      <c r="U157" s="26"/>
      <c r="V157" s="29"/>
    </row>
    <row r="158" spans="1:22" x14ac:dyDescent="0.2">
      <c r="A158" s="93">
        <f t="shared" ref="A158:A205" si="26">+A157+1</f>
        <v>150</v>
      </c>
      <c r="B158" s="24" t="s">
        <v>7</v>
      </c>
      <c r="C158" s="28">
        <f t="shared" si="20"/>
        <v>0</v>
      </c>
      <c r="D158" s="26">
        <f t="shared" si="20"/>
        <v>0</v>
      </c>
      <c r="E158" s="26">
        <f t="shared" si="20"/>
        <v>0</v>
      </c>
      <c r="F158" s="29"/>
      <c r="G158" s="25"/>
      <c r="H158" s="21"/>
      <c r="I158" s="21"/>
      <c r="J158" s="30"/>
      <c r="K158" s="28">
        <f t="shared" ref="K158:K169" si="27">L158+N158</f>
        <v>0</v>
      </c>
      <c r="L158" s="26"/>
      <c r="M158" s="26"/>
      <c r="N158" s="31"/>
      <c r="O158" s="98"/>
      <c r="P158" s="96"/>
      <c r="Q158" s="96"/>
      <c r="R158" s="95"/>
      <c r="S158" s="98"/>
      <c r="T158" s="96"/>
      <c r="U158" s="96"/>
      <c r="V158" s="95"/>
    </row>
    <row r="159" spans="1:22" x14ac:dyDescent="0.2">
      <c r="A159" s="93">
        <f t="shared" si="26"/>
        <v>151</v>
      </c>
      <c r="B159" s="24" t="s">
        <v>8</v>
      </c>
      <c r="C159" s="28">
        <f t="shared" si="20"/>
        <v>0</v>
      </c>
      <c r="D159" s="26">
        <f t="shared" si="20"/>
        <v>0</v>
      </c>
      <c r="E159" s="26">
        <f t="shared" si="20"/>
        <v>0</v>
      </c>
      <c r="F159" s="29"/>
      <c r="G159" s="25"/>
      <c r="H159" s="21"/>
      <c r="I159" s="21"/>
      <c r="J159" s="30"/>
      <c r="K159" s="28">
        <f t="shared" si="27"/>
        <v>0</v>
      </c>
      <c r="L159" s="26"/>
      <c r="M159" s="26"/>
      <c r="N159" s="31"/>
      <c r="O159" s="98"/>
      <c r="P159" s="96"/>
      <c r="Q159" s="96"/>
      <c r="R159" s="95"/>
      <c r="S159" s="98"/>
      <c r="T159" s="96"/>
      <c r="U159" s="96"/>
      <c r="V159" s="95"/>
    </row>
    <row r="160" spans="1:22" x14ac:dyDescent="0.2">
      <c r="A160" s="93">
        <f t="shared" si="26"/>
        <v>152</v>
      </c>
      <c r="B160" s="24" t="s">
        <v>9</v>
      </c>
      <c r="C160" s="28">
        <f t="shared" si="20"/>
        <v>0</v>
      </c>
      <c r="D160" s="26">
        <f t="shared" si="20"/>
        <v>0</v>
      </c>
      <c r="E160" s="26">
        <f t="shared" si="20"/>
        <v>0</v>
      </c>
      <c r="F160" s="29"/>
      <c r="G160" s="25"/>
      <c r="H160" s="21"/>
      <c r="I160" s="21"/>
      <c r="J160" s="30"/>
      <c r="K160" s="28">
        <f t="shared" si="27"/>
        <v>0</v>
      </c>
      <c r="L160" s="26"/>
      <c r="M160" s="26"/>
      <c r="N160" s="31"/>
      <c r="O160" s="98"/>
      <c r="P160" s="96"/>
      <c r="Q160" s="96"/>
      <c r="R160" s="95"/>
      <c r="S160" s="98"/>
      <c r="T160" s="96"/>
      <c r="U160" s="96"/>
      <c r="V160" s="95"/>
    </row>
    <row r="161" spans="1:22" x14ac:dyDescent="0.2">
      <c r="A161" s="93">
        <f t="shared" si="26"/>
        <v>153</v>
      </c>
      <c r="B161" s="24" t="s">
        <v>10</v>
      </c>
      <c r="C161" s="28">
        <f t="shared" si="20"/>
        <v>0</v>
      </c>
      <c r="D161" s="26">
        <f t="shared" si="20"/>
        <v>0</v>
      </c>
      <c r="E161" s="26">
        <f t="shared" si="20"/>
        <v>0</v>
      </c>
      <c r="F161" s="29"/>
      <c r="G161" s="25"/>
      <c r="H161" s="21"/>
      <c r="I161" s="21"/>
      <c r="J161" s="30"/>
      <c r="K161" s="28">
        <f t="shared" si="27"/>
        <v>0</v>
      </c>
      <c r="L161" s="26"/>
      <c r="M161" s="26"/>
      <c r="N161" s="31"/>
      <c r="O161" s="98"/>
      <c r="P161" s="96"/>
      <c r="Q161" s="96"/>
      <c r="R161" s="95"/>
      <c r="S161" s="98"/>
      <c r="T161" s="96"/>
      <c r="U161" s="96"/>
      <c r="V161" s="95"/>
    </row>
    <row r="162" spans="1:22" x14ac:dyDescent="0.2">
      <c r="A162" s="93">
        <f t="shared" si="26"/>
        <v>154</v>
      </c>
      <c r="B162" s="24" t="s">
        <v>11</v>
      </c>
      <c r="C162" s="28">
        <f t="shared" si="20"/>
        <v>0</v>
      </c>
      <c r="D162" s="26">
        <f t="shared" si="20"/>
        <v>0</v>
      </c>
      <c r="E162" s="26">
        <f t="shared" si="20"/>
        <v>0</v>
      </c>
      <c r="F162" s="29"/>
      <c r="G162" s="25"/>
      <c r="H162" s="21"/>
      <c r="I162" s="21"/>
      <c r="J162" s="30"/>
      <c r="K162" s="28">
        <f t="shared" si="27"/>
        <v>0</v>
      </c>
      <c r="L162" s="26"/>
      <c r="M162" s="26"/>
      <c r="N162" s="31"/>
      <c r="O162" s="98"/>
      <c r="P162" s="96"/>
      <c r="Q162" s="96"/>
      <c r="R162" s="95"/>
      <c r="S162" s="98"/>
      <c r="T162" s="96"/>
      <c r="U162" s="96"/>
      <c r="V162" s="95"/>
    </row>
    <row r="163" spans="1:22" x14ac:dyDescent="0.2">
      <c r="A163" s="93">
        <f t="shared" si="26"/>
        <v>155</v>
      </c>
      <c r="B163" s="24" t="s">
        <v>12</v>
      </c>
      <c r="C163" s="28">
        <f t="shared" si="20"/>
        <v>0</v>
      </c>
      <c r="D163" s="26">
        <f t="shared" si="20"/>
        <v>0</v>
      </c>
      <c r="E163" s="26">
        <f t="shared" si="20"/>
        <v>0</v>
      </c>
      <c r="F163" s="29"/>
      <c r="G163" s="25"/>
      <c r="H163" s="21"/>
      <c r="I163" s="21"/>
      <c r="J163" s="30"/>
      <c r="K163" s="28">
        <f t="shared" si="27"/>
        <v>0</v>
      </c>
      <c r="L163" s="26"/>
      <c r="M163" s="26"/>
      <c r="N163" s="31"/>
      <c r="O163" s="98"/>
      <c r="P163" s="96"/>
      <c r="Q163" s="96"/>
      <c r="R163" s="95"/>
      <c r="S163" s="98"/>
      <c r="T163" s="96"/>
      <c r="U163" s="96"/>
      <c r="V163" s="95"/>
    </row>
    <row r="164" spans="1:22" x14ac:dyDescent="0.2">
      <c r="A164" s="93">
        <f t="shared" si="26"/>
        <v>156</v>
      </c>
      <c r="B164" s="24" t="s">
        <v>13</v>
      </c>
      <c r="C164" s="28">
        <f t="shared" si="20"/>
        <v>0</v>
      </c>
      <c r="D164" s="26">
        <f t="shared" si="20"/>
        <v>0</v>
      </c>
      <c r="E164" s="26">
        <f t="shared" si="20"/>
        <v>0</v>
      </c>
      <c r="F164" s="29"/>
      <c r="G164" s="25"/>
      <c r="H164" s="21"/>
      <c r="I164" s="21"/>
      <c r="J164" s="30"/>
      <c r="K164" s="28">
        <f t="shared" si="27"/>
        <v>0</v>
      </c>
      <c r="L164" s="26"/>
      <c r="M164" s="26"/>
      <c r="N164" s="31"/>
      <c r="O164" s="98"/>
      <c r="P164" s="96"/>
      <c r="Q164" s="96"/>
      <c r="R164" s="95"/>
      <c r="S164" s="98"/>
      <c r="T164" s="96"/>
      <c r="U164" s="96"/>
      <c r="V164" s="95"/>
    </row>
    <row r="165" spans="1:22" x14ac:dyDescent="0.2">
      <c r="A165" s="93">
        <f t="shared" si="26"/>
        <v>157</v>
      </c>
      <c r="B165" s="24" t="s">
        <v>14</v>
      </c>
      <c r="C165" s="28">
        <f t="shared" ref="C165:E174" si="28">G165+K165+O165+S165</f>
        <v>0</v>
      </c>
      <c r="D165" s="26">
        <f t="shared" si="28"/>
        <v>0</v>
      </c>
      <c r="E165" s="26">
        <f t="shared" si="28"/>
        <v>0</v>
      </c>
      <c r="F165" s="29"/>
      <c r="G165" s="25"/>
      <c r="H165" s="21"/>
      <c r="I165" s="21"/>
      <c r="J165" s="30"/>
      <c r="K165" s="28">
        <f t="shared" si="27"/>
        <v>0</v>
      </c>
      <c r="L165" s="26"/>
      <c r="M165" s="26"/>
      <c r="N165" s="31"/>
      <c r="O165" s="98"/>
      <c r="P165" s="96"/>
      <c r="Q165" s="96"/>
      <c r="R165" s="95"/>
      <c r="S165" s="98"/>
      <c r="T165" s="96"/>
      <c r="U165" s="96"/>
      <c r="V165" s="95"/>
    </row>
    <row r="166" spans="1:22" x14ac:dyDescent="0.2">
      <c r="A166" s="93">
        <f t="shared" si="26"/>
        <v>158</v>
      </c>
      <c r="B166" s="24" t="s">
        <v>28</v>
      </c>
      <c r="C166" s="28">
        <f t="shared" si="28"/>
        <v>0</v>
      </c>
      <c r="D166" s="26">
        <f t="shared" si="28"/>
        <v>0</v>
      </c>
      <c r="E166" s="26">
        <f t="shared" si="28"/>
        <v>0</v>
      </c>
      <c r="F166" s="29"/>
      <c r="G166" s="25">
        <f t="shared" si="24"/>
        <v>0</v>
      </c>
      <c r="H166" s="26"/>
      <c r="I166" s="21"/>
      <c r="J166" s="30"/>
      <c r="K166" s="28">
        <f t="shared" si="27"/>
        <v>0</v>
      </c>
      <c r="L166" s="26"/>
      <c r="M166" s="26"/>
      <c r="N166" s="31"/>
      <c r="O166" s="98"/>
      <c r="P166" s="96"/>
      <c r="Q166" s="96"/>
      <c r="R166" s="95"/>
      <c r="S166" s="98"/>
      <c r="T166" s="96"/>
      <c r="U166" s="96"/>
      <c r="V166" s="95"/>
    </row>
    <row r="167" spans="1:22" x14ac:dyDescent="0.2">
      <c r="A167" s="93">
        <f t="shared" si="26"/>
        <v>159</v>
      </c>
      <c r="B167" s="24" t="s">
        <v>16</v>
      </c>
      <c r="C167" s="28">
        <f t="shared" si="28"/>
        <v>0</v>
      </c>
      <c r="D167" s="26">
        <f t="shared" si="28"/>
        <v>0</v>
      </c>
      <c r="E167" s="26">
        <f t="shared" si="28"/>
        <v>0</v>
      </c>
      <c r="F167" s="29"/>
      <c r="G167" s="25"/>
      <c r="H167" s="21"/>
      <c r="I167" s="21"/>
      <c r="J167" s="30"/>
      <c r="K167" s="28">
        <f t="shared" si="27"/>
        <v>0</v>
      </c>
      <c r="L167" s="26"/>
      <c r="M167" s="26"/>
      <c r="N167" s="31"/>
      <c r="O167" s="98"/>
      <c r="P167" s="96"/>
      <c r="Q167" s="96"/>
      <c r="R167" s="95"/>
      <c r="S167" s="98"/>
      <c r="T167" s="96"/>
      <c r="U167" s="96"/>
      <c r="V167" s="95"/>
    </row>
    <row r="168" spans="1:22" x14ac:dyDescent="0.2">
      <c r="A168" s="93">
        <f t="shared" si="26"/>
        <v>160</v>
      </c>
      <c r="B168" s="54" t="s">
        <v>91</v>
      </c>
      <c r="C168" s="28">
        <f t="shared" si="28"/>
        <v>0</v>
      </c>
      <c r="D168" s="26">
        <f t="shared" si="28"/>
        <v>0</v>
      </c>
      <c r="E168" s="26">
        <f t="shared" si="28"/>
        <v>0</v>
      </c>
      <c r="F168" s="29"/>
      <c r="G168" s="103"/>
      <c r="H168" s="96"/>
      <c r="I168" s="96"/>
      <c r="J168" s="103"/>
      <c r="K168" s="35">
        <f t="shared" si="27"/>
        <v>0</v>
      </c>
      <c r="L168" s="26"/>
      <c r="M168" s="26"/>
      <c r="N168" s="100"/>
      <c r="O168" s="105"/>
      <c r="P168" s="96"/>
      <c r="Q168" s="96"/>
      <c r="R168" s="100"/>
      <c r="S168" s="105"/>
      <c r="T168" s="96"/>
      <c r="U168" s="96"/>
      <c r="V168" s="100"/>
    </row>
    <row r="169" spans="1:22" x14ac:dyDescent="0.2">
      <c r="A169" s="93">
        <f t="shared" si="26"/>
        <v>161</v>
      </c>
      <c r="B169" s="40" t="s">
        <v>165</v>
      </c>
      <c r="C169" s="18">
        <f t="shared" si="28"/>
        <v>0</v>
      </c>
      <c r="D169" s="21">
        <f t="shared" si="28"/>
        <v>0</v>
      </c>
      <c r="E169" s="21">
        <f t="shared" si="28"/>
        <v>0</v>
      </c>
      <c r="F169" s="29"/>
      <c r="G169" s="103"/>
      <c r="H169" s="26"/>
      <c r="I169" s="26"/>
      <c r="J169" s="99"/>
      <c r="K169" s="159">
        <f t="shared" si="27"/>
        <v>0</v>
      </c>
      <c r="L169" s="21"/>
      <c r="M169" s="21"/>
      <c r="N169" s="100"/>
      <c r="O169" s="105"/>
      <c r="P169" s="96"/>
      <c r="Q169" s="96"/>
      <c r="R169" s="100"/>
      <c r="S169" s="105"/>
      <c r="T169" s="96"/>
      <c r="U169" s="96"/>
      <c r="V169" s="100"/>
    </row>
    <row r="170" spans="1:22" x14ac:dyDescent="0.2">
      <c r="A170" s="93">
        <f t="shared" si="26"/>
        <v>162</v>
      </c>
      <c r="B170" s="24" t="s">
        <v>36</v>
      </c>
      <c r="C170" s="28">
        <f t="shared" si="28"/>
        <v>0</v>
      </c>
      <c r="D170" s="26">
        <f t="shared" si="28"/>
        <v>0</v>
      </c>
      <c r="E170" s="26"/>
      <c r="F170" s="29"/>
      <c r="G170" s="99">
        <f>G171+G172</f>
        <v>0</v>
      </c>
      <c r="H170" s="26"/>
      <c r="I170" s="96"/>
      <c r="J170" s="103"/>
      <c r="K170" s="105"/>
      <c r="L170" s="96"/>
      <c r="M170" s="96"/>
      <c r="N170" s="100"/>
      <c r="O170" s="105"/>
      <c r="P170" s="96"/>
      <c r="Q170" s="96"/>
      <c r="R170" s="100"/>
      <c r="S170" s="105"/>
      <c r="T170" s="96"/>
      <c r="U170" s="96"/>
      <c r="V170" s="100"/>
    </row>
    <row r="171" spans="1:22" x14ac:dyDescent="0.2">
      <c r="A171" s="93">
        <f t="shared" si="26"/>
        <v>163</v>
      </c>
      <c r="B171" s="121" t="s">
        <v>166</v>
      </c>
      <c r="C171" s="18">
        <f t="shared" si="28"/>
        <v>0</v>
      </c>
      <c r="D171" s="96">
        <f t="shared" si="28"/>
        <v>0</v>
      </c>
      <c r="E171" s="96"/>
      <c r="F171" s="95"/>
      <c r="G171" s="103">
        <f t="shared" si="24"/>
        <v>0</v>
      </c>
      <c r="H171" s="96"/>
      <c r="I171" s="96"/>
      <c r="J171" s="103"/>
      <c r="K171" s="105"/>
      <c r="L171" s="96"/>
      <c r="M171" s="96"/>
      <c r="N171" s="100"/>
      <c r="O171" s="105"/>
      <c r="P171" s="96"/>
      <c r="Q171" s="96"/>
      <c r="R171" s="100"/>
      <c r="S171" s="105"/>
      <c r="T171" s="96"/>
      <c r="U171" s="96"/>
      <c r="V171" s="100"/>
    </row>
    <row r="172" spans="1:22" x14ac:dyDescent="0.2">
      <c r="A172" s="93">
        <f t="shared" si="26"/>
        <v>164</v>
      </c>
      <c r="B172" s="40" t="s">
        <v>167</v>
      </c>
      <c r="C172" s="18">
        <f t="shared" si="28"/>
        <v>0</v>
      </c>
      <c r="D172" s="96">
        <f t="shared" si="28"/>
        <v>0</v>
      </c>
      <c r="E172" s="96"/>
      <c r="F172" s="95"/>
      <c r="G172" s="103">
        <f t="shared" ref="G172:G207" si="29">H172+J172</f>
        <v>0</v>
      </c>
      <c r="H172" s="96"/>
      <c r="I172" s="96"/>
      <c r="J172" s="103"/>
      <c r="K172" s="105"/>
      <c r="L172" s="96"/>
      <c r="M172" s="96"/>
      <c r="N172" s="100"/>
      <c r="O172" s="105"/>
      <c r="P172" s="96"/>
      <c r="Q172" s="96"/>
      <c r="R172" s="100"/>
      <c r="S172" s="105"/>
      <c r="T172" s="96"/>
      <c r="U172" s="96"/>
      <c r="V172" s="100"/>
    </row>
    <row r="173" spans="1:22" x14ac:dyDescent="0.2">
      <c r="A173" s="93">
        <v>165</v>
      </c>
      <c r="B173" s="24" t="s">
        <v>6</v>
      </c>
      <c r="C173" s="28">
        <f t="shared" si="28"/>
        <v>0</v>
      </c>
      <c r="D173" s="26">
        <f t="shared" si="28"/>
        <v>0</v>
      </c>
      <c r="E173" s="26">
        <f>I173+M173+Q173+U173</f>
        <v>0</v>
      </c>
      <c r="F173" s="29"/>
      <c r="G173" s="25"/>
      <c r="H173" s="26"/>
      <c r="I173" s="26"/>
      <c r="J173" s="97"/>
      <c r="K173" s="35">
        <f>L173+N173</f>
        <v>0</v>
      </c>
      <c r="L173" s="26"/>
      <c r="M173" s="26"/>
      <c r="N173" s="95"/>
      <c r="O173" s="98"/>
      <c r="P173" s="96"/>
      <c r="Q173" s="96"/>
      <c r="R173" s="95"/>
      <c r="S173" s="28">
        <f>T173+V173</f>
        <v>0</v>
      </c>
      <c r="T173" s="26"/>
      <c r="U173" s="26"/>
      <c r="V173" s="95"/>
    </row>
    <row r="174" spans="1:22" ht="13.5" thickBot="1" x14ac:dyDescent="0.25">
      <c r="A174" s="122">
        <f t="shared" si="26"/>
        <v>166</v>
      </c>
      <c r="B174" s="160" t="s">
        <v>168</v>
      </c>
      <c r="C174" s="49">
        <f t="shared" si="28"/>
        <v>0</v>
      </c>
      <c r="D174" s="143">
        <f t="shared" si="28"/>
        <v>0</v>
      </c>
      <c r="E174" s="143">
        <f>I174+M174+Q174+U174</f>
        <v>0</v>
      </c>
      <c r="F174" s="144"/>
      <c r="G174" s="161"/>
      <c r="H174" s="143"/>
      <c r="I174" s="143"/>
      <c r="J174" s="162"/>
      <c r="K174" s="159">
        <f>L174+N174</f>
        <v>0</v>
      </c>
      <c r="L174" s="143"/>
      <c r="M174" s="143"/>
      <c r="N174" s="144"/>
      <c r="O174" s="142"/>
      <c r="P174" s="143"/>
      <c r="Q174" s="143"/>
      <c r="R174" s="144"/>
      <c r="S174" s="18">
        <f>T174+V174</f>
        <v>0</v>
      </c>
      <c r="T174" s="143"/>
      <c r="U174" s="143"/>
      <c r="V174" s="144"/>
    </row>
    <row r="175" spans="1:22" ht="45.75" thickBot="1" x14ac:dyDescent="0.3">
      <c r="A175" s="73">
        <f t="shared" si="26"/>
        <v>167</v>
      </c>
      <c r="B175" s="74" t="s">
        <v>169</v>
      </c>
      <c r="C175" s="66">
        <f t="shared" ref="C175:L175" si="30">C176+C185+SUM(C187:C196)</f>
        <v>0</v>
      </c>
      <c r="D175" s="62">
        <f t="shared" si="30"/>
        <v>0</v>
      </c>
      <c r="E175" s="62">
        <f t="shared" si="30"/>
        <v>0</v>
      </c>
      <c r="F175" s="64">
        <f t="shared" si="30"/>
        <v>0</v>
      </c>
      <c r="G175" s="75">
        <f t="shared" si="30"/>
        <v>0</v>
      </c>
      <c r="H175" s="62">
        <f t="shared" si="30"/>
        <v>0</v>
      </c>
      <c r="I175" s="62">
        <f>I176+I185+SUM(I187:I196)</f>
        <v>0</v>
      </c>
      <c r="J175" s="67">
        <f t="shared" si="30"/>
        <v>0</v>
      </c>
      <c r="K175" s="66">
        <f t="shared" si="30"/>
        <v>0</v>
      </c>
      <c r="L175" s="62">
        <f t="shared" si="30"/>
        <v>0</v>
      </c>
      <c r="M175" s="62"/>
      <c r="N175" s="77">
        <f>N176+N185+SUM(N187:N196)</f>
        <v>0</v>
      </c>
      <c r="O175" s="66"/>
      <c r="P175" s="62"/>
      <c r="Q175" s="62"/>
      <c r="R175" s="77"/>
      <c r="S175" s="66">
        <f>S176+S185+SUM(S187:S196)</f>
        <v>0</v>
      </c>
      <c r="T175" s="62">
        <f>T176+T185+SUM(T187:T196)</f>
        <v>0</v>
      </c>
      <c r="U175" s="62">
        <f>U176+U185+SUM(U187:U196)</f>
        <v>0</v>
      </c>
      <c r="V175" s="67">
        <f>V176+V185+SUM(V187:V196)</f>
        <v>0</v>
      </c>
    </row>
    <row r="176" spans="1:22" x14ac:dyDescent="0.2">
      <c r="A176" s="163">
        <f t="shared" si="26"/>
        <v>168</v>
      </c>
      <c r="B176" s="164" t="s">
        <v>100</v>
      </c>
      <c r="C176" s="133">
        <f>G176+K176+O176+S176</f>
        <v>0</v>
      </c>
      <c r="D176" s="113">
        <f>H176+L176+P176+T176</f>
        <v>0</v>
      </c>
      <c r="E176" s="113"/>
      <c r="F176" s="116">
        <f>J176+N176+R176+V176</f>
        <v>0</v>
      </c>
      <c r="G176" s="112">
        <f>G177+G179+G180+G181+G182+G183+G184</f>
        <v>0</v>
      </c>
      <c r="H176" s="113">
        <f>H177+H179+H180+H181+H182+H183+H184</f>
        <v>0</v>
      </c>
      <c r="I176" s="113"/>
      <c r="J176" s="165">
        <f>J177+J179</f>
        <v>0</v>
      </c>
      <c r="K176" s="112">
        <f>L176+N176</f>
        <v>0</v>
      </c>
      <c r="L176" s="112">
        <f>L177+L180+L181</f>
        <v>0</v>
      </c>
      <c r="M176" s="112"/>
      <c r="N176" s="166">
        <f>N177+N180+N181</f>
        <v>0</v>
      </c>
      <c r="O176" s="167"/>
      <c r="P176" s="168"/>
      <c r="Q176" s="168"/>
      <c r="R176" s="114"/>
      <c r="S176" s="134"/>
      <c r="T176" s="119"/>
      <c r="U176" s="119"/>
      <c r="V176" s="115"/>
    </row>
    <row r="177" spans="1:22" x14ac:dyDescent="0.2">
      <c r="A177" s="169">
        <f t="shared" si="26"/>
        <v>169</v>
      </c>
      <c r="B177" s="40" t="s">
        <v>170</v>
      </c>
      <c r="C177" s="18">
        <f>G177+K177+O177+S177</f>
        <v>0</v>
      </c>
      <c r="D177" s="96">
        <f>H177</f>
        <v>0</v>
      </c>
      <c r="E177" s="96"/>
      <c r="F177" s="97">
        <f>J177+N177+R177+V177</f>
        <v>0</v>
      </c>
      <c r="G177" s="98">
        <f t="shared" si="29"/>
        <v>0</v>
      </c>
      <c r="H177" s="21"/>
      <c r="I177" s="21"/>
      <c r="J177" s="31"/>
      <c r="K177" s="90">
        <f>L177+N177</f>
        <v>0</v>
      </c>
      <c r="L177" s="96"/>
      <c r="M177" s="96"/>
      <c r="N177" s="95">
        <f>N178</f>
        <v>0</v>
      </c>
      <c r="O177" s="98"/>
      <c r="P177" s="96"/>
      <c r="Q177" s="96"/>
      <c r="R177" s="95"/>
      <c r="S177" s="98"/>
      <c r="T177" s="96"/>
      <c r="U177" s="96"/>
      <c r="V177" s="95"/>
    </row>
    <row r="178" spans="1:22" x14ac:dyDescent="0.2">
      <c r="A178" s="169">
        <f t="shared" si="26"/>
        <v>170</v>
      </c>
      <c r="B178" s="40" t="s">
        <v>171</v>
      </c>
      <c r="C178" s="18">
        <f t="shared" ref="C178:E208" si="31">G178+K178+O178+S178</f>
        <v>0</v>
      </c>
      <c r="D178" s="96"/>
      <c r="E178" s="96"/>
      <c r="F178" s="97">
        <f>J178+N178+R178+V178</f>
        <v>0</v>
      </c>
      <c r="G178" s="98"/>
      <c r="H178" s="21"/>
      <c r="I178" s="96"/>
      <c r="J178" s="95"/>
      <c r="K178" s="98">
        <f>L178+N178</f>
        <v>0</v>
      </c>
      <c r="L178" s="96"/>
      <c r="M178" s="96"/>
      <c r="N178" s="95"/>
      <c r="O178" s="98"/>
      <c r="P178" s="96"/>
      <c r="Q178" s="96"/>
      <c r="R178" s="95"/>
      <c r="S178" s="98"/>
      <c r="T178" s="96"/>
      <c r="U178" s="96"/>
      <c r="V178" s="95"/>
    </row>
    <row r="179" spans="1:22" ht="25.5" x14ac:dyDescent="0.2">
      <c r="A179" s="169">
        <v>171</v>
      </c>
      <c r="B179" s="170" t="s">
        <v>172</v>
      </c>
      <c r="C179" s="159">
        <f t="shared" si="31"/>
        <v>0</v>
      </c>
      <c r="D179" s="21"/>
      <c r="E179" s="21"/>
      <c r="F179" s="97">
        <f>J179+N179+R179+V179</f>
        <v>0</v>
      </c>
      <c r="G179" s="98">
        <f t="shared" si="29"/>
        <v>0</v>
      </c>
      <c r="H179" s="21"/>
      <c r="I179" s="96"/>
      <c r="J179" s="10"/>
      <c r="K179" s="98"/>
      <c r="L179" s="96"/>
      <c r="M179" s="96"/>
      <c r="N179" s="95"/>
      <c r="O179" s="98"/>
      <c r="P179" s="96"/>
      <c r="Q179" s="96"/>
      <c r="R179" s="95"/>
      <c r="S179" s="98"/>
      <c r="T179" s="96"/>
      <c r="U179" s="96"/>
      <c r="V179" s="95"/>
    </row>
    <row r="180" spans="1:22" x14ac:dyDescent="0.2">
      <c r="A180" s="169">
        <f t="shared" si="26"/>
        <v>172</v>
      </c>
      <c r="B180" s="40" t="s">
        <v>173</v>
      </c>
      <c r="C180" s="18">
        <f t="shared" si="31"/>
        <v>0</v>
      </c>
      <c r="D180" s="96">
        <f t="shared" si="31"/>
        <v>0</v>
      </c>
      <c r="E180" s="96"/>
      <c r="F180" s="97"/>
      <c r="G180" s="98">
        <f t="shared" si="29"/>
        <v>0</v>
      </c>
      <c r="H180" s="96"/>
      <c r="I180" s="96"/>
      <c r="J180" s="95"/>
      <c r="K180" s="98"/>
      <c r="L180" s="96"/>
      <c r="M180" s="96"/>
      <c r="N180" s="95"/>
      <c r="O180" s="98"/>
      <c r="P180" s="96"/>
      <c r="Q180" s="96"/>
      <c r="R180" s="95"/>
      <c r="S180" s="98"/>
      <c r="T180" s="96"/>
      <c r="U180" s="96"/>
      <c r="V180" s="95"/>
    </row>
    <row r="181" spans="1:22" x14ac:dyDescent="0.2">
      <c r="A181" s="169">
        <f t="shared" si="26"/>
        <v>173</v>
      </c>
      <c r="B181" s="40" t="s">
        <v>165</v>
      </c>
      <c r="C181" s="18">
        <f t="shared" si="31"/>
        <v>0</v>
      </c>
      <c r="D181" s="96">
        <f t="shared" si="31"/>
        <v>0</v>
      </c>
      <c r="E181" s="96"/>
      <c r="F181" s="97"/>
      <c r="G181" s="98"/>
      <c r="H181" s="102"/>
      <c r="I181" s="102"/>
      <c r="J181" s="100"/>
      <c r="K181" s="98">
        <f>L181+N181</f>
        <v>0</v>
      </c>
      <c r="L181" s="102"/>
      <c r="M181" s="102"/>
      <c r="N181" s="100"/>
      <c r="O181" s="98"/>
      <c r="P181" s="102"/>
      <c r="Q181" s="102"/>
      <c r="R181" s="100"/>
      <c r="S181" s="98"/>
      <c r="T181" s="102"/>
      <c r="U181" s="102"/>
      <c r="V181" s="100"/>
    </row>
    <row r="182" spans="1:22" x14ac:dyDescent="0.2">
      <c r="A182" s="169">
        <v>174</v>
      </c>
      <c r="B182" s="40" t="s">
        <v>174</v>
      </c>
      <c r="C182" s="18">
        <f t="shared" si="31"/>
        <v>0</v>
      </c>
      <c r="D182" s="96">
        <f t="shared" si="31"/>
        <v>0</v>
      </c>
      <c r="E182" s="96"/>
      <c r="F182" s="97"/>
      <c r="G182" s="98">
        <f t="shared" si="29"/>
        <v>0</v>
      </c>
      <c r="H182" s="96"/>
      <c r="I182" s="102"/>
      <c r="J182" s="100"/>
      <c r="K182" s="105"/>
      <c r="L182" s="96"/>
      <c r="M182" s="102"/>
      <c r="N182" s="100"/>
      <c r="O182" s="105"/>
      <c r="P182" s="96"/>
      <c r="Q182" s="102"/>
      <c r="R182" s="100"/>
      <c r="S182" s="105"/>
      <c r="T182" s="96"/>
      <c r="U182" s="102"/>
      <c r="V182" s="100"/>
    </row>
    <row r="183" spans="1:22" x14ac:dyDescent="0.2">
      <c r="A183" s="169">
        <v>175</v>
      </c>
      <c r="B183" s="40" t="s">
        <v>175</v>
      </c>
      <c r="C183" s="18">
        <f t="shared" si="31"/>
        <v>0</v>
      </c>
      <c r="D183" s="96">
        <f t="shared" si="31"/>
        <v>0</v>
      </c>
      <c r="E183" s="96"/>
      <c r="F183" s="97"/>
      <c r="G183" s="105">
        <f t="shared" si="29"/>
        <v>0</v>
      </c>
      <c r="H183" s="96"/>
      <c r="I183" s="102"/>
      <c r="J183" s="100"/>
      <c r="K183" s="105"/>
      <c r="L183" s="96"/>
      <c r="M183" s="102"/>
      <c r="N183" s="100"/>
      <c r="O183" s="105"/>
      <c r="P183" s="96"/>
      <c r="Q183" s="102"/>
      <c r="R183" s="100"/>
      <c r="S183" s="105"/>
      <c r="T183" s="96"/>
      <c r="U183" s="102"/>
      <c r="V183" s="100"/>
    </row>
    <row r="184" spans="1:22" x14ac:dyDescent="0.2">
      <c r="A184" s="169">
        <v>176</v>
      </c>
      <c r="B184" s="40" t="s">
        <v>176</v>
      </c>
      <c r="C184" s="18">
        <f t="shared" si="31"/>
        <v>0</v>
      </c>
      <c r="D184" s="96">
        <f t="shared" si="31"/>
        <v>0</v>
      </c>
      <c r="E184" s="96"/>
      <c r="F184" s="97"/>
      <c r="G184" s="105">
        <f t="shared" si="29"/>
        <v>0</v>
      </c>
      <c r="H184" s="96"/>
      <c r="I184" s="102"/>
      <c r="J184" s="100"/>
      <c r="K184" s="105"/>
      <c r="L184" s="96"/>
      <c r="M184" s="102"/>
      <c r="N184" s="100"/>
      <c r="O184" s="105"/>
      <c r="P184" s="96"/>
      <c r="Q184" s="102"/>
      <c r="R184" s="100"/>
      <c r="S184" s="105"/>
      <c r="T184" s="96"/>
      <c r="U184" s="102"/>
      <c r="V184" s="100"/>
    </row>
    <row r="185" spans="1:22" x14ac:dyDescent="0.2">
      <c r="A185" s="169">
        <v>177</v>
      </c>
      <c r="B185" s="24" t="s">
        <v>105</v>
      </c>
      <c r="C185" s="28">
        <f t="shared" si="31"/>
        <v>0</v>
      </c>
      <c r="D185" s="26">
        <f>H185</f>
        <v>0</v>
      </c>
      <c r="E185" s="26"/>
      <c r="F185" s="27"/>
      <c r="G185" s="35">
        <f>G186</f>
        <v>0</v>
      </c>
      <c r="H185" s="26">
        <f>H186</f>
        <v>0</v>
      </c>
      <c r="I185" s="96"/>
      <c r="J185" s="100"/>
      <c r="K185" s="105"/>
      <c r="L185" s="96"/>
      <c r="M185" s="96"/>
      <c r="N185" s="100"/>
      <c r="O185" s="105"/>
      <c r="P185" s="96"/>
      <c r="Q185" s="96"/>
      <c r="R185" s="100"/>
      <c r="S185" s="105"/>
      <c r="T185" s="96"/>
      <c r="U185" s="96"/>
      <c r="V185" s="100"/>
    </row>
    <row r="186" spans="1:22" x14ac:dyDescent="0.2">
      <c r="A186" s="169">
        <f t="shared" si="26"/>
        <v>178</v>
      </c>
      <c r="B186" s="40" t="s">
        <v>177</v>
      </c>
      <c r="C186" s="18">
        <f t="shared" si="31"/>
        <v>0</v>
      </c>
      <c r="D186" s="96">
        <f t="shared" si="31"/>
        <v>0</v>
      </c>
      <c r="E186" s="96"/>
      <c r="F186" s="97"/>
      <c r="G186" s="105">
        <f t="shared" si="29"/>
        <v>0</v>
      </c>
      <c r="H186" s="96"/>
      <c r="I186" s="96"/>
      <c r="J186" s="100"/>
      <c r="K186" s="105"/>
      <c r="L186" s="96"/>
      <c r="M186" s="96"/>
      <c r="N186" s="100"/>
      <c r="O186" s="105"/>
      <c r="P186" s="96"/>
      <c r="Q186" s="96"/>
      <c r="R186" s="100"/>
      <c r="S186" s="105"/>
      <c r="T186" s="96"/>
      <c r="U186" s="96"/>
      <c r="V186" s="100"/>
    </row>
    <row r="187" spans="1:22" x14ac:dyDescent="0.2">
      <c r="A187" s="169">
        <v>179</v>
      </c>
      <c r="B187" s="24" t="s">
        <v>7</v>
      </c>
      <c r="C187" s="28">
        <f t="shared" si="31"/>
        <v>0</v>
      </c>
      <c r="D187" s="26">
        <f t="shared" si="31"/>
        <v>0</v>
      </c>
      <c r="E187" s="26">
        <f t="shared" si="31"/>
        <v>0</v>
      </c>
      <c r="F187" s="27"/>
      <c r="G187" s="28">
        <f t="shared" si="29"/>
        <v>0</v>
      </c>
      <c r="H187" s="26"/>
      <c r="I187" s="26"/>
      <c r="J187" s="31"/>
      <c r="K187" s="28"/>
      <c r="L187" s="96"/>
      <c r="M187" s="96"/>
      <c r="N187" s="95"/>
      <c r="O187" s="98"/>
      <c r="P187" s="96"/>
      <c r="Q187" s="96"/>
      <c r="R187" s="95"/>
      <c r="S187" s="28">
        <f>T187+V187</f>
        <v>0</v>
      </c>
      <c r="T187" s="26"/>
      <c r="U187" s="26"/>
      <c r="V187" s="29"/>
    </row>
    <row r="188" spans="1:22" x14ac:dyDescent="0.2">
      <c r="A188" s="169">
        <f t="shared" si="26"/>
        <v>180</v>
      </c>
      <c r="B188" s="24" t="s">
        <v>8</v>
      </c>
      <c r="C188" s="28">
        <f t="shared" si="31"/>
        <v>0</v>
      </c>
      <c r="D188" s="26">
        <f t="shared" si="31"/>
        <v>0</v>
      </c>
      <c r="E188" s="26">
        <f t="shared" si="31"/>
        <v>0</v>
      </c>
      <c r="F188" s="27"/>
      <c r="G188" s="28">
        <f t="shared" si="29"/>
        <v>0</v>
      </c>
      <c r="H188" s="26"/>
      <c r="I188" s="26"/>
      <c r="J188" s="31"/>
      <c r="K188" s="28"/>
      <c r="L188" s="96"/>
      <c r="M188" s="96"/>
      <c r="N188" s="95"/>
      <c r="O188" s="98"/>
      <c r="P188" s="96"/>
      <c r="Q188" s="96"/>
      <c r="R188" s="95"/>
      <c r="S188" s="28"/>
      <c r="T188" s="26"/>
      <c r="U188" s="26"/>
      <c r="V188" s="29"/>
    </row>
    <row r="189" spans="1:22" x14ac:dyDescent="0.2">
      <c r="A189" s="169">
        <f t="shared" si="26"/>
        <v>181</v>
      </c>
      <c r="B189" s="24" t="s">
        <v>9</v>
      </c>
      <c r="C189" s="28">
        <f t="shared" si="31"/>
        <v>0</v>
      </c>
      <c r="D189" s="26">
        <f t="shared" si="31"/>
        <v>0</v>
      </c>
      <c r="E189" s="26">
        <f t="shared" si="31"/>
        <v>0</v>
      </c>
      <c r="F189" s="27"/>
      <c r="G189" s="28">
        <f t="shared" si="29"/>
        <v>0</v>
      </c>
      <c r="H189" s="26"/>
      <c r="I189" s="26"/>
      <c r="J189" s="29"/>
      <c r="K189" s="28"/>
      <c r="L189" s="96"/>
      <c r="M189" s="96"/>
      <c r="N189" s="95"/>
      <c r="O189" s="98"/>
      <c r="P189" s="96"/>
      <c r="Q189" s="96"/>
      <c r="R189" s="95"/>
      <c r="S189" s="28">
        <f>T189+V189</f>
        <v>0</v>
      </c>
      <c r="T189" s="26"/>
      <c r="U189" s="26"/>
      <c r="V189" s="29"/>
    </row>
    <row r="190" spans="1:22" x14ac:dyDescent="0.2">
      <c r="A190" s="169">
        <f t="shared" si="26"/>
        <v>182</v>
      </c>
      <c r="B190" s="24" t="s">
        <v>10</v>
      </c>
      <c r="C190" s="28">
        <f t="shared" si="31"/>
        <v>0</v>
      </c>
      <c r="D190" s="26">
        <f t="shared" si="31"/>
        <v>0</v>
      </c>
      <c r="E190" s="26">
        <f t="shared" si="31"/>
        <v>0</v>
      </c>
      <c r="F190" s="27"/>
      <c r="G190" s="28">
        <f t="shared" si="29"/>
        <v>0</v>
      </c>
      <c r="H190" s="26"/>
      <c r="I190" s="26"/>
      <c r="J190" s="29"/>
      <c r="K190" s="28"/>
      <c r="L190" s="96"/>
      <c r="M190" s="96"/>
      <c r="N190" s="95"/>
      <c r="O190" s="98"/>
      <c r="P190" s="96"/>
      <c r="Q190" s="96"/>
      <c r="R190" s="95"/>
      <c r="S190" s="28"/>
      <c r="T190" s="26"/>
      <c r="U190" s="26"/>
      <c r="V190" s="29"/>
    </row>
    <row r="191" spans="1:22" x14ac:dyDescent="0.2">
      <c r="A191" s="169">
        <f t="shared" si="26"/>
        <v>183</v>
      </c>
      <c r="B191" s="24" t="s">
        <v>11</v>
      </c>
      <c r="C191" s="28">
        <f t="shared" si="31"/>
        <v>0</v>
      </c>
      <c r="D191" s="26">
        <f t="shared" si="31"/>
        <v>0</v>
      </c>
      <c r="E191" s="26">
        <f t="shared" si="31"/>
        <v>0</v>
      </c>
      <c r="F191" s="27"/>
      <c r="G191" s="28">
        <f t="shared" si="29"/>
        <v>0</v>
      </c>
      <c r="H191" s="26"/>
      <c r="I191" s="26"/>
      <c r="J191" s="29"/>
      <c r="K191" s="28"/>
      <c r="L191" s="96"/>
      <c r="M191" s="96"/>
      <c r="N191" s="95"/>
      <c r="O191" s="98"/>
      <c r="P191" s="96"/>
      <c r="Q191" s="96"/>
      <c r="R191" s="95"/>
      <c r="S191" s="28"/>
      <c r="T191" s="26"/>
      <c r="U191" s="26"/>
      <c r="V191" s="29"/>
    </row>
    <row r="192" spans="1:22" x14ac:dyDescent="0.2">
      <c r="A192" s="169">
        <f t="shared" si="26"/>
        <v>184</v>
      </c>
      <c r="B192" s="24" t="s">
        <v>12</v>
      </c>
      <c r="C192" s="28">
        <f t="shared" si="31"/>
        <v>0</v>
      </c>
      <c r="D192" s="26">
        <f t="shared" si="31"/>
        <v>0</v>
      </c>
      <c r="E192" s="26">
        <f t="shared" si="31"/>
        <v>0</v>
      </c>
      <c r="F192" s="27"/>
      <c r="G192" s="28">
        <f t="shared" si="29"/>
        <v>0</v>
      </c>
      <c r="H192" s="26"/>
      <c r="I192" s="26"/>
      <c r="J192" s="29"/>
      <c r="K192" s="28"/>
      <c r="L192" s="96"/>
      <c r="M192" s="96"/>
      <c r="N192" s="95"/>
      <c r="O192" s="98"/>
      <c r="P192" s="96"/>
      <c r="Q192" s="96"/>
      <c r="R192" s="95"/>
      <c r="S192" s="28"/>
      <c r="T192" s="26"/>
      <c r="U192" s="26"/>
      <c r="V192" s="29"/>
    </row>
    <row r="193" spans="1:22" x14ac:dyDescent="0.2">
      <c r="A193" s="169">
        <f t="shared" si="26"/>
        <v>185</v>
      </c>
      <c r="B193" s="24" t="s">
        <v>13</v>
      </c>
      <c r="C193" s="28">
        <f t="shared" si="31"/>
        <v>0</v>
      </c>
      <c r="D193" s="26">
        <f t="shared" si="31"/>
        <v>0</v>
      </c>
      <c r="E193" s="26">
        <f t="shared" si="31"/>
        <v>0</v>
      </c>
      <c r="F193" s="27"/>
      <c r="G193" s="28">
        <f t="shared" si="29"/>
        <v>0</v>
      </c>
      <c r="H193" s="26"/>
      <c r="I193" s="26"/>
      <c r="J193" s="29"/>
      <c r="K193" s="28"/>
      <c r="L193" s="96"/>
      <c r="M193" s="96"/>
      <c r="N193" s="95"/>
      <c r="O193" s="98"/>
      <c r="P193" s="96"/>
      <c r="Q193" s="96"/>
      <c r="R193" s="95"/>
      <c r="S193" s="28">
        <f>T193+V193</f>
        <v>0</v>
      </c>
      <c r="T193" s="26"/>
      <c r="U193" s="26"/>
      <c r="V193" s="29"/>
    </row>
    <row r="194" spans="1:22" x14ac:dyDescent="0.2">
      <c r="A194" s="169">
        <f t="shared" si="26"/>
        <v>186</v>
      </c>
      <c r="B194" s="24" t="s">
        <v>14</v>
      </c>
      <c r="C194" s="28">
        <f t="shared" si="31"/>
        <v>0</v>
      </c>
      <c r="D194" s="26">
        <f t="shared" si="31"/>
        <v>0</v>
      </c>
      <c r="E194" s="26">
        <f t="shared" si="31"/>
        <v>0</v>
      </c>
      <c r="F194" s="27"/>
      <c r="G194" s="28">
        <f t="shared" si="29"/>
        <v>0</v>
      </c>
      <c r="H194" s="26"/>
      <c r="I194" s="26"/>
      <c r="J194" s="29"/>
      <c r="K194" s="28"/>
      <c r="L194" s="96"/>
      <c r="M194" s="96"/>
      <c r="N194" s="95"/>
      <c r="O194" s="98"/>
      <c r="P194" s="96"/>
      <c r="Q194" s="96"/>
      <c r="R194" s="95"/>
      <c r="S194" s="28"/>
      <c r="T194" s="26"/>
      <c r="U194" s="26"/>
      <c r="V194" s="29"/>
    </row>
    <row r="195" spans="1:22" x14ac:dyDescent="0.2">
      <c r="A195" s="169">
        <f t="shared" si="26"/>
        <v>187</v>
      </c>
      <c r="B195" s="24" t="s">
        <v>28</v>
      </c>
      <c r="C195" s="28">
        <f t="shared" si="31"/>
        <v>0</v>
      </c>
      <c r="D195" s="26">
        <f t="shared" si="31"/>
        <v>0</v>
      </c>
      <c r="E195" s="26">
        <f t="shared" si="31"/>
        <v>0</v>
      </c>
      <c r="F195" s="27"/>
      <c r="G195" s="28">
        <f t="shared" si="29"/>
        <v>0</v>
      </c>
      <c r="H195" s="26"/>
      <c r="I195" s="26"/>
      <c r="J195" s="29"/>
      <c r="K195" s="28"/>
      <c r="L195" s="96"/>
      <c r="M195" s="96"/>
      <c r="N195" s="95"/>
      <c r="O195" s="98"/>
      <c r="P195" s="96"/>
      <c r="Q195" s="96"/>
      <c r="R195" s="95"/>
      <c r="S195" s="28"/>
      <c r="T195" s="26"/>
      <c r="U195" s="26"/>
      <c r="V195" s="29"/>
    </row>
    <row r="196" spans="1:22" ht="13.5" thickBot="1" x14ac:dyDescent="0.25">
      <c r="A196" s="171">
        <f t="shared" si="26"/>
        <v>188</v>
      </c>
      <c r="B196" s="24" t="s">
        <v>16</v>
      </c>
      <c r="C196" s="28">
        <f t="shared" si="31"/>
        <v>0</v>
      </c>
      <c r="D196" s="26">
        <f t="shared" si="31"/>
        <v>0</v>
      </c>
      <c r="E196" s="26">
        <f>I196+M196+Q196+U196</f>
        <v>0</v>
      </c>
      <c r="F196" s="27"/>
      <c r="G196" s="57">
        <f t="shared" si="29"/>
        <v>0</v>
      </c>
      <c r="H196" s="56"/>
      <c r="I196" s="56"/>
      <c r="J196" s="59"/>
      <c r="K196" s="28"/>
      <c r="L196" s="96"/>
      <c r="M196" s="96"/>
      <c r="N196" s="95"/>
      <c r="O196" s="98"/>
      <c r="P196" s="96"/>
      <c r="Q196" s="96"/>
      <c r="R196" s="95"/>
      <c r="S196" s="57">
        <f>T196+V196</f>
        <v>0</v>
      </c>
      <c r="T196" s="56"/>
      <c r="U196" s="56"/>
      <c r="V196" s="59"/>
    </row>
    <row r="197" spans="1:22" ht="45.75" thickBot="1" x14ac:dyDescent="0.3">
      <c r="A197" s="73">
        <v>189</v>
      </c>
      <c r="B197" s="74" t="s">
        <v>178</v>
      </c>
      <c r="C197" s="75">
        <f t="shared" si="31"/>
        <v>0</v>
      </c>
      <c r="D197" s="62">
        <f t="shared" si="31"/>
        <v>0</v>
      </c>
      <c r="E197" s="62"/>
      <c r="F197" s="67"/>
      <c r="G197" s="75">
        <f>G198+G200+G203+G206</f>
        <v>0</v>
      </c>
      <c r="H197" s="62">
        <f>H198+H200+H203+H206</f>
        <v>0</v>
      </c>
      <c r="I197" s="62"/>
      <c r="J197" s="67"/>
      <c r="K197" s="76">
        <f>K201</f>
        <v>0</v>
      </c>
      <c r="L197" s="62">
        <f>L201</f>
        <v>0</v>
      </c>
      <c r="M197" s="62"/>
      <c r="N197" s="67"/>
      <c r="O197" s="75"/>
      <c r="P197" s="62"/>
      <c r="Q197" s="62"/>
      <c r="R197" s="67"/>
      <c r="S197" s="62"/>
      <c r="T197" s="62"/>
      <c r="U197" s="62"/>
      <c r="V197" s="67"/>
    </row>
    <row r="198" spans="1:22" x14ac:dyDescent="0.2">
      <c r="A198" s="78">
        <v>190</v>
      </c>
      <c r="B198" s="92" t="s">
        <v>102</v>
      </c>
      <c r="C198" s="87">
        <f t="shared" si="31"/>
        <v>0</v>
      </c>
      <c r="D198" s="85">
        <f t="shared" si="31"/>
        <v>0</v>
      </c>
      <c r="E198" s="85"/>
      <c r="F198" s="88"/>
      <c r="G198" s="89">
        <f>G199</f>
        <v>0</v>
      </c>
      <c r="H198" s="85">
        <f>H199</f>
        <v>0</v>
      </c>
      <c r="I198" s="119"/>
      <c r="J198" s="111"/>
      <c r="K198" s="172"/>
      <c r="L198" s="119"/>
      <c r="M198" s="119"/>
      <c r="N198" s="173"/>
      <c r="O198" s="172"/>
      <c r="P198" s="119"/>
      <c r="Q198" s="119"/>
      <c r="R198" s="173"/>
      <c r="S198" s="172"/>
      <c r="T198" s="119"/>
      <c r="U198" s="119"/>
      <c r="V198" s="173"/>
    </row>
    <row r="199" spans="1:22" x14ac:dyDescent="0.2">
      <c r="A199" s="93">
        <f t="shared" si="26"/>
        <v>191</v>
      </c>
      <c r="B199" s="40" t="s">
        <v>179</v>
      </c>
      <c r="C199" s="18">
        <f t="shared" si="31"/>
        <v>0</v>
      </c>
      <c r="D199" s="96">
        <f t="shared" si="31"/>
        <v>0</v>
      </c>
      <c r="E199" s="96"/>
      <c r="F199" s="95"/>
      <c r="G199" s="102">
        <f t="shared" si="29"/>
        <v>0</v>
      </c>
      <c r="H199" s="97"/>
      <c r="I199" s="96"/>
      <c r="J199" s="97"/>
      <c r="K199" s="98"/>
      <c r="L199" s="96"/>
      <c r="M199" s="96"/>
      <c r="N199" s="95"/>
      <c r="O199" s="98"/>
      <c r="P199" s="96"/>
      <c r="Q199" s="96"/>
      <c r="R199" s="95"/>
      <c r="S199" s="98"/>
      <c r="T199" s="96"/>
      <c r="U199" s="96"/>
      <c r="V199" s="95"/>
    </row>
    <row r="200" spans="1:22" x14ac:dyDescent="0.2">
      <c r="A200" s="93">
        <f t="shared" si="26"/>
        <v>192</v>
      </c>
      <c r="B200" s="24" t="s">
        <v>180</v>
      </c>
      <c r="C200" s="28">
        <f t="shared" si="31"/>
        <v>0</v>
      </c>
      <c r="D200" s="26">
        <f t="shared" si="31"/>
        <v>0</v>
      </c>
      <c r="E200" s="26"/>
      <c r="F200" s="29"/>
      <c r="G200" s="99">
        <f>G202</f>
        <v>0</v>
      </c>
      <c r="H200" s="26">
        <f>H202</f>
        <v>0</v>
      </c>
      <c r="I200" s="96"/>
      <c r="J200" s="97"/>
      <c r="K200" s="35">
        <f>K201</f>
        <v>0</v>
      </c>
      <c r="L200" s="26">
        <f>L201</f>
        <v>0</v>
      </c>
      <c r="M200" s="96"/>
      <c r="N200" s="95"/>
      <c r="O200" s="98"/>
      <c r="P200" s="96"/>
      <c r="Q200" s="96"/>
      <c r="R200" s="95"/>
      <c r="S200" s="98"/>
      <c r="T200" s="96"/>
      <c r="U200" s="96"/>
      <c r="V200" s="95"/>
    </row>
    <row r="201" spans="1:22" x14ac:dyDescent="0.2">
      <c r="A201" s="93">
        <f t="shared" si="26"/>
        <v>193</v>
      </c>
      <c r="B201" s="40" t="s">
        <v>181</v>
      </c>
      <c r="C201" s="18">
        <f t="shared" si="31"/>
        <v>0</v>
      </c>
      <c r="D201" s="21">
        <f t="shared" si="31"/>
        <v>0</v>
      </c>
      <c r="E201" s="26"/>
      <c r="F201" s="29"/>
      <c r="G201" s="25"/>
      <c r="H201" s="99"/>
      <c r="I201" s="96"/>
      <c r="J201" s="97"/>
      <c r="K201" s="98">
        <f>L201+N201</f>
        <v>0</v>
      </c>
      <c r="L201" s="96"/>
      <c r="M201" s="96"/>
      <c r="N201" s="95"/>
      <c r="O201" s="98"/>
      <c r="P201" s="96"/>
      <c r="Q201" s="96"/>
      <c r="R201" s="95"/>
      <c r="S201" s="98"/>
      <c r="T201" s="96"/>
      <c r="U201" s="96"/>
      <c r="V201" s="95"/>
    </row>
    <row r="202" spans="1:22" x14ac:dyDescent="0.2">
      <c r="A202" s="93">
        <f t="shared" si="26"/>
        <v>194</v>
      </c>
      <c r="B202" s="40" t="s">
        <v>182</v>
      </c>
      <c r="C202" s="18">
        <f t="shared" si="31"/>
        <v>0</v>
      </c>
      <c r="D202" s="96">
        <f t="shared" si="31"/>
        <v>0</v>
      </c>
      <c r="E202" s="96"/>
      <c r="F202" s="95"/>
      <c r="G202" s="102">
        <f t="shared" si="29"/>
        <v>0</v>
      </c>
      <c r="H202" s="97"/>
      <c r="I202" s="96"/>
      <c r="J202" s="97"/>
      <c r="K202" s="98"/>
      <c r="L202" s="96"/>
      <c r="M202" s="96"/>
      <c r="N202" s="95"/>
      <c r="O202" s="98"/>
      <c r="P202" s="96"/>
      <c r="Q202" s="96"/>
      <c r="R202" s="95"/>
      <c r="S202" s="98"/>
      <c r="T202" s="96"/>
      <c r="U202" s="96"/>
      <c r="V202" s="95"/>
    </row>
    <row r="203" spans="1:22" x14ac:dyDescent="0.2">
      <c r="A203" s="93">
        <v>195</v>
      </c>
      <c r="B203" s="24" t="s">
        <v>105</v>
      </c>
      <c r="C203" s="28">
        <f t="shared" si="31"/>
        <v>0</v>
      </c>
      <c r="D203" s="26">
        <f t="shared" si="31"/>
        <v>0</v>
      </c>
      <c r="E203" s="26"/>
      <c r="F203" s="29"/>
      <c r="G203" s="99">
        <f t="shared" si="29"/>
        <v>0</v>
      </c>
      <c r="H203" s="26">
        <f>H204+H205</f>
        <v>0</v>
      </c>
      <c r="I203" s="96"/>
      <c r="J203" s="97"/>
      <c r="K203" s="98"/>
      <c r="L203" s="96"/>
      <c r="M203" s="96"/>
      <c r="N203" s="95"/>
      <c r="O203" s="98"/>
      <c r="P203" s="96"/>
      <c r="Q203" s="96"/>
      <c r="R203" s="95"/>
      <c r="S203" s="35"/>
      <c r="T203" s="26"/>
      <c r="U203" s="96"/>
      <c r="V203" s="95"/>
    </row>
    <row r="204" spans="1:22" ht="25.5" x14ac:dyDescent="0.2">
      <c r="A204" s="93">
        <f t="shared" si="26"/>
        <v>196</v>
      </c>
      <c r="B204" s="106" t="s">
        <v>183</v>
      </c>
      <c r="C204" s="18">
        <f t="shared" si="31"/>
        <v>0</v>
      </c>
      <c r="D204" s="21">
        <f t="shared" si="31"/>
        <v>0</v>
      </c>
      <c r="E204" s="50"/>
      <c r="F204" s="51"/>
      <c r="G204" s="16">
        <f t="shared" si="29"/>
        <v>0</v>
      </c>
      <c r="H204" s="174"/>
      <c r="I204" s="143"/>
      <c r="J204" s="162"/>
      <c r="K204" s="142"/>
      <c r="L204" s="143"/>
      <c r="M204" s="143"/>
      <c r="N204" s="144"/>
      <c r="O204" s="142"/>
      <c r="P204" s="143"/>
      <c r="Q204" s="143"/>
      <c r="R204" s="144"/>
      <c r="S204" s="142"/>
      <c r="T204" s="143"/>
      <c r="U204" s="143"/>
      <c r="V204" s="144"/>
    </row>
    <row r="205" spans="1:22" x14ac:dyDescent="0.2">
      <c r="A205" s="93">
        <f t="shared" si="26"/>
        <v>197</v>
      </c>
      <c r="B205" s="24" t="s">
        <v>184</v>
      </c>
      <c r="C205" s="18">
        <f t="shared" si="31"/>
        <v>0</v>
      </c>
      <c r="D205" s="21">
        <f t="shared" si="31"/>
        <v>0</v>
      </c>
      <c r="E205" s="44"/>
      <c r="F205" s="47"/>
      <c r="G205" s="102">
        <f t="shared" si="29"/>
        <v>0</v>
      </c>
      <c r="H205" s="50"/>
      <c r="I205" s="143"/>
      <c r="J205" s="162"/>
      <c r="K205" s="142"/>
      <c r="L205" s="143"/>
      <c r="M205" s="143"/>
      <c r="N205" s="144"/>
      <c r="O205" s="142"/>
      <c r="P205" s="143"/>
      <c r="Q205" s="143"/>
      <c r="R205" s="144"/>
      <c r="S205" s="21"/>
      <c r="T205" s="143"/>
      <c r="U205" s="143"/>
      <c r="V205" s="144"/>
    </row>
    <row r="206" spans="1:22" x14ac:dyDescent="0.2">
      <c r="A206" s="93">
        <v>198</v>
      </c>
      <c r="B206" s="24" t="s">
        <v>36</v>
      </c>
      <c r="C206" s="28">
        <f t="shared" si="31"/>
        <v>0</v>
      </c>
      <c r="D206" s="26">
        <f t="shared" si="31"/>
        <v>0</v>
      </c>
      <c r="E206" s="44"/>
      <c r="F206" s="47"/>
      <c r="G206" s="25">
        <f t="shared" si="29"/>
        <v>0</v>
      </c>
      <c r="H206" s="44">
        <f>H207</f>
        <v>0</v>
      </c>
      <c r="I206" s="143"/>
      <c r="J206" s="175"/>
      <c r="K206" s="176"/>
      <c r="L206" s="143"/>
      <c r="M206" s="143"/>
      <c r="N206" s="177"/>
      <c r="O206" s="142"/>
      <c r="P206" s="143"/>
      <c r="Q206" s="143"/>
      <c r="R206" s="177"/>
      <c r="S206" s="176"/>
      <c r="T206" s="143"/>
      <c r="U206" s="143"/>
      <c r="V206" s="177"/>
    </row>
    <row r="207" spans="1:22" ht="13.5" thickBot="1" x14ac:dyDescent="0.25">
      <c r="A207" s="122">
        <v>199</v>
      </c>
      <c r="B207" s="138" t="s">
        <v>185</v>
      </c>
      <c r="C207" s="49">
        <f t="shared" si="31"/>
        <v>0</v>
      </c>
      <c r="D207" s="50">
        <f t="shared" si="31"/>
        <v>0</v>
      </c>
      <c r="E207" s="44"/>
      <c r="F207" s="47"/>
      <c r="G207" s="161">
        <f t="shared" si="29"/>
        <v>0</v>
      </c>
      <c r="H207" s="50"/>
      <c r="I207" s="143"/>
      <c r="J207" s="175"/>
      <c r="K207" s="176"/>
      <c r="L207" s="143"/>
      <c r="M207" s="143"/>
      <c r="N207" s="177"/>
      <c r="O207" s="142"/>
      <c r="P207" s="143"/>
      <c r="Q207" s="143"/>
      <c r="R207" s="177"/>
      <c r="S207" s="176"/>
      <c r="T207" s="143"/>
      <c r="U207" s="143"/>
      <c r="V207" s="177"/>
    </row>
    <row r="208" spans="1:22" ht="13.5" thickBot="1" x14ac:dyDescent="0.25">
      <c r="A208" s="73">
        <v>200</v>
      </c>
      <c r="B208" s="178" t="s">
        <v>186</v>
      </c>
      <c r="C208" s="128">
        <f t="shared" si="31"/>
        <v>12693.383999999998</v>
      </c>
      <c r="D208" s="129">
        <f t="shared" si="31"/>
        <v>12681.564999999999</v>
      </c>
      <c r="E208" s="62">
        <f>I208+M208+Q208+U208</f>
        <v>8236.3879999999972</v>
      </c>
      <c r="F208" s="63">
        <f>J208+N208+R208+V208</f>
        <v>11.819000000000001</v>
      </c>
      <c r="G208" s="129">
        <f>G9+G44+G99+G140+G175+G197</f>
        <v>5817.7960000000003</v>
      </c>
      <c r="H208" s="129">
        <f>H9+H44+H99+H140+H175+H197</f>
        <v>5807.9770000000008</v>
      </c>
      <c r="I208" s="62">
        <f>I9+I44+I99+I140+I175+I197</f>
        <v>3611.0589999999993</v>
      </c>
      <c r="J208" s="129">
        <f>J9+J44+J99+J140+J175+J197</f>
        <v>9.8190000000000008</v>
      </c>
      <c r="K208" s="66">
        <f>K9+K44+K99+K140+K175+K197</f>
        <v>239.86199999999997</v>
      </c>
      <c r="L208" s="62">
        <f>L9+L44+L140+L175+L197</f>
        <v>239.86199999999997</v>
      </c>
      <c r="M208" s="62">
        <f>M9+M44+M140+M175+M197</f>
        <v>82.593000000000004</v>
      </c>
      <c r="N208" s="77">
        <f>N9+N44+N99+N140+N175+N197</f>
        <v>0</v>
      </c>
      <c r="O208" s="75">
        <f>O9+O44+O99+O140+O175+O197</f>
        <v>6048.3999999999978</v>
      </c>
      <c r="P208" s="62">
        <f>P9+P44+P99+P140+P175+P197</f>
        <v>6048.3999999999978</v>
      </c>
      <c r="Q208" s="62">
        <f>Q9+Q44+Q99+Q140+Q175+Q197</f>
        <v>4518.9329999999982</v>
      </c>
      <c r="R208" s="62"/>
      <c r="S208" s="68">
        <f>S9+S44+S99+S140+S175+S197</f>
        <v>587.32600000000002</v>
      </c>
      <c r="T208" s="129">
        <f>T9+T44+T99+T140+T175+T197</f>
        <v>585.32600000000002</v>
      </c>
      <c r="U208" s="129">
        <f>U9+U44+U99+U140+U175+U197</f>
        <v>23.803000000000004</v>
      </c>
      <c r="V208" s="67">
        <f>V9+V20+SUM(V34:V43)+V44+V99+V140+V175+V197</f>
        <v>2</v>
      </c>
    </row>
    <row r="211" spans="2:2" x14ac:dyDescent="0.2">
      <c r="B211" s="6" t="s">
        <v>85</v>
      </c>
    </row>
    <row r="212" spans="2:2" x14ac:dyDescent="0.2">
      <c r="B212" s="6" t="s">
        <v>191</v>
      </c>
    </row>
    <row r="213" spans="2:2" x14ac:dyDescent="0.2">
      <c r="B213" s="69" t="s">
        <v>187</v>
      </c>
    </row>
    <row r="214" spans="2:2" x14ac:dyDescent="0.2">
      <c r="B214" s="6" t="s">
        <v>86</v>
      </c>
    </row>
  </sheetData>
  <mergeCells count="24">
    <mergeCell ref="A6:A8"/>
    <mergeCell ref="B6:B8"/>
    <mergeCell ref="C6:C8"/>
    <mergeCell ref="D6:F6"/>
    <mergeCell ref="G6:G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0"/>
  <sheetViews>
    <sheetView workbookViewId="0">
      <selection activeCell="O28" sqref="O28"/>
    </sheetView>
  </sheetViews>
  <sheetFormatPr defaultRowHeight="12.75" x14ac:dyDescent="0.2"/>
  <cols>
    <col min="1" max="1" width="4.7109375" customWidth="1"/>
    <col min="2" max="2" width="42.5703125" customWidth="1"/>
    <col min="3" max="3" width="12.5703125" customWidth="1"/>
    <col min="4" max="4" width="10.7109375" customWidth="1"/>
    <col min="5" max="5" width="14" customWidth="1"/>
    <col min="6" max="6" width="13.42578125" customWidth="1"/>
  </cols>
  <sheetData>
    <row r="2" spans="1:7" x14ac:dyDescent="0.2">
      <c r="A2" s="605"/>
      <c r="B2" s="605"/>
      <c r="C2" s="809" t="s">
        <v>641</v>
      </c>
      <c r="D2" s="809"/>
      <c r="E2" s="809"/>
      <c r="F2" s="809"/>
      <c r="G2" s="8"/>
    </row>
    <row r="3" spans="1:7" x14ac:dyDescent="0.2">
      <c r="A3" s="605"/>
      <c r="B3" s="605"/>
      <c r="C3" s="809" t="s">
        <v>643</v>
      </c>
      <c r="D3" s="809"/>
      <c r="E3" s="809"/>
      <c r="F3" s="809"/>
      <c r="G3" s="8"/>
    </row>
    <row r="4" spans="1:7" ht="15.75" x14ac:dyDescent="0.25">
      <c r="A4" s="606" t="s">
        <v>640</v>
      </c>
      <c r="B4" s="189"/>
      <c r="C4" s="646"/>
      <c r="D4" s="646" t="s">
        <v>642</v>
      </c>
      <c r="E4" s="646"/>
      <c r="F4" s="646"/>
      <c r="G4" s="8"/>
    </row>
    <row r="5" spans="1:7" s="605" customFormat="1" ht="15.75" x14ac:dyDescent="0.25">
      <c r="A5" s="606"/>
      <c r="B5" s="189"/>
      <c r="C5" s="646"/>
      <c r="D5" s="646" t="s">
        <v>639</v>
      </c>
      <c r="E5" s="646"/>
      <c r="F5" s="646"/>
      <c r="G5" s="8"/>
    </row>
    <row r="6" spans="1:7" s="605" customFormat="1" ht="15.75" x14ac:dyDescent="0.25">
      <c r="A6" s="606"/>
      <c r="B6" s="189"/>
      <c r="C6" s="646"/>
      <c r="D6" s="646" t="s">
        <v>681</v>
      </c>
      <c r="E6" s="646"/>
      <c r="F6" s="646"/>
      <c r="G6" s="8"/>
    </row>
    <row r="7" spans="1:7" s="605" customFormat="1" ht="15.75" x14ac:dyDescent="0.25">
      <c r="A7" s="606"/>
      <c r="B7" s="189"/>
      <c r="C7" s="189"/>
      <c r="D7" s="646" t="s">
        <v>648</v>
      </c>
      <c r="E7" s="189"/>
      <c r="F7" s="189"/>
    </row>
    <row r="8" spans="1:7" ht="15.75" x14ac:dyDescent="0.25">
      <c r="A8" s="810" t="s">
        <v>618</v>
      </c>
      <c r="B8" s="810"/>
      <c r="C8" s="810"/>
      <c r="D8" s="810"/>
      <c r="E8" s="810"/>
      <c r="F8" s="810"/>
    </row>
    <row r="9" spans="1:7" ht="15.75" x14ac:dyDescent="0.25">
      <c r="A9" s="810" t="s">
        <v>619</v>
      </c>
      <c r="B9" s="810"/>
      <c r="C9" s="810"/>
      <c r="D9" s="810"/>
      <c r="E9" s="810"/>
      <c r="F9" s="810"/>
    </row>
    <row r="10" spans="1:7" ht="16.5" thickBot="1" x14ac:dyDescent="0.3">
      <c r="A10" s="189"/>
      <c r="B10" s="189"/>
      <c r="C10" s="189"/>
      <c r="D10" s="189"/>
      <c r="E10" s="606" t="s">
        <v>678</v>
      </c>
      <c r="F10" s="189"/>
    </row>
    <row r="11" spans="1:7" x14ac:dyDescent="0.2">
      <c r="A11" s="811"/>
      <c r="B11" s="813" t="s">
        <v>620</v>
      </c>
      <c r="C11" s="816" t="s">
        <v>621</v>
      </c>
      <c r="D11" s="817"/>
      <c r="E11" s="817"/>
      <c r="F11" s="818"/>
    </row>
    <row r="12" spans="1:7" x14ac:dyDescent="0.2">
      <c r="A12" s="812"/>
      <c r="B12" s="814"/>
      <c r="C12" s="819" t="s">
        <v>44</v>
      </c>
      <c r="D12" s="821" t="s">
        <v>622</v>
      </c>
      <c r="E12" s="822"/>
      <c r="F12" s="823"/>
    </row>
    <row r="13" spans="1:7" ht="39" thickBot="1" x14ac:dyDescent="0.25">
      <c r="A13" s="812"/>
      <c r="B13" s="815"/>
      <c r="C13" s="820"/>
      <c r="D13" s="607" t="s">
        <v>623</v>
      </c>
      <c r="E13" s="607" t="s">
        <v>624</v>
      </c>
      <c r="F13" s="608" t="s">
        <v>625</v>
      </c>
    </row>
    <row r="14" spans="1:7" x14ac:dyDescent="0.2">
      <c r="A14" s="609">
        <v>1</v>
      </c>
      <c r="B14" s="610" t="s">
        <v>626</v>
      </c>
      <c r="C14" s="611">
        <f>D14+E14+F14</f>
        <v>50</v>
      </c>
      <c r="D14" s="612"/>
      <c r="E14" s="613">
        <v>50</v>
      </c>
      <c r="F14" s="614"/>
    </row>
    <row r="15" spans="1:7" x14ac:dyDescent="0.2">
      <c r="A15" s="615">
        <v>2</v>
      </c>
      <c r="B15" s="616" t="s">
        <v>3</v>
      </c>
      <c r="C15" s="617">
        <f>D15+E15+F15</f>
        <v>45.8</v>
      </c>
      <c r="D15" s="618"/>
      <c r="E15" s="619">
        <v>25.8</v>
      </c>
      <c r="F15" s="620">
        <v>20</v>
      </c>
    </row>
    <row r="16" spans="1:7" x14ac:dyDescent="0.2">
      <c r="A16" s="615">
        <v>3</v>
      </c>
      <c r="B16" s="616" t="s">
        <v>4</v>
      </c>
      <c r="C16" s="617">
        <f t="shared" ref="C16:C60" si="0">D16+E16+F16</f>
        <v>54</v>
      </c>
      <c r="D16" s="619"/>
      <c r="E16" s="619"/>
      <c r="F16" s="620">
        <v>54</v>
      </c>
    </row>
    <row r="17" spans="1:6" x14ac:dyDescent="0.2">
      <c r="A17" s="615">
        <v>4</v>
      </c>
      <c r="B17" s="621" t="s">
        <v>627</v>
      </c>
      <c r="C17" s="617">
        <f t="shared" si="0"/>
        <v>3.8000000000000003</v>
      </c>
      <c r="D17" s="622"/>
      <c r="E17" s="622">
        <v>0.35</v>
      </c>
      <c r="F17" s="623">
        <v>3.45</v>
      </c>
    </row>
    <row r="18" spans="1:6" x14ac:dyDescent="0.2">
      <c r="A18" s="615">
        <v>5</v>
      </c>
      <c r="B18" s="621" t="s">
        <v>5</v>
      </c>
      <c r="C18" s="617">
        <f t="shared" si="0"/>
        <v>21</v>
      </c>
      <c r="D18" s="622">
        <v>18</v>
      </c>
      <c r="E18" s="622"/>
      <c r="F18" s="623">
        <v>3</v>
      </c>
    </row>
    <row r="19" spans="1:6" x14ac:dyDescent="0.2">
      <c r="A19" s="615">
        <v>6</v>
      </c>
      <c r="B19" s="621" t="s">
        <v>27</v>
      </c>
      <c r="C19" s="617">
        <f t="shared" si="0"/>
        <v>110</v>
      </c>
      <c r="D19" s="622">
        <v>109</v>
      </c>
      <c r="E19" s="622"/>
      <c r="F19" s="623">
        <v>1</v>
      </c>
    </row>
    <row r="20" spans="1:6" x14ac:dyDescent="0.2">
      <c r="A20" s="709">
        <v>7</v>
      </c>
      <c r="B20" s="710" t="s">
        <v>6</v>
      </c>
      <c r="C20" s="711">
        <f t="shared" si="0"/>
        <v>428</v>
      </c>
      <c r="D20" s="624"/>
      <c r="E20" s="624"/>
      <c r="F20" s="625">
        <v>428</v>
      </c>
    </row>
    <row r="21" spans="1:6" x14ac:dyDescent="0.2">
      <c r="A21" s="615">
        <v>8</v>
      </c>
      <c r="B21" s="621" t="s">
        <v>7</v>
      </c>
      <c r="C21" s="617">
        <f t="shared" si="0"/>
        <v>0.7</v>
      </c>
      <c r="D21" s="622"/>
      <c r="E21" s="622">
        <v>0.4</v>
      </c>
      <c r="F21" s="623">
        <v>0.3</v>
      </c>
    </row>
    <row r="22" spans="1:6" x14ac:dyDescent="0.2">
      <c r="A22" s="615">
        <v>9</v>
      </c>
      <c r="B22" s="621" t="s">
        <v>8</v>
      </c>
      <c r="C22" s="617">
        <f t="shared" si="0"/>
        <v>3.5</v>
      </c>
      <c r="D22" s="622"/>
      <c r="E22" s="622">
        <v>1.3</v>
      </c>
      <c r="F22" s="623">
        <v>2.2000000000000002</v>
      </c>
    </row>
    <row r="23" spans="1:6" x14ac:dyDescent="0.2">
      <c r="A23" s="615">
        <v>10</v>
      </c>
      <c r="B23" s="621" t="s">
        <v>9</v>
      </c>
      <c r="C23" s="617">
        <f t="shared" si="0"/>
        <v>4</v>
      </c>
      <c r="D23" s="622"/>
      <c r="E23" s="622">
        <v>3</v>
      </c>
      <c r="F23" s="623">
        <v>1</v>
      </c>
    </row>
    <row r="24" spans="1:6" x14ac:dyDescent="0.2">
      <c r="A24" s="615">
        <v>11</v>
      </c>
      <c r="B24" s="621" t="s">
        <v>11</v>
      </c>
      <c r="C24" s="617">
        <f t="shared" si="0"/>
        <v>3.12</v>
      </c>
      <c r="D24" s="622"/>
      <c r="E24" s="622">
        <v>3.12</v>
      </c>
      <c r="F24" s="623"/>
    </row>
    <row r="25" spans="1:6" x14ac:dyDescent="0.2">
      <c r="A25" s="615">
        <v>12</v>
      </c>
      <c r="B25" s="621" t="s">
        <v>12</v>
      </c>
      <c r="C25" s="617">
        <f t="shared" si="0"/>
        <v>0.8</v>
      </c>
      <c r="D25" s="622"/>
      <c r="E25" s="622">
        <v>0.4</v>
      </c>
      <c r="F25" s="623">
        <v>0.4</v>
      </c>
    </row>
    <row r="26" spans="1:6" x14ac:dyDescent="0.2">
      <c r="A26" s="615">
        <v>13</v>
      </c>
      <c r="B26" s="621" t="s">
        <v>13</v>
      </c>
      <c r="C26" s="617">
        <f t="shared" si="0"/>
        <v>0.8</v>
      </c>
      <c r="D26" s="622"/>
      <c r="E26" s="622">
        <v>0.8</v>
      </c>
      <c r="F26" s="623"/>
    </row>
    <row r="27" spans="1:6" x14ac:dyDescent="0.2">
      <c r="A27" s="615">
        <v>14</v>
      </c>
      <c r="B27" s="621" t="s">
        <v>14</v>
      </c>
      <c r="C27" s="617">
        <f t="shared" si="0"/>
        <v>0.55200000000000005</v>
      </c>
      <c r="D27" s="622"/>
      <c r="E27" s="622">
        <v>0.55200000000000005</v>
      </c>
      <c r="F27" s="623"/>
    </row>
    <row r="28" spans="1:6" x14ac:dyDescent="0.2">
      <c r="A28" s="615">
        <v>15</v>
      </c>
      <c r="B28" s="621" t="s">
        <v>15</v>
      </c>
      <c r="C28" s="617">
        <f t="shared" si="0"/>
        <v>1</v>
      </c>
      <c r="D28" s="622"/>
      <c r="E28" s="622">
        <v>1</v>
      </c>
      <c r="F28" s="623"/>
    </row>
    <row r="29" spans="1:6" x14ac:dyDescent="0.2">
      <c r="A29" s="615">
        <v>16</v>
      </c>
      <c r="B29" s="621" t="s">
        <v>16</v>
      </c>
      <c r="C29" s="617">
        <f t="shared" si="0"/>
        <v>1.968</v>
      </c>
      <c r="D29" s="622"/>
      <c r="E29" s="622">
        <v>1.968</v>
      </c>
      <c r="F29" s="623"/>
    </row>
    <row r="30" spans="1:6" x14ac:dyDescent="0.2">
      <c r="A30" s="615">
        <v>17</v>
      </c>
      <c r="B30" s="621" t="s">
        <v>194</v>
      </c>
      <c r="C30" s="617">
        <f t="shared" si="0"/>
        <v>100</v>
      </c>
      <c r="D30" s="622"/>
      <c r="E30" s="622">
        <v>5.484</v>
      </c>
      <c r="F30" s="623">
        <v>94.516000000000005</v>
      </c>
    </row>
    <row r="31" spans="1:6" x14ac:dyDescent="0.2">
      <c r="A31" s="615">
        <v>18</v>
      </c>
      <c r="B31" s="621" t="s">
        <v>213</v>
      </c>
      <c r="C31" s="617">
        <f t="shared" si="0"/>
        <v>35.76</v>
      </c>
      <c r="D31" s="622"/>
      <c r="E31" s="622"/>
      <c r="F31" s="623">
        <v>35.76</v>
      </c>
    </row>
    <row r="32" spans="1:6" x14ac:dyDescent="0.2">
      <c r="A32" s="615">
        <v>19</v>
      </c>
      <c r="B32" s="616" t="s">
        <v>221</v>
      </c>
      <c r="C32" s="617">
        <f t="shared" si="0"/>
        <v>27</v>
      </c>
      <c r="D32" s="619">
        <v>24.8</v>
      </c>
      <c r="E32" s="619"/>
      <c r="F32" s="620">
        <v>2.2000000000000002</v>
      </c>
    </row>
    <row r="33" spans="1:6" x14ac:dyDescent="0.2">
      <c r="A33" s="615">
        <v>20</v>
      </c>
      <c r="B33" s="616" t="s">
        <v>222</v>
      </c>
      <c r="C33" s="617">
        <f t="shared" si="0"/>
        <v>48</v>
      </c>
      <c r="D33" s="619">
        <v>45</v>
      </c>
      <c r="E33" s="619"/>
      <c r="F33" s="620">
        <v>3</v>
      </c>
    </row>
    <row r="34" spans="1:6" x14ac:dyDescent="0.2">
      <c r="A34" s="615">
        <v>21</v>
      </c>
      <c r="B34" s="621" t="s">
        <v>223</v>
      </c>
      <c r="C34" s="617">
        <f t="shared" si="0"/>
        <v>14.299999999999999</v>
      </c>
      <c r="D34" s="622">
        <v>14.058999999999999</v>
      </c>
      <c r="E34" s="622"/>
      <c r="F34" s="623">
        <v>0.24099999999999999</v>
      </c>
    </row>
    <row r="35" spans="1:6" x14ac:dyDescent="0.2">
      <c r="A35" s="615">
        <v>22</v>
      </c>
      <c r="B35" s="621" t="s">
        <v>224</v>
      </c>
      <c r="C35" s="617">
        <f t="shared" si="0"/>
        <v>60</v>
      </c>
      <c r="D35" s="624">
        <v>48</v>
      </c>
      <c r="E35" s="624"/>
      <c r="F35" s="625">
        <v>12</v>
      </c>
    </row>
    <row r="36" spans="1:6" x14ac:dyDescent="0.2">
      <c r="A36" s="615">
        <v>23</v>
      </c>
      <c r="B36" s="621" t="s">
        <v>225</v>
      </c>
      <c r="C36" s="617">
        <f t="shared" si="0"/>
        <v>9.8000000000000007</v>
      </c>
      <c r="D36" s="624">
        <v>7</v>
      </c>
      <c r="E36" s="624"/>
      <c r="F36" s="625">
        <v>2.8</v>
      </c>
    </row>
    <row r="37" spans="1:6" x14ac:dyDescent="0.2">
      <c r="A37" s="615">
        <v>24</v>
      </c>
      <c r="B37" s="621" t="s">
        <v>226</v>
      </c>
      <c r="C37" s="617">
        <f t="shared" si="0"/>
        <v>57</v>
      </c>
      <c r="D37" s="622">
        <v>57</v>
      </c>
      <c r="E37" s="622"/>
      <c r="F37" s="623"/>
    </row>
    <row r="38" spans="1:6" x14ac:dyDescent="0.2">
      <c r="A38" s="615">
        <v>25</v>
      </c>
      <c r="B38" s="621" t="s">
        <v>18</v>
      </c>
      <c r="C38" s="617">
        <f t="shared" si="0"/>
        <v>11.8</v>
      </c>
      <c r="D38" s="622"/>
      <c r="E38" s="622">
        <v>1.8</v>
      </c>
      <c r="F38" s="623">
        <v>10</v>
      </c>
    </row>
    <row r="39" spans="1:6" ht="27.75" customHeight="1" x14ac:dyDescent="0.2">
      <c r="A39" s="615">
        <v>26</v>
      </c>
      <c r="B39" s="626" t="s">
        <v>628</v>
      </c>
      <c r="C39" s="617">
        <f t="shared" si="0"/>
        <v>4</v>
      </c>
      <c r="D39" s="622">
        <v>4</v>
      </c>
      <c r="E39" s="622"/>
      <c r="F39" s="623"/>
    </row>
    <row r="40" spans="1:6" x14ac:dyDescent="0.2">
      <c r="A40" s="615">
        <v>27</v>
      </c>
      <c r="B40" s="621" t="s">
        <v>629</v>
      </c>
      <c r="C40" s="617">
        <f t="shared" si="0"/>
        <v>74</v>
      </c>
      <c r="D40" s="622"/>
      <c r="E40" s="622"/>
      <c r="F40" s="623">
        <v>74</v>
      </c>
    </row>
    <row r="41" spans="1:6" x14ac:dyDescent="0.2">
      <c r="A41" s="615">
        <v>28</v>
      </c>
      <c r="B41" s="621" t="s">
        <v>630</v>
      </c>
      <c r="C41" s="617">
        <f t="shared" si="0"/>
        <v>27.5</v>
      </c>
      <c r="D41" s="622"/>
      <c r="E41" s="622"/>
      <c r="F41" s="623">
        <v>27.5</v>
      </c>
    </row>
    <row r="42" spans="1:6" x14ac:dyDescent="0.2">
      <c r="A42" s="615">
        <v>29</v>
      </c>
      <c r="B42" s="621" t="s">
        <v>20</v>
      </c>
      <c r="C42" s="617">
        <f t="shared" si="0"/>
        <v>17</v>
      </c>
      <c r="D42" s="622"/>
      <c r="E42" s="622"/>
      <c r="F42" s="623">
        <v>17</v>
      </c>
    </row>
    <row r="43" spans="1:6" x14ac:dyDescent="0.2">
      <c r="A43" s="615">
        <v>30</v>
      </c>
      <c r="B43" s="621" t="s">
        <v>631</v>
      </c>
      <c r="C43" s="617">
        <f t="shared" si="0"/>
        <v>6</v>
      </c>
      <c r="D43" s="622">
        <v>6</v>
      </c>
      <c r="E43" s="622"/>
      <c r="F43" s="623"/>
    </row>
    <row r="44" spans="1:6" x14ac:dyDescent="0.2">
      <c r="A44" s="615">
        <v>31</v>
      </c>
      <c r="B44" s="621" t="s">
        <v>632</v>
      </c>
      <c r="C44" s="617">
        <f t="shared" si="0"/>
        <v>13.4</v>
      </c>
      <c r="D44" s="622"/>
      <c r="E44" s="622"/>
      <c r="F44" s="623">
        <v>13.4</v>
      </c>
    </row>
    <row r="45" spans="1:6" x14ac:dyDescent="0.2">
      <c r="A45" s="615">
        <v>32</v>
      </c>
      <c r="B45" s="627" t="s">
        <v>633</v>
      </c>
      <c r="C45" s="617">
        <f t="shared" si="0"/>
        <v>3.1</v>
      </c>
      <c r="D45" s="622"/>
      <c r="E45" s="622"/>
      <c r="F45" s="623">
        <v>3.1</v>
      </c>
    </row>
    <row r="46" spans="1:6" x14ac:dyDescent="0.2">
      <c r="A46" s="615">
        <v>33</v>
      </c>
      <c r="B46" s="621" t="s">
        <v>634</v>
      </c>
      <c r="C46" s="617">
        <f t="shared" si="0"/>
        <v>9.1999999999999993</v>
      </c>
      <c r="D46" s="622">
        <v>9.1999999999999993</v>
      </c>
      <c r="E46" s="622"/>
      <c r="F46" s="623"/>
    </row>
    <row r="47" spans="1:6" x14ac:dyDescent="0.2">
      <c r="A47" s="615">
        <v>34</v>
      </c>
      <c r="B47" s="621" t="s">
        <v>635</v>
      </c>
      <c r="C47" s="617">
        <f t="shared" si="0"/>
        <v>2.2999999999999998</v>
      </c>
      <c r="D47" s="622">
        <v>2.2999999999999998</v>
      </c>
      <c r="E47" s="622"/>
      <c r="F47" s="623"/>
    </row>
    <row r="48" spans="1:6" x14ac:dyDescent="0.2">
      <c r="A48" s="615">
        <v>35</v>
      </c>
      <c r="B48" s="621" t="s">
        <v>22</v>
      </c>
      <c r="C48" s="617">
        <f t="shared" si="0"/>
        <v>17</v>
      </c>
      <c r="D48" s="622"/>
      <c r="E48" s="622"/>
      <c r="F48" s="623">
        <v>17</v>
      </c>
    </row>
    <row r="49" spans="1:6" x14ac:dyDescent="0.2">
      <c r="A49" s="615">
        <v>36</v>
      </c>
      <c r="B49" s="627" t="s">
        <v>210</v>
      </c>
      <c r="C49" s="617">
        <f t="shared" si="0"/>
        <v>9.6999999999999993</v>
      </c>
      <c r="D49" s="622">
        <v>8.24</v>
      </c>
      <c r="E49" s="622"/>
      <c r="F49" s="623">
        <v>1.46</v>
      </c>
    </row>
    <row r="50" spans="1:6" x14ac:dyDescent="0.2">
      <c r="A50" s="615">
        <v>37</v>
      </c>
      <c r="B50" s="621" t="s">
        <v>636</v>
      </c>
      <c r="C50" s="617">
        <f t="shared" si="0"/>
        <v>1.5</v>
      </c>
      <c r="D50" s="622">
        <v>1.5</v>
      </c>
      <c r="E50" s="622"/>
      <c r="F50" s="623"/>
    </row>
    <row r="51" spans="1:6" x14ac:dyDescent="0.2">
      <c r="A51" s="615">
        <v>38</v>
      </c>
      <c r="B51" s="621" t="s">
        <v>605</v>
      </c>
      <c r="C51" s="617">
        <f t="shared" si="0"/>
        <v>15.5</v>
      </c>
      <c r="D51" s="622">
        <v>0.6</v>
      </c>
      <c r="E51" s="622"/>
      <c r="F51" s="623">
        <v>14.9</v>
      </c>
    </row>
    <row r="52" spans="1:6" x14ac:dyDescent="0.2">
      <c r="A52" s="628">
        <v>39</v>
      </c>
      <c r="B52" s="629" t="s">
        <v>34</v>
      </c>
      <c r="C52" s="630">
        <f t="shared" si="0"/>
        <v>5.8</v>
      </c>
      <c r="D52" s="631"/>
      <c r="E52" s="631"/>
      <c r="F52" s="632">
        <v>5.8</v>
      </c>
    </row>
    <row r="53" spans="1:6" x14ac:dyDescent="0.2">
      <c r="A53" s="615">
        <v>40</v>
      </c>
      <c r="B53" s="621" t="s">
        <v>83</v>
      </c>
      <c r="C53" s="617">
        <f t="shared" si="0"/>
        <v>30</v>
      </c>
      <c r="D53" s="622">
        <v>29</v>
      </c>
      <c r="E53" s="622"/>
      <c r="F53" s="623">
        <v>1</v>
      </c>
    </row>
    <row r="54" spans="1:6" x14ac:dyDescent="0.2">
      <c r="A54" s="615">
        <v>41</v>
      </c>
      <c r="B54" s="621" t="s">
        <v>212</v>
      </c>
      <c r="C54" s="617">
        <f t="shared" si="0"/>
        <v>13</v>
      </c>
      <c r="D54" s="622">
        <v>13</v>
      </c>
      <c r="E54" s="622"/>
      <c r="F54" s="623"/>
    </row>
    <row r="55" spans="1:6" x14ac:dyDescent="0.2">
      <c r="A55" s="615">
        <v>42</v>
      </c>
      <c r="B55" s="621" t="s">
        <v>211</v>
      </c>
      <c r="C55" s="617">
        <f t="shared" si="0"/>
        <v>9.1999999999999993</v>
      </c>
      <c r="D55" s="622">
        <v>6.3</v>
      </c>
      <c r="E55" s="622"/>
      <c r="F55" s="623">
        <v>2.9</v>
      </c>
    </row>
    <row r="56" spans="1:6" x14ac:dyDescent="0.2">
      <c r="A56" s="615">
        <v>43</v>
      </c>
      <c r="B56" s="621" t="s">
        <v>23</v>
      </c>
      <c r="C56" s="617">
        <f t="shared" si="0"/>
        <v>23</v>
      </c>
      <c r="D56" s="622"/>
      <c r="E56" s="622"/>
      <c r="F56" s="623">
        <v>23</v>
      </c>
    </row>
    <row r="57" spans="1:6" x14ac:dyDescent="0.2">
      <c r="A57" s="615">
        <v>44</v>
      </c>
      <c r="B57" s="621" t="s">
        <v>24</v>
      </c>
      <c r="C57" s="617">
        <f t="shared" si="0"/>
        <v>1</v>
      </c>
      <c r="D57" s="622"/>
      <c r="E57" s="622"/>
      <c r="F57" s="623">
        <v>1</v>
      </c>
    </row>
    <row r="58" spans="1:6" x14ac:dyDescent="0.2">
      <c r="A58" s="615">
        <v>45</v>
      </c>
      <c r="B58" s="621" t="s">
        <v>637</v>
      </c>
      <c r="C58" s="633">
        <f t="shared" si="0"/>
        <v>16</v>
      </c>
      <c r="D58" s="634">
        <v>13</v>
      </c>
      <c r="E58" s="634"/>
      <c r="F58" s="635">
        <v>3</v>
      </c>
    </row>
    <row r="59" spans="1:6" ht="13.5" thickBot="1" x14ac:dyDescent="0.25">
      <c r="A59" s="636">
        <v>46</v>
      </c>
      <c r="B59" s="637" t="s">
        <v>638</v>
      </c>
      <c r="C59" s="638">
        <f t="shared" si="0"/>
        <v>6.6999999999999993</v>
      </c>
      <c r="D59" s="639">
        <v>4.5999999999999996</v>
      </c>
      <c r="E59" s="639"/>
      <c r="F59" s="640">
        <v>2.1</v>
      </c>
    </row>
    <row r="60" spans="1:6" ht="13.5" thickBot="1" x14ac:dyDescent="0.25">
      <c r="A60" s="641"/>
      <c r="B60" s="642" t="s">
        <v>40</v>
      </c>
      <c r="C60" s="643">
        <f t="shared" si="0"/>
        <v>1397.6</v>
      </c>
      <c r="D60" s="644">
        <f>SUM(D14:D59)</f>
        <v>420.5990000000001</v>
      </c>
      <c r="E60" s="644">
        <f>SUM(E14:E59)</f>
        <v>95.974000000000004</v>
      </c>
      <c r="F60" s="645">
        <f>SUM(F14:F59)</f>
        <v>881.02699999999993</v>
      </c>
    </row>
  </sheetData>
  <mergeCells count="9">
    <mergeCell ref="C2:F2"/>
    <mergeCell ref="C3:F3"/>
    <mergeCell ref="A8:F8"/>
    <mergeCell ref="A9:F9"/>
    <mergeCell ref="A11:A13"/>
    <mergeCell ref="B11:B13"/>
    <mergeCell ref="C11:F11"/>
    <mergeCell ref="C12:C13"/>
    <mergeCell ref="D12:F12"/>
  </mergeCells>
  <pageMargins left="0.7" right="0.7" top="0.75" bottom="0.75" header="0.3" footer="0.3"/>
  <pageSetup paperSize="9" scale="90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79"/>
  <sheetViews>
    <sheetView topLeftCell="C4" zoomScaleNormal="100" workbookViewId="0">
      <selection activeCell="P28" sqref="P28"/>
    </sheetView>
  </sheetViews>
  <sheetFormatPr defaultRowHeight="12.75" x14ac:dyDescent="0.2"/>
  <cols>
    <col min="1" max="2" width="9.140625" hidden="1" customWidth="1"/>
    <col min="3" max="3" width="4.42578125" customWidth="1"/>
    <col min="4" max="4" width="49.28515625" customWidth="1"/>
    <col min="5" max="5" width="10.85546875" customWidth="1"/>
    <col min="6" max="6" width="12.28515625" customWidth="1"/>
    <col min="7" max="7" width="10.7109375" customWidth="1"/>
    <col min="8" max="8" width="9.42578125" customWidth="1"/>
    <col min="9" max="9" width="11.5703125" customWidth="1"/>
    <col min="10" max="10" width="11.28515625" customWidth="1"/>
    <col min="11" max="11" width="11.7109375" customWidth="1"/>
    <col min="12" max="12" width="11.28515625" customWidth="1"/>
    <col min="13" max="13" width="11.7109375" customWidth="1"/>
    <col min="14" max="14" width="8.85546875" customWidth="1"/>
  </cols>
  <sheetData>
    <row r="1" spans="3:14" hidden="1" x14ac:dyDescent="0.2"/>
    <row r="2" spans="3:14" hidden="1" x14ac:dyDescent="0.2">
      <c r="G2" s="830"/>
      <c r="H2" s="830"/>
    </row>
    <row r="3" spans="3:14" hidden="1" x14ac:dyDescent="0.2"/>
    <row r="4" spans="3:14" s="329" customFormat="1" x14ac:dyDescent="0.2">
      <c r="K4" s="8" t="s">
        <v>25</v>
      </c>
      <c r="L4" s="8"/>
      <c r="M4" s="13"/>
    </row>
    <row r="5" spans="3:14" s="329" customFormat="1" x14ac:dyDescent="0.2">
      <c r="K5" s="246" t="s">
        <v>536</v>
      </c>
      <c r="L5" s="14"/>
      <c r="M5" s="4"/>
    </row>
    <row r="6" spans="3:14" s="329" customFormat="1" x14ac:dyDescent="0.2">
      <c r="K6" s="8" t="s">
        <v>42</v>
      </c>
      <c r="L6" s="8"/>
      <c r="M6" s="13"/>
    </row>
    <row r="7" spans="3:14" ht="25.5" customHeight="1" x14ac:dyDescent="0.2">
      <c r="K7" s="833" t="s">
        <v>669</v>
      </c>
      <c r="L7" s="834"/>
      <c r="M7" s="834"/>
      <c r="N7" s="834"/>
    </row>
    <row r="8" spans="3:14" x14ac:dyDescent="0.2">
      <c r="C8" s="14" t="s">
        <v>41</v>
      </c>
      <c r="D8" s="831" t="s">
        <v>509</v>
      </c>
      <c r="E8" s="832"/>
      <c r="F8" s="832"/>
      <c r="G8" s="832"/>
      <c r="H8" s="832"/>
      <c r="I8" s="832"/>
      <c r="J8" s="832"/>
      <c r="K8" s="835"/>
      <c r="L8" s="835"/>
      <c r="M8" s="835"/>
      <c r="N8" s="835"/>
    </row>
    <row r="9" spans="3:14" x14ac:dyDescent="0.2">
      <c r="E9" s="789"/>
      <c r="F9" s="789"/>
      <c r="G9" s="789"/>
      <c r="H9" s="789"/>
      <c r="K9" s="8"/>
      <c r="L9" s="8"/>
      <c r="M9" s="13"/>
    </row>
    <row r="10" spans="3:14" s="328" customFormat="1" x14ac:dyDescent="0.2">
      <c r="E10" s="327"/>
      <c r="F10" s="327"/>
      <c r="G10" s="327"/>
      <c r="H10" s="327"/>
      <c r="K10" s="8"/>
      <c r="L10" s="8"/>
      <c r="M10" s="13"/>
    </row>
    <row r="11" spans="3:14" ht="13.5" thickBot="1" x14ac:dyDescent="0.25">
      <c r="L11" s="8" t="s">
        <v>678</v>
      </c>
    </row>
    <row r="12" spans="3:14" ht="12.75" customHeight="1" x14ac:dyDescent="0.2">
      <c r="C12" s="824" t="s">
        <v>0</v>
      </c>
      <c r="D12" s="826" t="s">
        <v>43</v>
      </c>
      <c r="E12" s="828" t="s">
        <v>44</v>
      </c>
      <c r="F12" s="829"/>
      <c r="G12" s="828" t="s">
        <v>46</v>
      </c>
      <c r="H12" s="829"/>
      <c r="I12" s="828" t="s">
        <v>232</v>
      </c>
      <c r="J12" s="829"/>
      <c r="K12" s="828" t="s">
        <v>230</v>
      </c>
      <c r="L12" s="829"/>
      <c r="M12" s="828" t="s">
        <v>48</v>
      </c>
      <c r="N12" s="829"/>
    </row>
    <row r="13" spans="3:14" ht="46.5" customHeight="1" thickBot="1" x14ac:dyDescent="0.25">
      <c r="C13" s="825"/>
      <c r="D13" s="827"/>
      <c r="E13" s="292" t="s">
        <v>44</v>
      </c>
      <c r="F13" s="293" t="s">
        <v>51</v>
      </c>
      <c r="G13" s="289" t="s">
        <v>44</v>
      </c>
      <c r="H13" s="290" t="s">
        <v>51</v>
      </c>
      <c r="I13" s="289" t="s">
        <v>44</v>
      </c>
      <c r="J13" s="290" t="s">
        <v>51</v>
      </c>
      <c r="K13" s="289" t="s">
        <v>44</v>
      </c>
      <c r="L13" s="290" t="s">
        <v>51</v>
      </c>
      <c r="M13" s="289" t="s">
        <v>44</v>
      </c>
      <c r="N13" s="290" t="s">
        <v>51</v>
      </c>
    </row>
    <row r="14" spans="3:14" x14ac:dyDescent="0.2">
      <c r="C14" s="184">
        <v>1</v>
      </c>
      <c r="D14" s="230" t="s">
        <v>55</v>
      </c>
      <c r="E14" s="681">
        <f t="shared" ref="E14:F15" si="0">G14+I14+K14+M14</f>
        <v>10.163969999999999</v>
      </c>
      <c r="F14" s="653">
        <f t="shared" si="0"/>
        <v>1.1601399999999999</v>
      </c>
      <c r="G14" s="682">
        <f>SUM(G15:G15)</f>
        <v>9</v>
      </c>
      <c r="H14" s="297">
        <f>SUM(H15:H15)</f>
        <v>0</v>
      </c>
      <c r="I14" s="652">
        <f>SUM(I15:I15)</f>
        <v>1.1639699999999999</v>
      </c>
      <c r="J14" s="653">
        <f>SUM(J15:J15)</f>
        <v>1.1601399999999999</v>
      </c>
      <c r="K14" s="258"/>
      <c r="L14" s="259"/>
      <c r="M14" s="258"/>
      <c r="N14" s="259"/>
    </row>
    <row r="15" spans="3:14" x14ac:dyDescent="0.2">
      <c r="C15" s="184">
        <v>2</v>
      </c>
      <c r="D15" s="20" t="s">
        <v>26</v>
      </c>
      <c r="E15" s="683">
        <f t="shared" si="0"/>
        <v>10.163969999999999</v>
      </c>
      <c r="F15" s="684">
        <f t="shared" si="0"/>
        <v>1.1601399999999999</v>
      </c>
      <c r="G15" s="685">
        <v>9</v>
      </c>
      <c r="H15" s="294"/>
      <c r="I15" s="654">
        <v>1.1639699999999999</v>
      </c>
      <c r="J15" s="655">
        <v>1.1601399999999999</v>
      </c>
      <c r="K15" s="262"/>
      <c r="L15" s="261"/>
      <c r="M15" s="262"/>
      <c r="N15" s="261"/>
    </row>
    <row r="16" spans="3:14" ht="12.75" customHeight="1" x14ac:dyDescent="0.2">
      <c r="C16" s="33">
        <v>3</v>
      </c>
      <c r="D16" s="232" t="s">
        <v>56</v>
      </c>
      <c r="E16" s="649">
        <f t="shared" ref="E16:E25" si="1">G16+I16+K16+M16</f>
        <v>710.78606000000002</v>
      </c>
      <c r="F16" s="298"/>
      <c r="G16" s="182">
        <f>SUM(G17:G23)</f>
        <v>18</v>
      </c>
      <c r="H16" s="261"/>
      <c r="I16" s="28">
        <f>SUM(I17:I23)</f>
        <v>692.78606000000002</v>
      </c>
      <c r="J16" s="261"/>
      <c r="K16" s="262"/>
      <c r="L16" s="261"/>
      <c r="M16" s="262"/>
      <c r="N16" s="261"/>
    </row>
    <row r="17" spans="3:15" x14ac:dyDescent="0.2">
      <c r="C17" s="23">
        <v>4</v>
      </c>
      <c r="D17" s="233" t="s">
        <v>57</v>
      </c>
      <c r="E17" s="291">
        <f t="shared" si="1"/>
        <v>406.6</v>
      </c>
      <c r="F17" s="31"/>
      <c r="G17" s="260"/>
      <c r="H17" s="261"/>
      <c r="I17" s="262">
        <v>406.6</v>
      </c>
      <c r="J17" s="261"/>
      <c r="K17" s="262"/>
      <c r="L17" s="261"/>
      <c r="M17" s="262"/>
      <c r="N17" s="261"/>
    </row>
    <row r="18" spans="3:15" x14ac:dyDescent="0.2">
      <c r="C18" s="23">
        <v>5</v>
      </c>
      <c r="D18" s="233" t="s">
        <v>58</v>
      </c>
      <c r="E18" s="291">
        <f t="shared" si="1"/>
        <v>15</v>
      </c>
      <c r="F18" s="31"/>
      <c r="G18" s="260">
        <v>15</v>
      </c>
      <c r="H18" s="261"/>
      <c r="I18" s="262"/>
      <c r="J18" s="261"/>
      <c r="K18" s="262"/>
      <c r="L18" s="261"/>
      <c r="M18" s="262"/>
      <c r="N18" s="261"/>
    </row>
    <row r="19" spans="3:15" ht="45" x14ac:dyDescent="0.25">
      <c r="C19" s="23">
        <v>6</v>
      </c>
      <c r="D19" s="497" t="s">
        <v>644</v>
      </c>
      <c r="E19" s="648">
        <f t="shared" si="1"/>
        <v>12.386060000000001</v>
      </c>
      <c r="F19" s="31"/>
      <c r="G19" s="260"/>
      <c r="H19" s="261"/>
      <c r="I19" s="647">
        <v>12.386060000000001</v>
      </c>
      <c r="J19" s="261"/>
      <c r="K19" s="262"/>
      <c r="L19" s="261"/>
      <c r="M19" s="262"/>
      <c r="N19" s="261"/>
    </row>
    <row r="20" spans="3:15" x14ac:dyDescent="0.2">
      <c r="C20" s="33">
        <v>7</v>
      </c>
      <c r="D20" s="233" t="s">
        <v>2</v>
      </c>
      <c r="E20" s="291">
        <f t="shared" si="1"/>
        <v>42</v>
      </c>
      <c r="F20" s="31"/>
      <c r="G20" s="260"/>
      <c r="H20" s="261"/>
      <c r="I20" s="262">
        <v>42</v>
      </c>
      <c r="J20" s="261"/>
      <c r="K20" s="262"/>
      <c r="L20" s="261"/>
      <c r="M20" s="262"/>
      <c r="N20" s="261"/>
    </row>
    <row r="21" spans="3:15" x14ac:dyDescent="0.2">
      <c r="C21" s="33">
        <v>10</v>
      </c>
      <c r="D21" s="233" t="s">
        <v>59</v>
      </c>
      <c r="E21" s="291">
        <f t="shared" si="1"/>
        <v>31.8</v>
      </c>
      <c r="F21" s="31"/>
      <c r="G21" s="260"/>
      <c r="H21" s="261"/>
      <c r="I21" s="262">
        <v>31.8</v>
      </c>
      <c r="J21" s="261"/>
      <c r="K21" s="262"/>
      <c r="L21" s="261"/>
      <c r="M21" s="262"/>
      <c r="N21" s="261"/>
    </row>
    <row r="22" spans="3:15" x14ac:dyDescent="0.2">
      <c r="C22" s="33">
        <v>11</v>
      </c>
      <c r="D22" s="233" t="s">
        <v>60</v>
      </c>
      <c r="E22" s="291">
        <f t="shared" si="1"/>
        <v>200</v>
      </c>
      <c r="F22" s="31"/>
      <c r="G22" s="260"/>
      <c r="H22" s="261"/>
      <c r="I22" s="262">
        <v>200</v>
      </c>
      <c r="J22" s="261"/>
      <c r="K22" s="262"/>
      <c r="L22" s="261"/>
      <c r="M22" s="262"/>
      <c r="N22" s="261"/>
    </row>
    <row r="23" spans="3:15" x14ac:dyDescent="0.2">
      <c r="C23" s="33">
        <v>12</v>
      </c>
      <c r="D23" s="236" t="s">
        <v>532</v>
      </c>
      <c r="E23" s="274">
        <f t="shared" si="1"/>
        <v>3</v>
      </c>
      <c r="F23" s="276"/>
      <c r="G23" s="260">
        <v>3</v>
      </c>
      <c r="H23" s="261"/>
      <c r="I23" s="262"/>
      <c r="J23" s="261"/>
      <c r="K23" s="262"/>
      <c r="L23" s="261"/>
      <c r="M23" s="262"/>
      <c r="N23" s="261"/>
    </row>
    <row r="24" spans="3:15" x14ac:dyDescent="0.2">
      <c r="C24" s="33">
        <v>13</v>
      </c>
      <c r="D24" s="34" t="s">
        <v>195</v>
      </c>
      <c r="E24" s="279">
        <f t="shared" si="1"/>
        <v>50</v>
      </c>
      <c r="F24" s="250"/>
      <c r="G24" s="182">
        <f>SUM(G25:G25)</f>
        <v>50</v>
      </c>
      <c r="H24" s="259"/>
      <c r="I24" s="38">
        <f>SUM(I25:I25)</f>
        <v>0</v>
      </c>
      <c r="J24" s="259"/>
      <c r="K24" s="258"/>
      <c r="L24" s="259"/>
      <c r="M24" s="38">
        <f>SUM(M25:M25)</f>
        <v>0</v>
      </c>
      <c r="N24" s="259"/>
    </row>
    <row r="25" spans="3:15" x14ac:dyDescent="0.2">
      <c r="C25" s="33">
        <v>14</v>
      </c>
      <c r="D25" s="235" t="s">
        <v>62</v>
      </c>
      <c r="E25" s="278">
        <f t="shared" si="1"/>
        <v>50</v>
      </c>
      <c r="F25" s="183"/>
      <c r="G25" s="260">
        <v>50</v>
      </c>
      <c r="H25" s="259"/>
      <c r="I25" s="258"/>
      <c r="J25" s="259"/>
      <c r="K25" s="258"/>
      <c r="L25" s="259"/>
      <c r="M25" s="258"/>
      <c r="N25" s="259"/>
    </row>
    <row r="26" spans="3:15" x14ac:dyDescent="0.2">
      <c r="C26" s="33">
        <v>15</v>
      </c>
      <c r="D26" s="237" t="s">
        <v>196</v>
      </c>
      <c r="E26" s="279">
        <f>G26+I26+K26+M26</f>
        <v>448.52300000000002</v>
      </c>
      <c r="F26" s="250"/>
      <c r="G26" s="182">
        <f>SUM(G27:G28)</f>
        <v>216.523</v>
      </c>
      <c r="H26" s="259"/>
      <c r="I26" s="38">
        <f>SUM(I27:I28)</f>
        <v>232</v>
      </c>
      <c r="J26" s="259"/>
      <c r="K26" s="258"/>
      <c r="L26" s="259"/>
      <c r="M26" s="258"/>
      <c r="N26" s="259"/>
    </row>
    <row r="27" spans="3:15" x14ac:dyDescent="0.2">
      <c r="C27" s="185">
        <v>16</v>
      </c>
      <c r="D27" s="235" t="s">
        <v>63</v>
      </c>
      <c r="E27" s="136">
        <f>G27+I27+K27+M27</f>
        <v>216.523</v>
      </c>
      <c r="F27" s="272"/>
      <c r="G27" s="260">
        <v>216.523</v>
      </c>
      <c r="H27" s="263"/>
      <c r="I27" s="258"/>
      <c r="J27" s="259"/>
      <c r="K27" s="258"/>
      <c r="L27" s="259"/>
      <c r="M27" s="258"/>
      <c r="N27" s="259"/>
    </row>
    <row r="28" spans="3:15" ht="25.5" x14ac:dyDescent="0.2">
      <c r="C28" s="185">
        <v>17</v>
      </c>
      <c r="D28" s="235" t="s">
        <v>645</v>
      </c>
      <c r="E28" s="136">
        <f t="shared" ref="E28:E31" si="2">G28+I28+K28+M28</f>
        <v>232</v>
      </c>
      <c r="F28" s="272"/>
      <c r="G28" s="260"/>
      <c r="H28" s="263"/>
      <c r="I28" s="258">
        <v>232</v>
      </c>
      <c r="J28" s="259"/>
      <c r="K28" s="258"/>
      <c r="L28" s="259"/>
      <c r="M28" s="258"/>
      <c r="N28" s="259"/>
    </row>
    <row r="29" spans="3:15" ht="12.75" customHeight="1" x14ac:dyDescent="0.2">
      <c r="C29" s="33">
        <v>18</v>
      </c>
      <c r="D29" s="34" t="s">
        <v>64</v>
      </c>
      <c r="E29" s="273">
        <f t="shared" si="2"/>
        <v>4.0829999999999984</v>
      </c>
      <c r="F29" s="31"/>
      <c r="G29" s="182">
        <f>SUM(G30:G31)</f>
        <v>4.0829999999999984</v>
      </c>
      <c r="H29" s="261"/>
      <c r="I29" s="262"/>
      <c r="J29" s="261"/>
      <c r="K29" s="262"/>
      <c r="L29" s="261"/>
      <c r="M29" s="262"/>
      <c r="N29" s="261"/>
    </row>
    <row r="30" spans="3:15" ht="27" customHeight="1" x14ac:dyDescent="0.2">
      <c r="C30" s="33">
        <v>19</v>
      </c>
      <c r="D30" s="234" t="s">
        <v>215</v>
      </c>
      <c r="E30" s="274">
        <f t="shared" si="2"/>
        <v>-38</v>
      </c>
      <c r="F30" s="31"/>
      <c r="G30" s="260">
        <v>-38</v>
      </c>
      <c r="H30" s="261"/>
      <c r="I30" s="262"/>
      <c r="J30" s="261"/>
      <c r="K30" s="262"/>
      <c r="L30" s="261"/>
      <c r="M30" s="262"/>
      <c r="N30" s="261"/>
    </row>
    <row r="31" spans="3:15" ht="12.75" customHeight="1" x14ac:dyDescent="0.2">
      <c r="C31" s="33">
        <v>20</v>
      </c>
      <c r="D31" s="234" t="s">
        <v>617</v>
      </c>
      <c r="E31" s="274">
        <f t="shared" si="2"/>
        <v>42.082999999999998</v>
      </c>
      <c r="F31" s="31"/>
      <c r="G31" s="260">
        <v>42.082999999999998</v>
      </c>
      <c r="H31" s="261"/>
      <c r="I31" s="262"/>
      <c r="J31" s="261"/>
      <c r="K31" s="262"/>
      <c r="L31" s="261"/>
      <c r="M31" s="262"/>
      <c r="N31" s="261"/>
    </row>
    <row r="32" spans="3:15" x14ac:dyDescent="0.2">
      <c r="C32" s="33">
        <v>21</v>
      </c>
      <c r="D32" s="24" t="s">
        <v>216</v>
      </c>
      <c r="E32" s="273">
        <f t="shared" ref="E32:E41" si="3">G32+I32+K32+M32</f>
        <v>-30.029</v>
      </c>
      <c r="F32" s="29">
        <f>H32+J32+L32+N32</f>
        <v>-8.0280000000000005</v>
      </c>
      <c r="G32" s="182">
        <f>SUM(G33:G38)</f>
        <v>-12.965</v>
      </c>
      <c r="H32" s="263"/>
      <c r="I32" s="411">
        <f>SUM(I33:I38)</f>
        <v>-8.9190000000000005</v>
      </c>
      <c r="J32" s="9">
        <f>SUM(J33:J38)</f>
        <v>0</v>
      </c>
      <c r="K32" s="182">
        <f>+K34</f>
        <v>-8.1449999999999996</v>
      </c>
      <c r="L32" s="9">
        <f>+L34</f>
        <v>-8.0280000000000005</v>
      </c>
      <c r="M32" s="260"/>
      <c r="N32" s="263"/>
      <c r="O32" s="7"/>
    </row>
    <row r="33" spans="3:15" x14ac:dyDescent="0.2">
      <c r="C33" s="33">
        <v>22</v>
      </c>
      <c r="D33" s="20" t="s">
        <v>65</v>
      </c>
      <c r="E33" s="274">
        <f t="shared" si="3"/>
        <v>3</v>
      </c>
      <c r="F33" s="31"/>
      <c r="G33" s="260">
        <v>3</v>
      </c>
      <c r="H33" s="263"/>
      <c r="I33" s="260"/>
      <c r="J33" s="263"/>
      <c r="K33" s="260"/>
      <c r="L33" s="263"/>
      <c r="M33" s="260"/>
      <c r="N33" s="263"/>
      <c r="O33" s="7"/>
    </row>
    <row r="34" spans="3:15" ht="25.5" x14ac:dyDescent="0.2">
      <c r="C34" s="33">
        <v>23</v>
      </c>
      <c r="D34" s="245" t="s">
        <v>209</v>
      </c>
      <c r="E34" s="274">
        <f t="shared" si="3"/>
        <v>-8.1449999999999996</v>
      </c>
      <c r="F34" s="31">
        <f>H34+J34+L34+N34</f>
        <v>-8.0280000000000005</v>
      </c>
      <c r="G34" s="260"/>
      <c r="H34" s="263"/>
      <c r="I34" s="260"/>
      <c r="J34" s="263"/>
      <c r="K34" s="260">
        <v>-8.1449999999999996</v>
      </c>
      <c r="L34" s="263">
        <v>-8.0280000000000005</v>
      </c>
      <c r="M34" s="260"/>
      <c r="N34" s="263"/>
      <c r="O34" s="7"/>
    </row>
    <row r="35" spans="3:15" ht="12.75" customHeight="1" x14ac:dyDescent="0.2">
      <c r="C35" s="33">
        <v>24</v>
      </c>
      <c r="D35" s="233" t="s">
        <v>66</v>
      </c>
      <c r="E35" s="274">
        <f t="shared" si="3"/>
        <v>-5.9649999999999999</v>
      </c>
      <c r="F35" s="31"/>
      <c r="G35" s="260">
        <v>-5.9649999999999999</v>
      </c>
      <c r="H35" s="263"/>
      <c r="I35" s="260"/>
      <c r="J35" s="263"/>
      <c r="K35" s="260"/>
      <c r="L35" s="263"/>
      <c r="M35" s="260"/>
      <c r="N35" s="263"/>
      <c r="O35" s="7"/>
    </row>
    <row r="36" spans="3:15" ht="51" x14ac:dyDescent="0.2">
      <c r="C36" s="33">
        <v>25</v>
      </c>
      <c r="D36" s="450" t="s">
        <v>538</v>
      </c>
      <c r="E36" s="274">
        <f t="shared" si="3"/>
        <v>-31.419</v>
      </c>
      <c r="F36" s="31"/>
      <c r="G36" s="260">
        <v>-10.5</v>
      </c>
      <c r="H36" s="263"/>
      <c r="I36" s="260">
        <v>-20.919</v>
      </c>
      <c r="J36" s="263"/>
      <c r="K36" s="260"/>
      <c r="L36" s="263"/>
      <c r="M36" s="260"/>
      <c r="N36" s="263"/>
      <c r="O36" s="7"/>
    </row>
    <row r="37" spans="3:15" ht="24.75" customHeight="1" x14ac:dyDescent="0.2">
      <c r="C37" s="33">
        <v>26</v>
      </c>
      <c r="D37" s="451" t="s">
        <v>539</v>
      </c>
      <c r="E37" s="274">
        <f t="shared" si="3"/>
        <v>0.5</v>
      </c>
      <c r="F37" s="31"/>
      <c r="G37" s="260">
        <v>0.5</v>
      </c>
      <c r="H37" s="263"/>
      <c r="I37" s="260"/>
      <c r="J37" s="263"/>
      <c r="K37" s="260"/>
      <c r="L37" s="263"/>
      <c r="M37" s="260"/>
      <c r="N37" s="263"/>
      <c r="O37" s="7"/>
    </row>
    <row r="38" spans="3:15" s="304" customFormat="1" ht="12.75" customHeight="1" x14ac:dyDescent="0.2">
      <c r="C38" s="33">
        <v>27</v>
      </c>
      <c r="D38" s="231" t="s">
        <v>197</v>
      </c>
      <c r="E38" s="274">
        <f t="shared" si="3"/>
        <v>12</v>
      </c>
      <c r="F38" s="31"/>
      <c r="G38" s="260"/>
      <c r="H38" s="263"/>
      <c r="I38" s="260">
        <v>12</v>
      </c>
      <c r="J38" s="263"/>
      <c r="K38" s="260"/>
      <c r="L38" s="263"/>
      <c r="M38" s="260"/>
      <c r="N38" s="263"/>
      <c r="O38" s="7"/>
    </row>
    <row r="39" spans="3:15" x14ac:dyDescent="0.2">
      <c r="C39" s="185">
        <v>28</v>
      </c>
      <c r="D39" s="230" t="s">
        <v>4</v>
      </c>
      <c r="E39" s="279">
        <f t="shared" si="3"/>
        <v>3.0249999999999999</v>
      </c>
      <c r="F39" s="12">
        <f>H39+J39+L39+N39</f>
        <v>0</v>
      </c>
      <c r="G39" s="182">
        <v>3.0249999999999999</v>
      </c>
      <c r="H39" s="12"/>
      <c r="I39" s="38"/>
      <c r="J39" s="12"/>
      <c r="K39" s="260"/>
      <c r="L39" s="263"/>
      <c r="M39" s="182"/>
      <c r="N39" s="9"/>
      <c r="O39" s="7"/>
    </row>
    <row r="40" spans="3:15" x14ac:dyDescent="0.2">
      <c r="C40" s="185">
        <v>29</v>
      </c>
      <c r="D40" s="238" t="s">
        <v>37</v>
      </c>
      <c r="E40" s="279">
        <f t="shared" si="3"/>
        <v>0.8</v>
      </c>
      <c r="F40" s="12">
        <f>H40+J40+L40+N40</f>
        <v>0</v>
      </c>
      <c r="G40" s="182">
        <v>0.8</v>
      </c>
      <c r="H40" s="12"/>
      <c r="I40" s="38"/>
      <c r="J40" s="12"/>
      <c r="K40" s="260"/>
      <c r="L40" s="263"/>
      <c r="M40" s="182"/>
      <c r="N40" s="9"/>
      <c r="O40" s="7"/>
    </row>
    <row r="41" spans="3:15" x14ac:dyDescent="0.2">
      <c r="C41" s="185">
        <v>30</v>
      </c>
      <c r="D41" s="244" t="s">
        <v>69</v>
      </c>
      <c r="E41" s="299">
        <f t="shared" si="3"/>
        <v>1.1910000000000001</v>
      </c>
      <c r="F41" s="9">
        <f>H41+J41+L41+N41</f>
        <v>0</v>
      </c>
      <c r="G41" s="182">
        <v>1.1910000000000001</v>
      </c>
      <c r="H41" s="9"/>
      <c r="I41" s="182"/>
      <c r="J41" s="9"/>
      <c r="K41" s="260"/>
      <c r="L41" s="263"/>
      <c r="M41" s="182"/>
      <c r="N41" s="9"/>
      <c r="O41" s="7"/>
    </row>
    <row r="42" spans="3:15" x14ac:dyDescent="0.2">
      <c r="C42" s="185">
        <v>31</v>
      </c>
      <c r="D42" s="239" t="s">
        <v>27</v>
      </c>
      <c r="E42" s="279">
        <f t="shared" ref="E42:E52" si="4">G42+I42+K42+M42</f>
        <v>0</v>
      </c>
      <c r="F42" s="12">
        <f t="shared" ref="F42:F52" si="5">H42+J42+L42+N42</f>
        <v>-23</v>
      </c>
      <c r="G42" s="182"/>
      <c r="H42" s="9"/>
      <c r="I42" s="182"/>
      <c r="J42" s="9"/>
      <c r="K42" s="260"/>
      <c r="L42" s="263"/>
      <c r="M42" s="182"/>
      <c r="N42" s="9">
        <v>-23</v>
      </c>
      <c r="O42" s="7"/>
    </row>
    <row r="43" spans="3:15" x14ac:dyDescent="0.2">
      <c r="C43" s="33">
        <v>32</v>
      </c>
      <c r="D43" s="34" t="s">
        <v>6</v>
      </c>
      <c r="E43" s="279">
        <f t="shared" si="4"/>
        <v>93.7</v>
      </c>
      <c r="F43" s="12">
        <f t="shared" si="5"/>
        <v>60.914999999999999</v>
      </c>
      <c r="G43" s="182"/>
      <c r="H43" s="9"/>
      <c r="I43" s="182"/>
      <c r="J43" s="9"/>
      <c r="K43" s="260"/>
      <c r="L43" s="263"/>
      <c r="M43" s="182">
        <v>93.7</v>
      </c>
      <c r="N43" s="12">
        <v>60.914999999999999</v>
      </c>
      <c r="O43" s="7"/>
    </row>
    <row r="44" spans="3:15" x14ac:dyDescent="0.2">
      <c r="C44" s="33">
        <v>33</v>
      </c>
      <c r="D44" s="34" t="s">
        <v>214</v>
      </c>
      <c r="E44" s="279">
        <f t="shared" si="4"/>
        <v>0</v>
      </c>
      <c r="F44" s="12">
        <f t="shared" si="5"/>
        <v>-9.8000000000000007</v>
      </c>
      <c r="G44" s="182"/>
      <c r="H44" s="12"/>
      <c r="I44" s="182"/>
      <c r="J44" s="12">
        <v>-9.8000000000000007</v>
      </c>
      <c r="K44" s="260"/>
      <c r="L44" s="263"/>
      <c r="M44" s="38"/>
      <c r="N44" s="12"/>
      <c r="O44" s="7"/>
    </row>
    <row r="45" spans="3:15" x14ac:dyDescent="0.2">
      <c r="C45" s="33">
        <v>34</v>
      </c>
      <c r="D45" s="24" t="s">
        <v>8</v>
      </c>
      <c r="E45" s="279">
        <f t="shared" si="4"/>
        <v>22.3</v>
      </c>
      <c r="F45" s="12"/>
      <c r="G45" s="182">
        <v>22.3</v>
      </c>
      <c r="H45" s="9"/>
      <c r="I45" s="182"/>
      <c r="J45" s="9"/>
      <c r="K45" s="260"/>
      <c r="L45" s="263"/>
      <c r="M45" s="182"/>
      <c r="N45" s="263"/>
      <c r="O45" s="7"/>
    </row>
    <row r="46" spans="3:15" x14ac:dyDescent="0.2">
      <c r="C46" s="33">
        <v>35</v>
      </c>
      <c r="D46" s="24" t="s">
        <v>9</v>
      </c>
      <c r="E46" s="279">
        <f t="shared" si="4"/>
        <v>26.38</v>
      </c>
      <c r="F46" s="12"/>
      <c r="G46" s="182">
        <v>24.38</v>
      </c>
      <c r="H46" s="9"/>
      <c r="I46" s="182">
        <v>2</v>
      </c>
      <c r="J46" s="9"/>
      <c r="K46" s="260"/>
      <c r="L46" s="263"/>
      <c r="M46" s="182"/>
      <c r="N46" s="263"/>
      <c r="O46" s="7"/>
    </row>
    <row r="47" spans="3:15" ht="12" customHeight="1" x14ac:dyDescent="0.2">
      <c r="C47" s="33">
        <v>36</v>
      </c>
      <c r="D47" s="24" t="s">
        <v>11</v>
      </c>
      <c r="E47" s="279">
        <f t="shared" si="4"/>
        <v>27.1</v>
      </c>
      <c r="F47" s="12"/>
      <c r="G47" s="182">
        <v>27.1</v>
      </c>
      <c r="H47" s="9"/>
      <c r="I47" s="182"/>
      <c r="J47" s="9"/>
      <c r="K47" s="260"/>
      <c r="L47" s="263"/>
      <c r="M47" s="182"/>
      <c r="N47" s="263"/>
      <c r="O47" s="7"/>
    </row>
    <row r="48" spans="3:15" x14ac:dyDescent="0.2">
      <c r="C48" s="185">
        <v>37</v>
      </c>
      <c r="D48" s="230" t="s">
        <v>72</v>
      </c>
      <c r="E48" s="279">
        <f t="shared" si="4"/>
        <v>29.18</v>
      </c>
      <c r="F48" s="12"/>
      <c r="G48" s="182">
        <v>29.18</v>
      </c>
      <c r="H48" s="9"/>
      <c r="I48" s="182"/>
      <c r="J48" s="9"/>
      <c r="K48" s="260"/>
      <c r="L48" s="263"/>
      <c r="M48" s="182"/>
      <c r="N48" s="263"/>
      <c r="O48" s="7"/>
    </row>
    <row r="49" spans="3:15" x14ac:dyDescent="0.2">
      <c r="C49" s="185">
        <v>38</v>
      </c>
      <c r="D49" s="230" t="s">
        <v>14</v>
      </c>
      <c r="E49" s="279">
        <f t="shared" si="4"/>
        <v>2</v>
      </c>
      <c r="F49" s="12"/>
      <c r="G49" s="182">
        <v>2</v>
      </c>
      <c r="H49" s="9"/>
      <c r="I49" s="182"/>
      <c r="J49" s="9"/>
      <c r="K49" s="260"/>
      <c r="L49" s="263"/>
      <c r="M49" s="182"/>
      <c r="N49" s="263"/>
      <c r="O49" s="7"/>
    </row>
    <row r="50" spans="3:15" x14ac:dyDescent="0.2">
      <c r="C50" s="33">
        <v>39</v>
      </c>
      <c r="D50" s="24" t="s">
        <v>28</v>
      </c>
      <c r="E50" s="279">
        <f t="shared" si="4"/>
        <v>11</v>
      </c>
      <c r="F50" s="12"/>
      <c r="G50" s="182">
        <v>11</v>
      </c>
      <c r="H50" s="9"/>
      <c r="I50" s="182"/>
      <c r="J50" s="9"/>
      <c r="K50" s="260"/>
      <c r="L50" s="263"/>
      <c r="M50" s="182"/>
      <c r="N50" s="263"/>
      <c r="O50" s="7"/>
    </row>
    <row r="51" spans="3:15" x14ac:dyDescent="0.2">
      <c r="C51" s="407">
        <v>40</v>
      </c>
      <c r="D51" s="24" t="s">
        <v>16</v>
      </c>
      <c r="E51" s="279">
        <f t="shared" si="4"/>
        <v>15.2</v>
      </c>
      <c r="F51" s="12"/>
      <c r="G51" s="182"/>
      <c r="H51" s="9"/>
      <c r="I51" s="182">
        <v>15.2</v>
      </c>
      <c r="J51" s="9"/>
      <c r="K51" s="260"/>
      <c r="L51" s="263"/>
      <c r="M51" s="182"/>
      <c r="N51" s="263"/>
      <c r="O51" s="7"/>
    </row>
    <row r="52" spans="3:15" ht="15" hidden="1" customHeight="1" thickBot="1" x14ac:dyDescent="0.25">
      <c r="C52" s="400"/>
      <c r="D52" s="401" t="s">
        <v>229</v>
      </c>
      <c r="E52" s="402" t="e">
        <f t="shared" si="4"/>
        <v>#REF!</v>
      </c>
      <c r="F52" s="403" t="e">
        <f t="shared" si="5"/>
        <v>#REF!</v>
      </c>
      <c r="G52" s="404"/>
      <c r="H52" s="405"/>
      <c r="I52" s="406"/>
      <c r="J52" s="405"/>
      <c r="K52" s="404" t="e">
        <f>#REF!+K14+#REF!+K16+K24+K26+#REF!+K29+#REF!+K32+#REF!+SUM(K39:K41)+K42+K43+SUM(K44:K51)</f>
        <v>#REF!</v>
      </c>
      <c r="L52" s="405" t="e">
        <f>#REF!+L14+#REF!+L16+L24+L26+#REF!+L29+#REF!+L32+#REF!+SUM(L39:L41)+L42+L43+SUM(L44:L51)</f>
        <v>#REF!</v>
      </c>
      <c r="M52" s="404"/>
      <c r="N52" s="405"/>
      <c r="O52" s="7"/>
    </row>
    <row r="53" spans="3:15" x14ac:dyDescent="0.2">
      <c r="C53" s="179">
        <v>41</v>
      </c>
      <c r="D53" s="92" t="s">
        <v>221</v>
      </c>
      <c r="E53" s="300">
        <f t="shared" ref="E53:E62" si="6">+G53+I53+K53+M53</f>
        <v>4.8220000000000001</v>
      </c>
      <c r="F53" s="88">
        <f t="shared" ref="F53:F62" si="7">+H53+J53+L53+N53</f>
        <v>0.373</v>
      </c>
      <c r="G53" s="265">
        <v>4.45</v>
      </c>
      <c r="H53" s="266"/>
      <c r="I53" s="265">
        <v>0.372</v>
      </c>
      <c r="J53" s="266">
        <v>0.373</v>
      </c>
      <c r="K53" s="265"/>
      <c r="L53" s="266"/>
      <c r="M53" s="265"/>
      <c r="N53" s="266"/>
      <c r="O53" s="7"/>
    </row>
    <row r="54" spans="3:15" x14ac:dyDescent="0.2">
      <c r="C54" s="33">
        <v>42</v>
      </c>
      <c r="D54" s="24" t="s">
        <v>222</v>
      </c>
      <c r="E54" s="273">
        <f t="shared" si="6"/>
        <v>1.4710000000000001</v>
      </c>
      <c r="F54" s="29">
        <f t="shared" si="7"/>
        <v>0.98799999999999999</v>
      </c>
      <c r="G54" s="182">
        <v>0.47899999999999998</v>
      </c>
      <c r="H54" s="9"/>
      <c r="I54" s="182">
        <v>0.99199999999999999</v>
      </c>
      <c r="J54" s="9">
        <v>0.98799999999999999</v>
      </c>
      <c r="K54" s="182"/>
      <c r="L54" s="9"/>
      <c r="M54" s="182"/>
      <c r="N54" s="9"/>
      <c r="O54" s="7"/>
    </row>
    <row r="55" spans="3:15" x14ac:dyDescent="0.2">
      <c r="C55" s="33">
        <v>43</v>
      </c>
      <c r="D55" s="24" t="s">
        <v>223</v>
      </c>
      <c r="E55" s="273">
        <f t="shared" si="6"/>
        <v>0.248</v>
      </c>
      <c r="F55" s="29">
        <f t="shared" si="7"/>
        <v>0.245</v>
      </c>
      <c r="G55" s="182"/>
      <c r="H55" s="9"/>
      <c r="I55" s="182">
        <v>0.248</v>
      </c>
      <c r="J55" s="9">
        <v>0.245</v>
      </c>
      <c r="K55" s="182"/>
      <c r="L55" s="9"/>
      <c r="M55" s="182"/>
      <c r="N55" s="9"/>
      <c r="O55" s="7"/>
    </row>
    <row r="56" spans="3:15" x14ac:dyDescent="0.2">
      <c r="C56" s="33">
        <v>44</v>
      </c>
      <c r="D56" s="24" t="s">
        <v>224</v>
      </c>
      <c r="E56" s="273">
        <f t="shared" si="6"/>
        <v>2.1440000000000001</v>
      </c>
      <c r="F56" s="29">
        <f t="shared" si="7"/>
        <v>2.0960000000000001</v>
      </c>
      <c r="G56" s="182"/>
      <c r="H56" s="9"/>
      <c r="I56" s="182">
        <v>2.1440000000000001</v>
      </c>
      <c r="J56" s="9">
        <v>2.0960000000000001</v>
      </c>
      <c r="K56" s="182"/>
      <c r="L56" s="9"/>
      <c r="M56" s="182"/>
      <c r="N56" s="9"/>
      <c r="O56" s="7"/>
    </row>
    <row r="57" spans="3:15" x14ac:dyDescent="0.2">
      <c r="C57" s="33">
        <v>45</v>
      </c>
      <c r="D57" s="209" t="s">
        <v>225</v>
      </c>
      <c r="E57" s="273">
        <f t="shared" si="6"/>
        <v>0</v>
      </c>
      <c r="F57" s="29">
        <f t="shared" si="7"/>
        <v>0</v>
      </c>
      <c r="G57" s="182"/>
      <c r="H57" s="9"/>
      <c r="I57" s="260"/>
      <c r="J57" s="263"/>
      <c r="K57" s="182"/>
      <c r="L57" s="9"/>
      <c r="M57" s="182"/>
      <c r="N57" s="9"/>
      <c r="O57" s="7"/>
    </row>
    <row r="58" spans="3:15" x14ac:dyDescent="0.2">
      <c r="C58" s="33">
        <v>46</v>
      </c>
      <c r="D58" s="24" t="s">
        <v>226</v>
      </c>
      <c r="E58" s="273">
        <f t="shared" si="6"/>
        <v>0.496</v>
      </c>
      <c r="F58" s="29">
        <f t="shared" si="7"/>
        <v>0.49099999999999999</v>
      </c>
      <c r="G58" s="182"/>
      <c r="H58" s="9"/>
      <c r="I58" s="182">
        <v>0.496</v>
      </c>
      <c r="J58" s="9">
        <v>0.49099999999999999</v>
      </c>
      <c r="K58" s="182"/>
      <c r="L58" s="9"/>
      <c r="M58" s="182"/>
      <c r="N58" s="9"/>
      <c r="O58" s="7"/>
    </row>
    <row r="59" spans="3:15" x14ac:dyDescent="0.2">
      <c r="C59" s="33">
        <v>47</v>
      </c>
      <c r="D59" s="24" t="s">
        <v>18</v>
      </c>
      <c r="E59" s="273">
        <f t="shared" si="6"/>
        <v>10.181000000000001</v>
      </c>
      <c r="F59" s="29">
        <f t="shared" si="7"/>
        <v>6.5439999999999996</v>
      </c>
      <c r="G59" s="182">
        <v>1.431</v>
      </c>
      <c r="H59" s="9"/>
      <c r="I59" s="9">
        <v>8.0730000000000004</v>
      </c>
      <c r="J59" s="9">
        <v>5.8769999999999998</v>
      </c>
      <c r="K59" s="182">
        <v>0.67700000000000005</v>
      </c>
      <c r="L59" s="9">
        <v>0.66700000000000004</v>
      </c>
      <c r="M59" s="182"/>
      <c r="N59" s="9"/>
      <c r="O59" s="7"/>
    </row>
    <row r="60" spans="3:15" ht="14.25" customHeight="1" x14ac:dyDescent="0.2">
      <c r="C60" s="33">
        <v>48</v>
      </c>
      <c r="D60" s="24" t="s">
        <v>629</v>
      </c>
      <c r="E60" s="273">
        <f t="shared" si="6"/>
        <v>4.1059999999999999</v>
      </c>
      <c r="F60" s="29">
        <f t="shared" si="7"/>
        <v>2.6760000000000002</v>
      </c>
      <c r="G60" s="182">
        <v>0.55800000000000005</v>
      </c>
      <c r="H60" s="9"/>
      <c r="I60" s="9">
        <v>0.83299999999999996</v>
      </c>
      <c r="J60" s="263"/>
      <c r="K60" s="182">
        <v>2.7149999999999999</v>
      </c>
      <c r="L60" s="9">
        <v>2.6760000000000002</v>
      </c>
      <c r="M60" s="182"/>
      <c r="N60" s="9"/>
      <c r="O60" s="7"/>
    </row>
    <row r="61" spans="3:15" x14ac:dyDescent="0.2">
      <c r="C61" s="33">
        <v>49</v>
      </c>
      <c r="D61" s="24" t="s">
        <v>80</v>
      </c>
      <c r="E61" s="273">
        <f t="shared" si="6"/>
        <v>10.16</v>
      </c>
      <c r="F61" s="29">
        <f t="shared" si="7"/>
        <v>5.2750000000000004</v>
      </c>
      <c r="G61" s="182">
        <v>0.80100000000000005</v>
      </c>
      <c r="H61" s="9">
        <v>-0.3</v>
      </c>
      <c r="I61" s="9">
        <v>7.94</v>
      </c>
      <c r="J61" s="9">
        <v>6.6760000000000002</v>
      </c>
      <c r="K61" s="182">
        <v>1.419</v>
      </c>
      <c r="L61" s="9">
        <v>-1.101</v>
      </c>
      <c r="M61" s="182"/>
      <c r="N61" s="9"/>
      <c r="O61" s="7"/>
    </row>
    <row r="62" spans="3:15" x14ac:dyDescent="0.2">
      <c r="C62" s="33">
        <v>50</v>
      </c>
      <c r="D62" s="24" t="s">
        <v>20</v>
      </c>
      <c r="E62" s="273">
        <f t="shared" si="6"/>
        <v>3.3040000000000003</v>
      </c>
      <c r="F62" s="29">
        <f t="shared" si="7"/>
        <v>1.3239999999999998</v>
      </c>
      <c r="G62" s="182">
        <v>0.78700000000000003</v>
      </c>
      <c r="H62" s="9"/>
      <c r="I62" s="9">
        <v>1.8080000000000001</v>
      </c>
      <c r="J62" s="9">
        <v>0.625</v>
      </c>
      <c r="K62" s="182">
        <v>0.70899999999999996</v>
      </c>
      <c r="L62" s="9">
        <v>0.69899999999999995</v>
      </c>
      <c r="M62" s="182"/>
      <c r="N62" s="9"/>
      <c r="O62" s="7"/>
    </row>
    <row r="63" spans="3:15" x14ac:dyDescent="0.2">
      <c r="C63" s="33">
        <v>51</v>
      </c>
      <c r="D63" s="24" t="s">
        <v>21</v>
      </c>
      <c r="E63" s="273">
        <f t="shared" ref="E63:F63" si="8">+G63+I63+K63+M63</f>
        <v>2.9710000000000001</v>
      </c>
      <c r="F63" s="29">
        <f t="shared" si="8"/>
        <v>0.83399999999999996</v>
      </c>
      <c r="G63" s="182">
        <v>0.85199999999999998</v>
      </c>
      <c r="H63" s="9"/>
      <c r="I63" s="9">
        <v>1.2729999999999999</v>
      </c>
      <c r="J63" s="263"/>
      <c r="K63" s="295">
        <v>0.84599999999999997</v>
      </c>
      <c r="L63" s="9">
        <v>0.83399999999999996</v>
      </c>
      <c r="M63" s="182"/>
      <c r="N63" s="9"/>
      <c r="O63" s="7"/>
    </row>
    <row r="64" spans="3:15" x14ac:dyDescent="0.2">
      <c r="C64" s="33">
        <v>52</v>
      </c>
      <c r="D64" s="24" t="s">
        <v>22</v>
      </c>
      <c r="E64" s="273">
        <f>G64+I64+K64+M64</f>
        <v>9.3050000000000015</v>
      </c>
      <c r="F64" s="29">
        <f>H64+J64+L64+N64</f>
        <v>0.77600000000000002</v>
      </c>
      <c r="G64" s="182">
        <v>3.8479999999999999</v>
      </c>
      <c r="H64" s="9"/>
      <c r="I64" s="9">
        <v>4.67</v>
      </c>
      <c r="J64" s="9"/>
      <c r="K64" s="182">
        <v>0.78700000000000003</v>
      </c>
      <c r="L64" s="9">
        <v>0.77600000000000002</v>
      </c>
      <c r="M64" s="182"/>
      <c r="N64" s="9"/>
      <c r="O64" s="7"/>
    </row>
    <row r="65" spans="3:19" x14ac:dyDescent="0.2">
      <c r="C65" s="33">
        <v>53</v>
      </c>
      <c r="D65" s="209" t="s">
        <v>210</v>
      </c>
      <c r="E65" s="273">
        <f>+G65+I65+K65+M65</f>
        <v>3.7629999999999999</v>
      </c>
      <c r="F65" s="29">
        <f>+H65+J65+L65+N65</f>
        <v>0.48899999999999999</v>
      </c>
      <c r="G65" s="182">
        <v>1.3109999999999999</v>
      </c>
      <c r="H65" s="9"/>
      <c r="I65" s="9">
        <v>2.452</v>
      </c>
      <c r="J65" s="9">
        <v>0.48899999999999999</v>
      </c>
      <c r="K65" s="182"/>
      <c r="L65" s="9"/>
      <c r="M65" s="182"/>
      <c r="N65" s="9"/>
      <c r="O65" s="7"/>
    </row>
    <row r="66" spans="3:19" x14ac:dyDescent="0.2">
      <c r="C66" s="33">
        <v>54</v>
      </c>
      <c r="D66" s="24" t="s">
        <v>82</v>
      </c>
      <c r="E66" s="273">
        <f t="shared" ref="E66:E73" si="9">+G66+I66+K66+M66</f>
        <v>11.032</v>
      </c>
      <c r="F66" s="29">
        <f t="shared" ref="F66:F72" si="10">+H66+J66+L66+N66</f>
        <v>4.3520000000000003</v>
      </c>
      <c r="G66" s="182">
        <v>5.8070000000000004</v>
      </c>
      <c r="H66" s="9"/>
      <c r="I66" s="9">
        <v>4.609</v>
      </c>
      <c r="J66" s="9">
        <v>3.7450000000000001</v>
      </c>
      <c r="K66" s="182">
        <v>0.61599999999999999</v>
      </c>
      <c r="L66" s="9">
        <v>0.60699999999999998</v>
      </c>
      <c r="M66" s="182"/>
      <c r="N66" s="9"/>
      <c r="O66" s="7"/>
    </row>
    <row r="67" spans="3:19" s="186" customFormat="1" x14ac:dyDescent="0.2">
      <c r="C67" s="185">
        <v>55</v>
      </c>
      <c r="D67" s="230" t="s">
        <v>34</v>
      </c>
      <c r="E67" s="279">
        <f t="shared" si="9"/>
        <v>0.185</v>
      </c>
      <c r="F67" s="12">
        <f t="shared" si="10"/>
        <v>0.182</v>
      </c>
      <c r="G67" s="182"/>
      <c r="H67" s="12"/>
      <c r="I67" s="12"/>
      <c r="J67" s="9"/>
      <c r="K67" s="38">
        <v>0.185</v>
      </c>
      <c r="L67" s="12">
        <v>0.182</v>
      </c>
      <c r="M67" s="38"/>
      <c r="N67" s="12"/>
    </row>
    <row r="68" spans="3:19" x14ac:dyDescent="0.2">
      <c r="C68" s="33">
        <v>56</v>
      </c>
      <c r="D68" s="24" t="s">
        <v>83</v>
      </c>
      <c r="E68" s="273">
        <f t="shared" si="9"/>
        <v>6.32</v>
      </c>
      <c r="F68" s="29">
        <f t="shared" si="10"/>
        <v>0</v>
      </c>
      <c r="G68" s="242">
        <v>6.32</v>
      </c>
      <c r="H68" s="9"/>
      <c r="I68" s="9"/>
      <c r="J68" s="263"/>
      <c r="K68" s="182"/>
      <c r="L68" s="9"/>
      <c r="M68" s="182"/>
      <c r="N68" s="9"/>
      <c r="O68" s="7"/>
    </row>
    <row r="69" spans="3:19" x14ac:dyDescent="0.2">
      <c r="C69" s="33">
        <v>57</v>
      </c>
      <c r="D69" s="209" t="s">
        <v>646</v>
      </c>
      <c r="E69" s="273">
        <f t="shared" si="9"/>
        <v>3.4609999999999999</v>
      </c>
      <c r="F69" s="29">
        <f t="shared" si="10"/>
        <v>0</v>
      </c>
      <c r="G69" s="242">
        <v>3.4609999999999999</v>
      </c>
      <c r="H69" s="9"/>
      <c r="I69" s="9"/>
      <c r="J69" s="263"/>
      <c r="K69" s="182"/>
      <c r="L69" s="9"/>
      <c r="M69" s="182"/>
      <c r="N69" s="9"/>
      <c r="O69" s="7"/>
    </row>
    <row r="70" spans="3:19" x14ac:dyDescent="0.2">
      <c r="C70" s="33">
        <v>58</v>
      </c>
      <c r="D70" s="209" t="s">
        <v>211</v>
      </c>
      <c r="E70" s="273">
        <f t="shared" si="9"/>
        <v>0.51400000000000001</v>
      </c>
      <c r="F70" s="29">
        <f t="shared" si="10"/>
        <v>0</v>
      </c>
      <c r="G70" s="182">
        <v>0.51400000000000001</v>
      </c>
      <c r="H70" s="9"/>
      <c r="I70" s="9"/>
      <c r="J70" s="263"/>
      <c r="K70" s="182"/>
      <c r="L70" s="9"/>
      <c r="M70" s="182"/>
      <c r="N70" s="9"/>
      <c r="O70" s="7"/>
    </row>
    <row r="71" spans="3:19" x14ac:dyDescent="0.2">
      <c r="C71" s="33">
        <v>59</v>
      </c>
      <c r="D71" s="42" t="s">
        <v>84</v>
      </c>
      <c r="E71" s="273">
        <f t="shared" si="9"/>
        <v>15.496</v>
      </c>
      <c r="F71" s="29">
        <f t="shared" si="10"/>
        <v>0.49</v>
      </c>
      <c r="G71" s="302">
        <v>15</v>
      </c>
      <c r="H71" s="303"/>
      <c r="I71" s="303">
        <v>0.496</v>
      </c>
      <c r="J71" s="9">
        <v>0.49</v>
      </c>
      <c r="K71" s="182"/>
      <c r="L71" s="9"/>
      <c r="M71" s="182"/>
      <c r="N71" s="9"/>
      <c r="O71" s="7"/>
    </row>
    <row r="72" spans="3:19" ht="15" customHeight="1" thickBot="1" x14ac:dyDescent="0.25">
      <c r="C72" s="33">
        <v>60</v>
      </c>
      <c r="D72" s="55" t="s">
        <v>193</v>
      </c>
      <c r="E72" s="301">
        <f t="shared" si="9"/>
        <v>10.483000000000001</v>
      </c>
      <c r="F72" s="59">
        <f t="shared" si="10"/>
        <v>0.188</v>
      </c>
      <c r="G72" s="267">
        <v>3.431</v>
      </c>
      <c r="H72" s="268"/>
      <c r="I72" s="267">
        <v>6.8609999999999998</v>
      </c>
      <c r="J72" s="264"/>
      <c r="K72" s="267">
        <v>0.191</v>
      </c>
      <c r="L72" s="268">
        <v>0.188</v>
      </c>
      <c r="M72" s="296"/>
      <c r="N72" s="268"/>
      <c r="O72" s="7"/>
    </row>
    <row r="73" spans="3:19" ht="13.5" thickBot="1" x14ac:dyDescent="0.25">
      <c r="C73" s="60">
        <v>61</v>
      </c>
      <c r="D73" s="61" t="s">
        <v>40</v>
      </c>
      <c r="E73" s="676">
        <f t="shared" si="9"/>
        <v>1525.8650300000002</v>
      </c>
      <c r="F73" s="677">
        <f>+H73+J73+L73+N73</f>
        <v>48.570139999999995</v>
      </c>
      <c r="G73" s="678">
        <f>G14+G16+G24+G29+G32+SUM(G39:G72)+G26</f>
        <v>454.66700000000003</v>
      </c>
      <c r="H73" s="678">
        <f>H14+H16+H24+H29+H32+SUM(H39:H72)+H26</f>
        <v>-0.3</v>
      </c>
      <c r="I73" s="678">
        <f>I14+I16+I24+I29+I32+SUM(I39:I72)+I26</f>
        <v>977.49802999999997</v>
      </c>
      <c r="J73" s="686">
        <f>J14+J16+J24+J29+J32+SUM(J39:J72)+J26</f>
        <v>13.455139999999997</v>
      </c>
      <c r="K73" s="678">
        <f>K32+K59+K60+K61+K62+K63+K64+K66+K67+K72</f>
        <v>0</v>
      </c>
      <c r="L73" s="678">
        <f>L32+L59+L60+L61+L62+L63+L64+L66+L67+L72</f>
        <v>-2.5000000000000009</v>
      </c>
      <c r="M73" s="678">
        <f>+M14+M16+M24+M29+M32+SUM(M39:M72)+M26</f>
        <v>93.7</v>
      </c>
      <c r="N73" s="678">
        <f>+N14+N16+N24+N29+N32+SUM(N39:N72)+N26</f>
        <v>37.914999999999999</v>
      </c>
      <c r="O73" s="7"/>
      <c r="S73" t="s">
        <v>510</v>
      </c>
    </row>
    <row r="74" spans="3:19" x14ac:dyDescent="0.2">
      <c r="C74" s="257"/>
      <c r="G74" s="7"/>
      <c r="H74" s="7"/>
      <c r="I74" s="7"/>
      <c r="J74" s="7"/>
      <c r="K74" s="7"/>
      <c r="L74" s="7"/>
      <c r="M74" s="7"/>
      <c r="N74" s="7"/>
      <c r="O74" s="7"/>
    </row>
    <row r="75" spans="3:19" x14ac:dyDescent="0.2">
      <c r="C75" s="257"/>
      <c r="G75" s="256"/>
      <c r="H75" s="7"/>
      <c r="I75" s="412"/>
      <c r="J75" s="7"/>
      <c r="K75" s="7"/>
      <c r="L75" s="7"/>
      <c r="M75" s="7"/>
      <c r="N75" s="7"/>
      <c r="O75" s="7"/>
    </row>
    <row r="76" spans="3:19" x14ac:dyDescent="0.2">
      <c r="C76" s="257"/>
      <c r="D76" s="6" t="s">
        <v>85</v>
      </c>
      <c r="F76" s="363"/>
      <c r="G76" s="7"/>
      <c r="H76" s="7"/>
      <c r="I76" s="7"/>
      <c r="J76" s="7"/>
      <c r="K76" s="7"/>
      <c r="L76" s="7"/>
      <c r="M76" s="7"/>
      <c r="N76" s="7"/>
      <c r="O76" s="7"/>
    </row>
    <row r="77" spans="3:19" ht="25.5" x14ac:dyDescent="0.2">
      <c r="C77" s="257"/>
      <c r="D77" s="228" t="s">
        <v>207</v>
      </c>
      <c r="G77" s="412"/>
      <c r="H77" s="7"/>
      <c r="I77" s="7"/>
      <c r="J77" s="7"/>
      <c r="K77" s="7"/>
      <c r="L77" s="7"/>
      <c r="M77" s="7"/>
      <c r="N77" s="7"/>
      <c r="O77" s="7"/>
    </row>
    <row r="78" spans="3:19" x14ac:dyDescent="0.2">
      <c r="C78" s="257"/>
      <c r="D78" s="206" t="s">
        <v>231</v>
      </c>
      <c r="G78" s="7"/>
      <c r="H78" s="7"/>
      <c r="I78" s="7"/>
      <c r="J78" s="7"/>
      <c r="K78" s="7"/>
      <c r="L78" s="7"/>
      <c r="M78" s="7"/>
      <c r="N78" s="7"/>
      <c r="O78" s="7"/>
    </row>
    <row r="79" spans="3:19" x14ac:dyDescent="0.2">
      <c r="D79" s="6" t="s">
        <v>86</v>
      </c>
    </row>
  </sheetData>
  <mergeCells count="11">
    <mergeCell ref="K12:L12"/>
    <mergeCell ref="M12:N12"/>
    <mergeCell ref="K7:N8"/>
    <mergeCell ref="C12:C13"/>
    <mergeCell ref="D12:D13"/>
    <mergeCell ref="E12:F12"/>
    <mergeCell ref="G2:H2"/>
    <mergeCell ref="D8:J8"/>
    <mergeCell ref="E9:H9"/>
    <mergeCell ref="G12:H12"/>
    <mergeCell ref="I12:J12"/>
  </mergeCells>
  <pageMargins left="0.55118110236220474" right="0" top="0.55118110236220474" bottom="0.19685039370078741" header="0.51181102362204722" footer="0.51181102362204722"/>
  <pageSetup paperSize="9" scale="85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zoomScaleNormal="100" workbookViewId="0">
      <pane xSplit="2" ySplit="10" topLeftCell="C71" activePane="bottomRight" state="frozen"/>
      <selection pane="topRight" activeCell="C1" sqref="C1"/>
      <selection pane="bottomLeft" activeCell="A14" sqref="A14"/>
      <selection pane="bottomRight" activeCell="N78" sqref="N78"/>
    </sheetView>
  </sheetViews>
  <sheetFormatPr defaultRowHeight="15" customHeight="1" x14ac:dyDescent="0.2"/>
  <cols>
    <col min="1" max="1" width="4.7109375" customWidth="1"/>
    <col min="2" max="2" width="61.5703125" customWidth="1"/>
    <col min="3" max="3" width="11.140625" customWidth="1"/>
    <col min="4" max="4" width="9.5703125" customWidth="1"/>
    <col min="5" max="5" width="10.5703125" customWidth="1"/>
    <col min="6" max="7" width="9.5703125" customWidth="1"/>
    <col min="8" max="8" width="10.7109375" customWidth="1"/>
    <col min="9" max="9" width="8.85546875" customWidth="1"/>
    <col min="10" max="10" width="9.28515625" customWidth="1"/>
    <col min="11" max="11" width="9.140625" customWidth="1"/>
    <col min="12" max="12" width="9.28515625" customWidth="1"/>
  </cols>
  <sheetData>
    <row r="1" spans="1:12" s="329" customFormat="1" ht="18.75" customHeight="1" x14ac:dyDescent="0.2">
      <c r="B1" s="324"/>
      <c r="C1" s="324"/>
    </row>
    <row r="2" spans="1:12" s="329" customFormat="1" ht="15" customHeight="1" x14ac:dyDescent="0.2">
      <c r="B2" s="324"/>
      <c r="C2" s="324"/>
      <c r="I2" s="8" t="s">
        <v>25</v>
      </c>
      <c r="J2" s="8"/>
      <c r="K2" s="13"/>
    </row>
    <row r="3" spans="1:12" s="329" customFormat="1" ht="15" customHeight="1" x14ac:dyDescent="0.2">
      <c r="B3" s="324"/>
      <c r="C3" s="324"/>
      <c r="I3" s="246" t="s">
        <v>536</v>
      </c>
      <c r="J3" s="14"/>
      <c r="K3" s="4"/>
    </row>
    <row r="4" spans="1:12" s="329" customFormat="1" ht="15" customHeight="1" x14ac:dyDescent="0.2">
      <c r="B4" s="324"/>
      <c r="C4" s="324"/>
      <c r="I4" s="8" t="s">
        <v>88</v>
      </c>
      <c r="J4" s="8"/>
      <c r="K4" s="13"/>
    </row>
    <row r="5" spans="1:12" s="329" customFormat="1" ht="24" customHeight="1" x14ac:dyDescent="0.2">
      <c r="B5" s="324"/>
      <c r="C5" s="324"/>
      <c r="I5" s="833" t="s">
        <v>680</v>
      </c>
      <c r="J5" s="834"/>
      <c r="K5" s="834"/>
      <c r="L5" s="834"/>
    </row>
    <row r="6" spans="1:12" s="329" customFormat="1" ht="15" customHeight="1" x14ac:dyDescent="0.25">
      <c r="B6" s="392" t="s">
        <v>670</v>
      </c>
      <c r="C6" s="392"/>
      <c r="D6" s="3"/>
      <c r="E6" s="3"/>
      <c r="F6" s="3"/>
      <c r="G6" s="3"/>
      <c r="I6" s="835"/>
      <c r="J6" s="835"/>
      <c r="K6" s="835"/>
      <c r="L6" s="835"/>
    </row>
    <row r="7" spans="1:12" s="329" customFormat="1" ht="15" customHeight="1" x14ac:dyDescent="0.2"/>
    <row r="8" spans="1:12" ht="15" customHeight="1" thickBot="1" x14ac:dyDescent="0.25">
      <c r="A8" s="190"/>
      <c r="B8" s="190"/>
      <c r="C8" s="190"/>
      <c r="D8" s="190"/>
      <c r="E8" s="190"/>
      <c r="F8" s="190"/>
      <c r="G8" s="190"/>
      <c r="H8" s="190"/>
      <c r="I8" s="191"/>
      <c r="J8" s="190"/>
      <c r="K8" s="192" t="s">
        <v>678</v>
      </c>
      <c r="L8" s="190"/>
    </row>
    <row r="9" spans="1:12" ht="15" customHeight="1" x14ac:dyDescent="0.2">
      <c r="A9" s="836"/>
      <c r="B9" s="838" t="s">
        <v>43</v>
      </c>
      <c r="C9" s="828" t="s">
        <v>44</v>
      </c>
      <c r="D9" s="829"/>
      <c r="E9" s="828" t="s">
        <v>46</v>
      </c>
      <c r="F9" s="829"/>
      <c r="G9" s="828" t="s">
        <v>232</v>
      </c>
      <c r="H9" s="829"/>
      <c r="I9" s="828" t="s">
        <v>230</v>
      </c>
      <c r="J9" s="829"/>
      <c r="K9" s="828" t="s">
        <v>48</v>
      </c>
      <c r="L9" s="829"/>
    </row>
    <row r="10" spans="1:12" ht="44.25" customHeight="1" thickBot="1" x14ac:dyDescent="0.25">
      <c r="A10" s="837"/>
      <c r="B10" s="839"/>
      <c r="C10" s="413" t="s">
        <v>44</v>
      </c>
      <c r="D10" s="414" t="s">
        <v>51</v>
      </c>
      <c r="E10" s="415" t="s">
        <v>44</v>
      </c>
      <c r="F10" s="416" t="s">
        <v>51</v>
      </c>
      <c r="G10" s="415" t="s">
        <v>44</v>
      </c>
      <c r="H10" s="416" t="s">
        <v>51</v>
      </c>
      <c r="I10" s="415" t="s">
        <v>44</v>
      </c>
      <c r="J10" s="416" t="s">
        <v>51</v>
      </c>
      <c r="K10" s="417" t="s">
        <v>44</v>
      </c>
      <c r="L10" s="416" t="s">
        <v>51</v>
      </c>
    </row>
    <row r="11" spans="1:12" ht="30.75" customHeight="1" thickBot="1" x14ac:dyDescent="0.3">
      <c r="A11" s="466">
        <v>1</v>
      </c>
      <c r="B11" s="455" t="s">
        <v>90</v>
      </c>
      <c r="C11" s="664">
        <f t="shared" ref="C11:D11" si="0">E11+G11+I11+K11</f>
        <v>15.163969999999999</v>
      </c>
      <c r="D11" s="665">
        <f t="shared" si="0"/>
        <v>1.1601399999999999</v>
      </c>
      <c r="E11" s="666">
        <f>E12+E14</f>
        <v>14</v>
      </c>
      <c r="F11" s="666">
        <f t="shared" ref="F11:H11" si="1">F12+F14</f>
        <v>0</v>
      </c>
      <c r="G11" s="666">
        <f t="shared" si="1"/>
        <v>1.1639699999999999</v>
      </c>
      <c r="H11" s="666">
        <f t="shared" si="1"/>
        <v>1.1601399999999999</v>
      </c>
      <c r="I11" s="666"/>
      <c r="J11" s="666"/>
      <c r="K11" s="666"/>
      <c r="L11" s="712"/>
    </row>
    <row r="12" spans="1:12" ht="15" customHeight="1" x14ac:dyDescent="0.2">
      <c r="A12" s="456">
        <v>2</v>
      </c>
      <c r="B12" s="457" t="s">
        <v>91</v>
      </c>
      <c r="C12" s="656">
        <f>SUM(C13:C13)</f>
        <v>10.163969999999999</v>
      </c>
      <c r="D12" s="657">
        <f>SUM(D13:D13)</f>
        <v>1.1601399999999999</v>
      </c>
      <c r="E12" s="656">
        <f>SUM(E13:E13)</f>
        <v>9</v>
      </c>
      <c r="F12" s="657">
        <f>SUM(F13:F13)</f>
        <v>0</v>
      </c>
      <c r="G12" s="658">
        <f>G13</f>
        <v>1.1639699999999999</v>
      </c>
      <c r="H12" s="659">
        <f>H13</f>
        <v>1.1601399999999999</v>
      </c>
      <c r="I12" s="212"/>
      <c r="J12" s="211"/>
      <c r="K12" s="195"/>
      <c r="L12" s="211"/>
    </row>
    <row r="13" spans="1:12" ht="15" customHeight="1" x14ac:dyDescent="0.2">
      <c r="A13" s="456">
        <v>3</v>
      </c>
      <c r="B13" s="454" t="s">
        <v>26</v>
      </c>
      <c r="C13" s="660">
        <f>E13+G13+I13+K13</f>
        <v>10.163969999999999</v>
      </c>
      <c r="D13" s="661">
        <f>F13+H13+J13+L13</f>
        <v>1.1601399999999999</v>
      </c>
      <c r="E13" s="662">
        <v>9</v>
      </c>
      <c r="F13" s="663"/>
      <c r="G13" s="654">
        <v>1.1639699999999999</v>
      </c>
      <c r="H13" s="655">
        <v>1.1601399999999999</v>
      </c>
      <c r="I13" s="201"/>
      <c r="J13" s="202"/>
      <c r="K13" s="197"/>
      <c r="L13" s="202"/>
    </row>
    <row r="14" spans="1:12" ht="15" customHeight="1" thickBot="1" x14ac:dyDescent="0.25">
      <c r="A14" s="456">
        <v>4</v>
      </c>
      <c r="B14" s="209" t="s">
        <v>8</v>
      </c>
      <c r="C14" s="203">
        <f t="shared" ref="C14:C20" si="2">E14+G14+I14+K14</f>
        <v>5</v>
      </c>
      <c r="D14" s="215"/>
      <c r="E14" s="242">
        <v>5</v>
      </c>
      <c r="F14" s="243"/>
      <c r="G14" s="203"/>
      <c r="H14" s="215"/>
      <c r="I14" s="203"/>
      <c r="J14" s="215"/>
      <c r="K14" s="196"/>
      <c r="L14" s="215"/>
    </row>
    <row r="15" spans="1:12" ht="33.75" customHeight="1" thickBot="1" x14ac:dyDescent="0.3">
      <c r="A15" s="466">
        <v>5</v>
      </c>
      <c r="B15" s="459" t="s">
        <v>110</v>
      </c>
      <c r="C15" s="217">
        <f t="shared" si="2"/>
        <v>66.623999999999995</v>
      </c>
      <c r="D15" s="218">
        <f t="shared" ref="D15:D17" si="3">F15+H15+J15+L15</f>
        <v>19.295000000000002</v>
      </c>
      <c r="E15" s="322">
        <f t="shared" ref="E15:J15" si="4">E16+SUM(E21:E41)</f>
        <v>44.275999999999996</v>
      </c>
      <c r="F15" s="323">
        <f t="shared" si="4"/>
        <v>-0.3</v>
      </c>
      <c r="G15" s="226">
        <f t="shared" si="4"/>
        <v>22.348000000000003</v>
      </c>
      <c r="H15" s="227">
        <f t="shared" si="4"/>
        <v>22.095000000000002</v>
      </c>
      <c r="I15" s="277">
        <f t="shared" si="4"/>
        <v>0</v>
      </c>
      <c r="J15" s="221">
        <f t="shared" si="4"/>
        <v>-2.5</v>
      </c>
      <c r="K15" s="194">
        <f>SUM(K21:K41)</f>
        <v>0</v>
      </c>
      <c r="L15" s="218">
        <f>SUM(L21:L41)</f>
        <v>0</v>
      </c>
    </row>
    <row r="16" spans="1:12" ht="15" customHeight="1" x14ac:dyDescent="0.2">
      <c r="A16" s="465">
        <v>6</v>
      </c>
      <c r="B16" s="457" t="s">
        <v>217</v>
      </c>
      <c r="C16" s="212">
        <f t="shared" si="2"/>
        <v>-45.028999999999996</v>
      </c>
      <c r="D16" s="211">
        <f t="shared" si="3"/>
        <v>-8.0280000000000005</v>
      </c>
      <c r="E16" s="253">
        <f>SUM(E17:E20)</f>
        <v>-15.965</v>
      </c>
      <c r="F16" s="254"/>
      <c r="G16" s="448">
        <f>SUM(G17:G20)</f>
        <v>-20.919</v>
      </c>
      <c r="H16" s="254">
        <f>SUM(H17:H20)</f>
        <v>0</v>
      </c>
      <c r="I16" s="285">
        <f>SUM(I17:I17)</f>
        <v>-8.1449999999999996</v>
      </c>
      <c r="J16" s="286">
        <f>SUM(J17:J17)</f>
        <v>-8.0280000000000005</v>
      </c>
      <c r="K16" s="200"/>
      <c r="L16" s="223"/>
    </row>
    <row r="17" spans="1:12" ht="15" customHeight="1" x14ac:dyDescent="0.2">
      <c r="A17" s="456">
        <v>7</v>
      </c>
      <c r="B17" s="245" t="s">
        <v>209</v>
      </c>
      <c r="C17" s="201">
        <f t="shared" si="2"/>
        <v>-8.1449999999999996</v>
      </c>
      <c r="D17" s="202">
        <f t="shared" si="3"/>
        <v>-8.0280000000000005</v>
      </c>
      <c r="E17" s="201"/>
      <c r="F17" s="202"/>
      <c r="G17" s="197"/>
      <c r="H17" s="202"/>
      <c r="I17" s="201">
        <v>-8.1449999999999996</v>
      </c>
      <c r="J17" s="202">
        <v>-8.0280000000000005</v>
      </c>
      <c r="K17" s="197"/>
      <c r="L17" s="202"/>
    </row>
    <row r="18" spans="1:12" ht="15" customHeight="1" x14ac:dyDescent="0.2">
      <c r="A18" s="456">
        <v>8</v>
      </c>
      <c r="B18" s="245" t="s">
        <v>66</v>
      </c>
      <c r="C18" s="201">
        <f t="shared" si="2"/>
        <v>-5.9649999999999999</v>
      </c>
      <c r="D18" s="202"/>
      <c r="E18" s="201">
        <v>-5.9649999999999999</v>
      </c>
      <c r="F18" s="202"/>
      <c r="G18" s="197"/>
      <c r="H18" s="202"/>
      <c r="I18" s="201"/>
      <c r="J18" s="202"/>
      <c r="K18" s="197"/>
      <c r="L18" s="202"/>
    </row>
    <row r="19" spans="1:12" ht="43.5" customHeight="1" x14ac:dyDescent="0.2">
      <c r="A19" s="456">
        <v>9</v>
      </c>
      <c r="B19" s="233" t="s">
        <v>538</v>
      </c>
      <c r="C19" s="274">
        <f t="shared" si="2"/>
        <v>-31.419</v>
      </c>
      <c r="D19" s="202"/>
      <c r="E19" s="180">
        <v>-10.5</v>
      </c>
      <c r="F19" s="202"/>
      <c r="G19" s="197">
        <v>-20.919</v>
      </c>
      <c r="H19" s="202"/>
      <c r="I19" s="201"/>
      <c r="J19" s="202"/>
      <c r="K19" s="197"/>
      <c r="L19" s="202"/>
    </row>
    <row r="20" spans="1:12" ht="17.25" customHeight="1" x14ac:dyDescent="0.2">
      <c r="A20" s="456">
        <v>10</v>
      </c>
      <c r="B20" s="460" t="s">
        <v>539</v>
      </c>
      <c r="C20" s="275">
        <f t="shared" si="2"/>
        <v>0.5</v>
      </c>
      <c r="D20" s="202"/>
      <c r="E20" s="252">
        <v>0.5</v>
      </c>
      <c r="F20" s="270"/>
      <c r="G20" s="197"/>
      <c r="H20" s="202"/>
      <c r="I20" s="201"/>
      <c r="J20" s="202"/>
      <c r="K20" s="197"/>
      <c r="L20" s="202"/>
    </row>
    <row r="21" spans="1:12" ht="15" customHeight="1" x14ac:dyDescent="0.2">
      <c r="A21" s="456">
        <v>11</v>
      </c>
      <c r="B21" s="457" t="s">
        <v>221</v>
      </c>
      <c r="C21" s="212">
        <f t="shared" ref="C21:C29" si="5">+E21+G21+I21+K21</f>
        <v>4.8220000000000001</v>
      </c>
      <c r="D21" s="211">
        <f t="shared" ref="D21:D29" si="6">+F21+H21+J21+L21</f>
        <v>0.373</v>
      </c>
      <c r="E21" s="212">
        <v>4.45</v>
      </c>
      <c r="F21" s="211"/>
      <c r="G21" s="196">
        <v>0.372</v>
      </c>
      <c r="H21" s="215">
        <v>0.373</v>
      </c>
      <c r="I21" s="203"/>
      <c r="J21" s="215"/>
      <c r="K21" s="196"/>
      <c r="L21" s="215"/>
    </row>
    <row r="22" spans="1:12" ht="15" customHeight="1" x14ac:dyDescent="0.2">
      <c r="A22" s="456">
        <v>12</v>
      </c>
      <c r="B22" s="209" t="s">
        <v>222</v>
      </c>
      <c r="C22" s="203">
        <f t="shared" si="5"/>
        <v>1.4710000000000001</v>
      </c>
      <c r="D22" s="215">
        <f t="shared" si="6"/>
        <v>0.98799999999999999</v>
      </c>
      <c r="E22" s="203">
        <v>0.47899999999999998</v>
      </c>
      <c r="F22" s="215"/>
      <c r="G22" s="196">
        <v>0.99199999999999999</v>
      </c>
      <c r="H22" s="243">
        <v>0.98799999999999999</v>
      </c>
      <c r="I22" s="203"/>
      <c r="J22" s="215"/>
      <c r="K22" s="196"/>
      <c r="L22" s="215"/>
    </row>
    <row r="23" spans="1:12" ht="15" customHeight="1" x14ac:dyDescent="0.2">
      <c r="A23" s="456">
        <v>13</v>
      </c>
      <c r="B23" s="209" t="s">
        <v>223</v>
      </c>
      <c r="C23" s="203">
        <f t="shared" si="5"/>
        <v>0.248</v>
      </c>
      <c r="D23" s="215">
        <f t="shared" si="6"/>
        <v>0.245</v>
      </c>
      <c r="E23" s="203"/>
      <c r="F23" s="215"/>
      <c r="G23" s="196">
        <v>0.248</v>
      </c>
      <c r="H23" s="215">
        <v>0.245</v>
      </c>
      <c r="I23" s="203"/>
      <c r="J23" s="215"/>
      <c r="K23" s="196"/>
      <c r="L23" s="215"/>
    </row>
    <row r="24" spans="1:12" ht="15" customHeight="1" x14ac:dyDescent="0.2">
      <c r="A24" s="456">
        <v>14</v>
      </c>
      <c r="B24" s="209" t="s">
        <v>224</v>
      </c>
      <c r="C24" s="203">
        <f t="shared" si="5"/>
        <v>2.1440000000000001</v>
      </c>
      <c r="D24" s="215">
        <f t="shared" si="6"/>
        <v>2.0960000000000001</v>
      </c>
      <c r="E24" s="203"/>
      <c r="F24" s="215"/>
      <c r="G24" s="241">
        <v>2.1440000000000001</v>
      </c>
      <c r="H24" s="243">
        <v>2.0960000000000001</v>
      </c>
      <c r="I24" s="203"/>
      <c r="J24" s="215"/>
      <c r="K24" s="241"/>
      <c r="L24" s="215"/>
    </row>
    <row r="25" spans="1:12" ht="15" customHeight="1" x14ac:dyDescent="0.2">
      <c r="A25" s="456">
        <v>15</v>
      </c>
      <c r="B25" s="209" t="s">
        <v>226</v>
      </c>
      <c r="C25" s="203">
        <f t="shared" si="5"/>
        <v>0.496</v>
      </c>
      <c r="D25" s="215">
        <f t="shared" si="6"/>
        <v>0.49099999999999999</v>
      </c>
      <c r="E25" s="203"/>
      <c r="F25" s="215"/>
      <c r="G25" s="241">
        <v>0.496</v>
      </c>
      <c r="H25" s="243">
        <v>0.49099999999999999</v>
      </c>
      <c r="I25" s="203"/>
      <c r="J25" s="215"/>
      <c r="K25" s="196"/>
      <c r="L25" s="215"/>
    </row>
    <row r="26" spans="1:12" ht="15" customHeight="1" x14ac:dyDescent="0.2">
      <c r="A26" s="456">
        <v>16</v>
      </c>
      <c r="B26" s="209" t="s">
        <v>18</v>
      </c>
      <c r="C26" s="203">
        <f t="shared" si="5"/>
        <v>10.181000000000001</v>
      </c>
      <c r="D26" s="215">
        <f t="shared" si="6"/>
        <v>6.5439999999999996</v>
      </c>
      <c r="E26" s="203">
        <v>1.431</v>
      </c>
      <c r="F26" s="215"/>
      <c r="G26" s="241">
        <v>8.0730000000000004</v>
      </c>
      <c r="H26" s="243">
        <v>5.8769999999999998</v>
      </c>
      <c r="I26" s="203">
        <v>0.67700000000000005</v>
      </c>
      <c r="J26" s="215">
        <v>0.66700000000000004</v>
      </c>
      <c r="K26" s="196"/>
      <c r="L26" s="215"/>
    </row>
    <row r="27" spans="1:12" ht="15" customHeight="1" x14ac:dyDescent="0.2">
      <c r="A27" s="456">
        <v>17</v>
      </c>
      <c r="B27" s="209" t="s">
        <v>227</v>
      </c>
      <c r="C27" s="203">
        <f t="shared" si="5"/>
        <v>4.1059999999999999</v>
      </c>
      <c r="D27" s="215">
        <f t="shared" si="6"/>
        <v>2.6760000000000002</v>
      </c>
      <c r="E27" s="215">
        <v>0.55800000000000005</v>
      </c>
      <c r="F27" s="215"/>
      <c r="G27" s="241">
        <v>0.83299999999999996</v>
      </c>
      <c r="H27" s="243"/>
      <c r="I27" s="203">
        <v>2.7149999999999999</v>
      </c>
      <c r="J27" s="215">
        <v>2.6760000000000002</v>
      </c>
      <c r="K27" s="196"/>
      <c r="L27" s="215"/>
    </row>
    <row r="28" spans="1:12" ht="15" customHeight="1" x14ac:dyDescent="0.2">
      <c r="A28" s="456">
        <v>18</v>
      </c>
      <c r="B28" s="209" t="s">
        <v>80</v>
      </c>
      <c r="C28" s="203">
        <f t="shared" si="5"/>
        <v>10.16</v>
      </c>
      <c r="D28" s="215">
        <f t="shared" si="6"/>
        <v>5.2750000000000004</v>
      </c>
      <c r="E28" s="203">
        <v>0.80100000000000005</v>
      </c>
      <c r="F28" s="215">
        <v>-0.3</v>
      </c>
      <c r="G28" s="241">
        <v>7.94</v>
      </c>
      <c r="H28" s="243">
        <v>6.6760000000000002</v>
      </c>
      <c r="I28" s="203">
        <v>1.419</v>
      </c>
      <c r="J28" s="215">
        <v>-1.101</v>
      </c>
      <c r="K28" s="196"/>
      <c r="L28" s="215"/>
    </row>
    <row r="29" spans="1:12" ht="15" customHeight="1" x14ac:dyDescent="0.2">
      <c r="A29" s="456">
        <v>19</v>
      </c>
      <c r="B29" s="209" t="s">
        <v>20</v>
      </c>
      <c r="C29" s="203">
        <f t="shared" si="5"/>
        <v>3.3040000000000003</v>
      </c>
      <c r="D29" s="215">
        <f t="shared" si="6"/>
        <v>1.3239999999999998</v>
      </c>
      <c r="E29" s="203">
        <v>0.78700000000000003</v>
      </c>
      <c r="F29" s="215"/>
      <c r="G29" s="241">
        <v>1.8080000000000001</v>
      </c>
      <c r="H29" s="243">
        <v>0.625</v>
      </c>
      <c r="I29" s="203">
        <v>0.70899999999999996</v>
      </c>
      <c r="J29" s="215">
        <v>0.69899999999999995</v>
      </c>
      <c r="K29" s="196"/>
      <c r="L29" s="215"/>
    </row>
    <row r="30" spans="1:12" ht="15" customHeight="1" x14ac:dyDescent="0.2">
      <c r="A30" s="456">
        <v>20</v>
      </c>
      <c r="B30" s="209" t="s">
        <v>21</v>
      </c>
      <c r="C30" s="203">
        <f t="shared" ref="C30:D30" si="7">+E30+G30+I30+K30</f>
        <v>2.9710000000000001</v>
      </c>
      <c r="D30" s="215">
        <f t="shared" si="7"/>
        <v>0.83399999999999996</v>
      </c>
      <c r="E30" s="203">
        <v>0.85199999999999998</v>
      </c>
      <c r="F30" s="215"/>
      <c r="G30" s="241">
        <v>1.2729999999999999</v>
      </c>
      <c r="H30" s="243"/>
      <c r="I30" s="203">
        <v>0.84599999999999997</v>
      </c>
      <c r="J30" s="215">
        <v>0.83399999999999996</v>
      </c>
      <c r="K30" s="196"/>
      <c r="L30" s="215"/>
    </row>
    <row r="31" spans="1:12" ht="15" customHeight="1" x14ac:dyDescent="0.2">
      <c r="A31" s="456">
        <v>21</v>
      </c>
      <c r="B31" s="209" t="s">
        <v>22</v>
      </c>
      <c r="C31" s="203">
        <f>E31+G31+I31+K31</f>
        <v>9.3050000000000015</v>
      </c>
      <c r="D31" s="215">
        <f>F31+H31+J31+L31</f>
        <v>0.77600000000000002</v>
      </c>
      <c r="E31" s="203">
        <v>3.8479999999999999</v>
      </c>
      <c r="F31" s="215"/>
      <c r="G31" s="241">
        <v>4.67</v>
      </c>
      <c r="I31" s="203">
        <v>0.78700000000000003</v>
      </c>
      <c r="J31" s="215">
        <v>0.77600000000000002</v>
      </c>
      <c r="K31" s="196"/>
      <c r="L31" s="215"/>
    </row>
    <row r="32" spans="1:12" ht="15" customHeight="1" x14ac:dyDescent="0.2">
      <c r="A32" s="456">
        <v>22</v>
      </c>
      <c r="B32" s="209" t="s">
        <v>210</v>
      </c>
      <c r="C32" s="203">
        <f>+E32+G32+I32+K32</f>
        <v>3.7629999999999999</v>
      </c>
      <c r="D32" s="215">
        <f>F32+H32+J32+L32</f>
        <v>0.48899999999999999</v>
      </c>
      <c r="E32" s="203">
        <v>1.3109999999999999</v>
      </c>
      <c r="F32" s="215"/>
      <c r="G32" s="241">
        <v>2.452</v>
      </c>
      <c r="H32" s="243">
        <v>0.48899999999999999</v>
      </c>
      <c r="I32" s="203"/>
      <c r="J32" s="215"/>
      <c r="K32" s="196"/>
      <c r="L32" s="215"/>
    </row>
    <row r="33" spans="1:12" ht="15" customHeight="1" x14ac:dyDescent="0.2">
      <c r="A33" s="456">
        <v>23</v>
      </c>
      <c r="B33" s="209" t="s">
        <v>82</v>
      </c>
      <c r="C33" s="203">
        <f t="shared" ref="C33:C39" si="8">+E33+G33+I33+K33</f>
        <v>11.032</v>
      </c>
      <c r="D33" s="215">
        <f t="shared" ref="D33:D39" si="9">+F33+H33+J33+L33</f>
        <v>4.3520000000000003</v>
      </c>
      <c r="E33" s="182">
        <v>5.8070000000000004</v>
      </c>
      <c r="F33" s="215"/>
      <c r="G33" s="241">
        <v>4.609</v>
      </c>
      <c r="H33" s="243">
        <v>3.7450000000000001</v>
      </c>
      <c r="I33" s="203">
        <v>0.61599999999999999</v>
      </c>
      <c r="J33" s="215">
        <v>0.60699999999999998</v>
      </c>
      <c r="K33" s="196"/>
      <c r="L33" s="215"/>
    </row>
    <row r="34" spans="1:12" ht="15" customHeight="1" x14ac:dyDescent="0.2">
      <c r="A34" s="456">
        <v>24</v>
      </c>
      <c r="B34" s="209" t="s">
        <v>34</v>
      </c>
      <c r="C34" s="203">
        <f t="shared" si="8"/>
        <v>0.185</v>
      </c>
      <c r="D34" s="215">
        <f t="shared" si="9"/>
        <v>0.182</v>
      </c>
      <c r="E34" s="203"/>
      <c r="F34" s="215"/>
      <c r="G34" s="241"/>
      <c r="H34" s="243"/>
      <c r="I34" s="203">
        <v>0.185</v>
      </c>
      <c r="J34" s="215">
        <v>0.182</v>
      </c>
      <c r="K34" s="196"/>
      <c r="L34" s="215"/>
    </row>
    <row r="35" spans="1:12" ht="15" customHeight="1" x14ac:dyDescent="0.2">
      <c r="A35" s="456">
        <v>25</v>
      </c>
      <c r="B35" s="209" t="s">
        <v>83</v>
      </c>
      <c r="C35" s="203">
        <f t="shared" si="8"/>
        <v>6.32</v>
      </c>
      <c r="D35" s="215">
        <f t="shared" si="9"/>
        <v>0</v>
      </c>
      <c r="E35" s="203">
        <v>6.32</v>
      </c>
      <c r="F35" s="215"/>
      <c r="G35" s="241"/>
      <c r="H35" s="243"/>
      <c r="I35" s="203"/>
      <c r="J35" s="215"/>
      <c r="K35" s="196"/>
      <c r="L35" s="215"/>
    </row>
    <row r="36" spans="1:12" ht="15" customHeight="1" x14ac:dyDescent="0.2">
      <c r="A36" s="456">
        <v>26</v>
      </c>
      <c r="B36" s="209" t="s">
        <v>646</v>
      </c>
      <c r="C36" s="203">
        <f t="shared" si="8"/>
        <v>3.4609999999999999</v>
      </c>
      <c r="D36" s="215">
        <f t="shared" si="9"/>
        <v>0</v>
      </c>
      <c r="E36" s="203">
        <v>3.4609999999999999</v>
      </c>
      <c r="F36" s="215"/>
      <c r="G36" s="449"/>
      <c r="H36" s="255"/>
      <c r="I36" s="203"/>
      <c r="J36" s="215"/>
      <c r="K36" s="196"/>
      <c r="L36" s="215"/>
    </row>
    <row r="37" spans="1:12" ht="15" customHeight="1" x14ac:dyDescent="0.2">
      <c r="A37" s="456">
        <v>27</v>
      </c>
      <c r="B37" s="209" t="s">
        <v>211</v>
      </c>
      <c r="C37" s="203">
        <f t="shared" si="8"/>
        <v>0.51400000000000001</v>
      </c>
      <c r="D37" s="215">
        <f t="shared" si="9"/>
        <v>0</v>
      </c>
      <c r="E37" s="203">
        <v>0.51400000000000001</v>
      </c>
      <c r="F37" s="215"/>
      <c r="G37" s="241"/>
      <c r="H37" s="243"/>
      <c r="I37" s="203"/>
      <c r="J37" s="215"/>
      <c r="K37" s="196"/>
      <c r="L37" s="215"/>
    </row>
    <row r="38" spans="1:12" ht="15" customHeight="1" x14ac:dyDescent="0.2">
      <c r="A38" s="456">
        <v>28</v>
      </c>
      <c r="B38" s="209" t="s">
        <v>84</v>
      </c>
      <c r="C38" s="203">
        <f t="shared" si="8"/>
        <v>15.496</v>
      </c>
      <c r="D38" s="215">
        <f t="shared" si="9"/>
        <v>0.49</v>
      </c>
      <c r="E38" s="203">
        <v>15</v>
      </c>
      <c r="F38" s="215"/>
      <c r="G38" s="241">
        <v>0.496</v>
      </c>
      <c r="H38" s="243">
        <v>0.49</v>
      </c>
      <c r="I38" s="203"/>
      <c r="J38" s="215"/>
      <c r="K38" s="196"/>
      <c r="L38" s="215"/>
    </row>
    <row r="39" spans="1:12" ht="15" customHeight="1" x14ac:dyDescent="0.2">
      <c r="A39" s="456">
        <v>29</v>
      </c>
      <c r="B39" s="209" t="s">
        <v>193</v>
      </c>
      <c r="C39" s="203">
        <f t="shared" si="8"/>
        <v>10.483000000000001</v>
      </c>
      <c r="D39" s="214">
        <f t="shared" si="9"/>
        <v>0.188</v>
      </c>
      <c r="E39" s="203">
        <v>3.431</v>
      </c>
      <c r="F39" s="215"/>
      <c r="G39" s="241">
        <v>6.8609999999999998</v>
      </c>
      <c r="H39" s="255"/>
      <c r="I39" s="203">
        <v>0.191</v>
      </c>
      <c r="J39" s="215">
        <v>0.188</v>
      </c>
      <c r="K39" s="196"/>
      <c r="L39" s="215"/>
    </row>
    <row r="40" spans="1:12" ht="15" customHeight="1" x14ac:dyDescent="0.2">
      <c r="A40" s="456">
        <v>30</v>
      </c>
      <c r="B40" s="461" t="s">
        <v>5</v>
      </c>
      <c r="C40" s="203">
        <f>E40+G40+I40+K40</f>
        <v>1.1910000000000001</v>
      </c>
      <c r="D40" s="215">
        <f>F40+H40+J40+L40</f>
        <v>0</v>
      </c>
      <c r="E40" s="203">
        <v>1.1910000000000001</v>
      </c>
      <c r="F40" s="215"/>
      <c r="G40" s="241"/>
      <c r="H40" s="243"/>
      <c r="I40" s="242"/>
      <c r="J40" s="243"/>
      <c r="K40" s="241"/>
      <c r="L40" s="243"/>
    </row>
    <row r="41" spans="1:12" ht="15" customHeight="1" thickBot="1" x14ac:dyDescent="0.25">
      <c r="A41" s="456">
        <v>31</v>
      </c>
      <c r="B41" s="209" t="s">
        <v>8</v>
      </c>
      <c r="C41" s="203">
        <f t="shared" ref="C41:C49" si="10">E41+G41+I41+K41</f>
        <v>10</v>
      </c>
      <c r="D41" s="215"/>
      <c r="E41" s="203">
        <v>10</v>
      </c>
      <c r="F41" s="215"/>
      <c r="G41" s="197"/>
      <c r="H41" s="202"/>
      <c r="I41" s="203"/>
      <c r="J41" s="215"/>
      <c r="K41" s="196"/>
      <c r="L41" s="215"/>
    </row>
    <row r="42" spans="1:12" ht="30" customHeight="1" thickBot="1" x14ac:dyDescent="0.3">
      <c r="A42" s="466">
        <v>32</v>
      </c>
      <c r="B42" s="459" t="s">
        <v>202</v>
      </c>
      <c r="C42" s="277">
        <f>E42+G42+I42+K42</f>
        <v>29.824999999999999</v>
      </c>
      <c r="D42" s="221">
        <f t="shared" ref="D42" si="11">F42+H42+J42+L42</f>
        <v>0</v>
      </c>
      <c r="E42" s="199">
        <f>E43+E46+E47+E48+E49</f>
        <v>17.824999999999999</v>
      </c>
      <c r="F42" s="199">
        <f t="shared" ref="F42:G42" si="12">F43+F46+F47+F48+F49</f>
        <v>0</v>
      </c>
      <c r="G42" s="199">
        <f t="shared" si="12"/>
        <v>12</v>
      </c>
      <c r="H42" s="240"/>
      <c r="I42" s="287"/>
      <c r="J42" s="288"/>
      <c r="K42" s="210"/>
      <c r="L42" s="210"/>
    </row>
    <row r="43" spans="1:12" ht="15" customHeight="1" x14ac:dyDescent="0.2">
      <c r="A43" s="465">
        <v>33</v>
      </c>
      <c r="B43" s="462" t="s">
        <v>220</v>
      </c>
      <c r="C43" s="253">
        <f t="shared" si="10"/>
        <v>15</v>
      </c>
      <c r="D43" s="254"/>
      <c r="E43" s="212">
        <f>SUM(E44:E45)</f>
        <v>3</v>
      </c>
      <c r="F43" s="211"/>
      <c r="G43" s="222">
        <f>G45</f>
        <v>12</v>
      </c>
      <c r="H43" s="223"/>
      <c r="I43" s="222"/>
      <c r="J43" s="223"/>
      <c r="K43" s="200"/>
      <c r="L43" s="223"/>
    </row>
    <row r="44" spans="1:12" ht="15" customHeight="1" x14ac:dyDescent="0.2">
      <c r="A44" s="456">
        <v>34</v>
      </c>
      <c r="B44" s="454" t="s">
        <v>203</v>
      </c>
      <c r="C44" s="274">
        <f t="shared" si="10"/>
        <v>3</v>
      </c>
      <c r="D44" s="31"/>
      <c r="E44" s="180">
        <v>3</v>
      </c>
      <c r="F44" s="211"/>
      <c r="G44" s="222"/>
      <c r="H44" s="223"/>
      <c r="I44" s="222"/>
      <c r="J44" s="223"/>
      <c r="K44" s="200"/>
      <c r="L44" s="223"/>
    </row>
    <row r="45" spans="1:12" s="422" customFormat="1" ht="15" customHeight="1" x14ac:dyDescent="0.2">
      <c r="A45" s="456">
        <v>35</v>
      </c>
      <c r="B45" s="231" t="s">
        <v>197</v>
      </c>
      <c r="C45" s="274">
        <f t="shared" si="10"/>
        <v>12</v>
      </c>
      <c r="D45" s="202"/>
      <c r="E45" s="260"/>
      <c r="F45" s="211"/>
      <c r="G45" s="222">
        <v>12</v>
      </c>
      <c r="H45" s="223"/>
      <c r="I45" s="222"/>
      <c r="J45" s="223"/>
      <c r="K45" s="200"/>
      <c r="L45" s="223"/>
    </row>
    <row r="46" spans="1:12" ht="15" customHeight="1" x14ac:dyDescent="0.2">
      <c r="A46" s="456">
        <v>36</v>
      </c>
      <c r="B46" s="209" t="s">
        <v>4</v>
      </c>
      <c r="C46" s="203">
        <f t="shared" si="10"/>
        <v>3.0249999999999999</v>
      </c>
      <c r="D46" s="215">
        <f>F46+H46+J46+L46</f>
        <v>0</v>
      </c>
      <c r="E46" s="203">
        <v>3.0249999999999999</v>
      </c>
      <c r="F46" s="215"/>
      <c r="G46" s="201"/>
      <c r="H46" s="202"/>
      <c r="I46" s="201"/>
      <c r="J46" s="202"/>
      <c r="K46" s="196"/>
      <c r="L46" s="215"/>
    </row>
    <row r="47" spans="1:12" ht="15" customHeight="1" x14ac:dyDescent="0.2">
      <c r="A47" s="456">
        <v>37</v>
      </c>
      <c r="B47" s="209" t="s">
        <v>228</v>
      </c>
      <c r="C47" s="203">
        <f t="shared" si="10"/>
        <v>0.8</v>
      </c>
      <c r="D47" s="215">
        <f>F47+H47+J47+L47</f>
        <v>0</v>
      </c>
      <c r="E47" s="203">
        <v>0.8</v>
      </c>
      <c r="F47" s="215"/>
      <c r="G47" s="203"/>
      <c r="H47" s="202"/>
      <c r="I47" s="201"/>
      <c r="J47" s="202"/>
      <c r="K47" s="196"/>
      <c r="L47" s="215"/>
    </row>
    <row r="48" spans="1:12" ht="15" customHeight="1" x14ac:dyDescent="0.2">
      <c r="A48" s="456">
        <v>38</v>
      </c>
      <c r="B48" s="209" t="s">
        <v>8</v>
      </c>
      <c r="C48" s="203">
        <f t="shared" si="10"/>
        <v>5</v>
      </c>
      <c r="D48" s="215"/>
      <c r="E48" s="203">
        <v>5</v>
      </c>
      <c r="F48" s="215"/>
      <c r="G48" s="201"/>
      <c r="H48" s="202"/>
      <c r="I48" s="201"/>
      <c r="J48" s="202"/>
      <c r="K48" s="196"/>
      <c r="L48" s="216"/>
    </row>
    <row r="49" spans="1:12" ht="15" customHeight="1" thickBot="1" x14ac:dyDescent="0.25">
      <c r="A49" s="456">
        <v>39</v>
      </c>
      <c r="B49" s="209" t="s">
        <v>9</v>
      </c>
      <c r="C49" s="203">
        <f t="shared" si="10"/>
        <v>6</v>
      </c>
      <c r="D49" s="215"/>
      <c r="E49" s="203">
        <v>6</v>
      </c>
      <c r="F49" s="215"/>
      <c r="G49" s="201"/>
      <c r="H49" s="202"/>
      <c r="I49" s="201"/>
      <c r="J49" s="202"/>
      <c r="K49" s="196"/>
      <c r="L49" s="216"/>
    </row>
    <row r="50" spans="1:12" ht="29.25" customHeight="1" thickBot="1" x14ac:dyDescent="0.25">
      <c r="A50" s="456">
        <v>40</v>
      </c>
      <c r="B50" s="464" t="s">
        <v>150</v>
      </c>
      <c r="C50" s="226">
        <f t="shared" ref="C50:C62" si="13">E50+G50+I50+K50</f>
        <v>821.68606000000011</v>
      </c>
      <c r="D50" s="227">
        <f>F50+H50+J50+L50</f>
        <v>28.114999999999998</v>
      </c>
      <c r="E50" s="321">
        <f>E51+E59+E60+E61+E62+E63</f>
        <v>18</v>
      </c>
      <c r="F50" s="321"/>
      <c r="G50" s="321">
        <f t="shared" ref="G50:L50" si="14">G51+G59+G60+G61+G62+G63</f>
        <v>709.98606000000007</v>
      </c>
      <c r="H50" s="321">
        <f t="shared" si="14"/>
        <v>-9.8000000000000007</v>
      </c>
      <c r="I50" s="321"/>
      <c r="J50" s="321"/>
      <c r="K50" s="321">
        <f t="shared" si="14"/>
        <v>93.7</v>
      </c>
      <c r="L50" s="713">
        <f t="shared" si="14"/>
        <v>37.914999999999999</v>
      </c>
    </row>
    <row r="51" spans="1:12" ht="15" customHeight="1" x14ac:dyDescent="0.2">
      <c r="A51" s="456">
        <v>41</v>
      </c>
      <c r="B51" s="307" t="s">
        <v>219</v>
      </c>
      <c r="C51" s="651">
        <f>E51+G51+I51+K51</f>
        <v>710.78606000000002</v>
      </c>
      <c r="D51" s="309"/>
      <c r="E51" s="310">
        <f>SUM(E52:E58)</f>
        <v>18</v>
      </c>
      <c r="F51" s="309"/>
      <c r="G51" s="650">
        <f>SUM(G52:G58)</f>
        <v>692.78606000000002</v>
      </c>
      <c r="H51" s="248"/>
      <c r="I51" s="308"/>
      <c r="J51" s="309"/>
      <c r="K51" s="308"/>
      <c r="L51" s="309"/>
    </row>
    <row r="52" spans="1:12" ht="15" customHeight="1" x14ac:dyDescent="0.2">
      <c r="A52" s="456">
        <v>42</v>
      </c>
      <c r="B52" s="453" t="s">
        <v>57</v>
      </c>
      <c r="C52" s="282">
        <f t="shared" si="13"/>
        <v>406.6</v>
      </c>
      <c r="D52" s="211"/>
      <c r="E52" s="282"/>
      <c r="F52" s="211"/>
      <c r="G52" s="283">
        <v>406.6</v>
      </c>
      <c r="H52" s="284"/>
      <c r="I52" s="222"/>
      <c r="J52" s="223"/>
      <c r="K52" s="200"/>
      <c r="L52" s="223"/>
    </row>
    <row r="53" spans="1:12" ht="15" customHeight="1" x14ac:dyDescent="0.2">
      <c r="A53" s="456">
        <v>43</v>
      </c>
      <c r="B53" s="454" t="s">
        <v>58</v>
      </c>
      <c r="C53" s="201">
        <f t="shared" si="13"/>
        <v>15</v>
      </c>
      <c r="D53" s="215"/>
      <c r="E53" s="201">
        <v>15</v>
      </c>
      <c r="F53" s="202"/>
      <c r="G53" s="222"/>
      <c r="H53" s="223"/>
      <c r="I53" s="201"/>
      <c r="J53" s="202"/>
      <c r="K53" s="197"/>
      <c r="L53" s="202"/>
    </row>
    <row r="54" spans="1:12" ht="45.75" customHeight="1" x14ac:dyDescent="0.25">
      <c r="A54" s="456">
        <v>44</v>
      </c>
      <c r="B54" s="497" t="s">
        <v>644</v>
      </c>
      <c r="C54" s="396">
        <f t="shared" si="13"/>
        <v>12.386060000000001</v>
      </c>
      <c r="D54" s="215"/>
      <c r="E54" s="201"/>
      <c r="F54" s="202"/>
      <c r="G54" s="396">
        <v>12.386060000000001</v>
      </c>
      <c r="H54" s="202"/>
      <c r="I54" s="201"/>
      <c r="J54" s="202"/>
      <c r="K54" s="197"/>
      <c r="L54" s="202"/>
    </row>
    <row r="55" spans="1:12" ht="15" customHeight="1" x14ac:dyDescent="0.2">
      <c r="A55" s="456">
        <v>45</v>
      </c>
      <c r="B55" s="235" t="s">
        <v>2</v>
      </c>
      <c r="C55" s="201">
        <f t="shared" si="13"/>
        <v>42</v>
      </c>
      <c r="D55" s="215"/>
      <c r="E55" s="201"/>
      <c r="F55" s="202"/>
      <c r="G55" s="201">
        <v>42</v>
      </c>
      <c r="H55" s="202"/>
      <c r="I55" s="201"/>
      <c r="J55" s="202"/>
      <c r="K55" s="197"/>
      <c r="L55" s="202"/>
    </row>
    <row r="56" spans="1:12" ht="15" customHeight="1" x14ac:dyDescent="0.2">
      <c r="A56" s="456">
        <v>46</v>
      </c>
      <c r="B56" s="454" t="s">
        <v>59</v>
      </c>
      <c r="C56" s="201">
        <f t="shared" si="13"/>
        <v>31.8</v>
      </c>
      <c r="D56" s="215"/>
      <c r="E56" s="201"/>
      <c r="F56" s="202"/>
      <c r="G56" s="201">
        <v>31.8</v>
      </c>
      <c r="H56" s="202"/>
      <c r="I56" s="201"/>
      <c r="J56" s="202"/>
      <c r="K56" s="197"/>
      <c r="L56" s="202"/>
    </row>
    <row r="57" spans="1:12" ht="14.25" customHeight="1" x14ac:dyDescent="0.2">
      <c r="A57" s="456">
        <v>47</v>
      </c>
      <c r="B57" s="454" t="s">
        <v>60</v>
      </c>
      <c r="C57" s="201">
        <f t="shared" si="13"/>
        <v>200</v>
      </c>
      <c r="D57" s="215"/>
      <c r="E57" s="201"/>
      <c r="F57" s="202"/>
      <c r="G57" s="201">
        <v>200</v>
      </c>
      <c r="H57" s="202"/>
      <c r="I57" s="201"/>
      <c r="J57" s="202"/>
      <c r="K57" s="197"/>
      <c r="L57" s="202"/>
    </row>
    <row r="58" spans="1:12" ht="15" customHeight="1" x14ac:dyDescent="0.2">
      <c r="A58" s="456">
        <v>48</v>
      </c>
      <c r="B58" s="458" t="s">
        <v>532</v>
      </c>
      <c r="C58" s="220">
        <f t="shared" si="13"/>
        <v>3</v>
      </c>
      <c r="D58" s="215"/>
      <c r="E58" s="201">
        <v>3</v>
      </c>
      <c r="F58" s="202"/>
      <c r="G58" s="201"/>
      <c r="H58" s="202"/>
      <c r="I58" s="201"/>
      <c r="J58" s="202"/>
      <c r="K58" s="197"/>
      <c r="L58" s="202"/>
    </row>
    <row r="59" spans="1:12" ht="15" customHeight="1" x14ac:dyDescent="0.2">
      <c r="A59" s="456">
        <v>49</v>
      </c>
      <c r="B59" s="209" t="s">
        <v>27</v>
      </c>
      <c r="C59" s="311">
        <f>E59+G59+I59+K59</f>
        <v>0</v>
      </c>
      <c r="D59" s="311">
        <f>F59+H59+J59+L59</f>
        <v>-23</v>
      </c>
      <c r="E59" s="203"/>
      <c r="F59" s="215"/>
      <c r="G59" s="203"/>
      <c r="H59" s="215"/>
      <c r="I59" s="203"/>
      <c r="J59" s="215"/>
      <c r="K59" s="196"/>
      <c r="L59" s="215">
        <v>-23</v>
      </c>
    </row>
    <row r="60" spans="1:12" ht="15" customHeight="1" x14ac:dyDescent="0.2">
      <c r="A60" s="456">
        <v>50</v>
      </c>
      <c r="B60" s="34" t="s">
        <v>214</v>
      </c>
      <c r="C60" s="203">
        <f t="shared" si="13"/>
        <v>0</v>
      </c>
      <c r="D60" s="215">
        <f>F60+H60+J60+L60</f>
        <v>-9.8000000000000007</v>
      </c>
      <c r="E60" s="203"/>
      <c r="F60" s="215"/>
      <c r="G60" s="203"/>
      <c r="H60" s="215">
        <v>-9.8000000000000007</v>
      </c>
      <c r="I60" s="201"/>
      <c r="J60" s="202"/>
      <c r="K60" s="196"/>
      <c r="L60" s="215"/>
    </row>
    <row r="61" spans="1:12" ht="15" customHeight="1" x14ac:dyDescent="0.2">
      <c r="A61" s="456">
        <v>51</v>
      </c>
      <c r="B61" s="209" t="s">
        <v>9</v>
      </c>
      <c r="C61" s="203">
        <f t="shared" si="13"/>
        <v>2</v>
      </c>
      <c r="D61" s="215"/>
      <c r="E61" s="204"/>
      <c r="F61" s="216"/>
      <c r="G61" s="203">
        <v>2</v>
      </c>
      <c r="H61" s="215"/>
      <c r="I61" s="201"/>
      <c r="J61" s="202"/>
      <c r="K61" s="197"/>
      <c r="L61" s="202"/>
    </row>
    <row r="62" spans="1:12" ht="15" customHeight="1" x14ac:dyDescent="0.2">
      <c r="A62" s="456">
        <v>52</v>
      </c>
      <c r="B62" s="209" t="s">
        <v>16</v>
      </c>
      <c r="C62" s="203">
        <f t="shared" si="13"/>
        <v>15.2</v>
      </c>
      <c r="D62" s="215"/>
      <c r="E62" s="203"/>
      <c r="F62" s="216"/>
      <c r="G62" s="203">
        <v>15.2</v>
      </c>
      <c r="H62" s="215"/>
      <c r="I62" s="201"/>
      <c r="J62" s="202"/>
      <c r="K62" s="197"/>
      <c r="L62" s="202"/>
    </row>
    <row r="63" spans="1:12" ht="15" customHeight="1" thickBot="1" x14ac:dyDescent="0.25">
      <c r="A63" s="225">
        <v>53</v>
      </c>
      <c r="B63" s="463" t="s">
        <v>6</v>
      </c>
      <c r="C63" s="313">
        <f t="shared" ref="C63:D64" si="15">E63+G63+I63+K63</f>
        <v>93.7</v>
      </c>
      <c r="D63" s="314">
        <f t="shared" si="15"/>
        <v>60.914999999999999</v>
      </c>
      <c r="E63" s="219"/>
      <c r="F63" s="224"/>
      <c r="G63" s="315"/>
      <c r="H63" s="281"/>
      <c r="I63" s="219"/>
      <c r="J63" s="224"/>
      <c r="K63" s="316">
        <v>93.7</v>
      </c>
      <c r="L63" s="281">
        <v>60.914999999999999</v>
      </c>
    </row>
    <row r="64" spans="1:12" ht="32.25" customHeight="1" thickBot="1" x14ac:dyDescent="0.3">
      <c r="A64" s="466">
        <v>54</v>
      </c>
      <c r="B64" s="455" t="s">
        <v>204</v>
      </c>
      <c r="C64" s="226">
        <f t="shared" si="15"/>
        <v>542.56600000000003</v>
      </c>
      <c r="D64" s="227"/>
      <c r="E64" s="226">
        <f>E65+E68+SUM(E71:E76)</f>
        <v>310.56600000000003</v>
      </c>
      <c r="F64" s="306"/>
      <c r="G64" s="226">
        <f>G65+G68+SUM(G71:G76)</f>
        <v>232</v>
      </c>
      <c r="H64" s="320"/>
      <c r="I64" s="305"/>
      <c r="J64" s="306"/>
      <c r="K64" s="226">
        <f>K65+K68+SUM(K71:K76)</f>
        <v>0</v>
      </c>
      <c r="L64" s="320"/>
    </row>
    <row r="65" spans="1:12" ht="15" customHeight="1" x14ac:dyDescent="0.2">
      <c r="A65" s="465">
        <v>55</v>
      </c>
      <c r="B65" s="423" t="s">
        <v>201</v>
      </c>
      <c r="C65" s="283">
        <f>SUM(C66:C67)</f>
        <v>448.52300000000002</v>
      </c>
      <c r="D65" s="284"/>
      <c r="E65" s="283">
        <f>SUM(E66:E67)</f>
        <v>216.523</v>
      </c>
      <c r="F65" s="284"/>
      <c r="G65" s="283">
        <f>G67</f>
        <v>232</v>
      </c>
      <c r="H65" s="317"/>
      <c r="I65" s="318"/>
      <c r="J65" s="319"/>
      <c r="K65" s="318"/>
      <c r="L65" s="319"/>
    </row>
    <row r="66" spans="1:12" ht="15" customHeight="1" x14ac:dyDescent="0.2">
      <c r="A66" s="456">
        <v>56</v>
      </c>
      <c r="B66" s="452" t="s">
        <v>63</v>
      </c>
      <c r="C66" s="247">
        <f>E66+G66+I66+K66</f>
        <v>216.523</v>
      </c>
      <c r="D66" s="312"/>
      <c r="E66" s="249">
        <v>216.523</v>
      </c>
      <c r="F66" s="284"/>
      <c r="G66" s="283"/>
      <c r="H66" s="284"/>
      <c r="I66" s="222"/>
      <c r="J66" s="223"/>
      <c r="K66" s="200"/>
      <c r="L66" s="223"/>
    </row>
    <row r="67" spans="1:12" ht="28.5" customHeight="1" x14ac:dyDescent="0.2">
      <c r="A67" s="456">
        <v>57</v>
      </c>
      <c r="B67" s="235" t="s">
        <v>645</v>
      </c>
      <c r="C67" s="251">
        <f t="shared" ref="C67" si="16">E67+G67+I67+K67</f>
        <v>232</v>
      </c>
      <c r="D67" s="272"/>
      <c r="E67" s="180"/>
      <c r="F67" s="181"/>
      <c r="G67" s="136">
        <v>232</v>
      </c>
      <c r="H67" s="183"/>
      <c r="I67" s="201"/>
      <c r="J67" s="202"/>
      <c r="K67" s="197"/>
      <c r="L67" s="202"/>
    </row>
    <row r="68" spans="1:12" ht="15" customHeight="1" x14ac:dyDescent="0.2">
      <c r="A68" s="456">
        <v>58</v>
      </c>
      <c r="B68" s="209" t="s">
        <v>218</v>
      </c>
      <c r="C68" s="203">
        <f>E68+G68+I68+K68</f>
        <v>4.0829999999999984</v>
      </c>
      <c r="D68" s="215"/>
      <c r="E68" s="203">
        <f>SUM(E69:E70)</f>
        <v>4.0829999999999984</v>
      </c>
      <c r="F68" s="213"/>
      <c r="G68" s="201"/>
      <c r="H68" s="213"/>
      <c r="I68" s="201"/>
      <c r="J68" s="213"/>
      <c r="K68" s="197"/>
      <c r="L68" s="213"/>
    </row>
    <row r="69" spans="1:12" ht="15" customHeight="1" x14ac:dyDescent="0.2">
      <c r="A69" s="456">
        <v>59</v>
      </c>
      <c r="B69" s="234" t="s">
        <v>215</v>
      </c>
      <c r="C69" s="274">
        <f t="shared" ref="C69:C77" si="17">E69+G69+I69+K69</f>
        <v>-38</v>
      </c>
      <c r="D69" s="31"/>
      <c r="E69" s="18">
        <v>-38</v>
      </c>
      <c r="F69" s="202"/>
      <c r="G69" s="201"/>
      <c r="H69" s="202"/>
      <c r="I69" s="201"/>
      <c r="J69" s="202"/>
      <c r="K69" s="197"/>
      <c r="L69" s="202"/>
    </row>
    <row r="70" spans="1:12" ht="15" customHeight="1" x14ac:dyDescent="0.2">
      <c r="A70" s="456">
        <v>60</v>
      </c>
      <c r="B70" s="234" t="s">
        <v>664</v>
      </c>
      <c r="C70" s="201">
        <f t="shared" si="17"/>
        <v>42.082999999999998</v>
      </c>
      <c r="D70" s="202"/>
      <c r="E70" s="201">
        <v>42.082999999999998</v>
      </c>
      <c r="F70" s="202"/>
      <c r="G70" s="201"/>
      <c r="H70" s="202"/>
      <c r="I70" s="201"/>
      <c r="J70" s="202"/>
      <c r="K70" s="197"/>
      <c r="L70" s="202"/>
    </row>
    <row r="71" spans="1:12" ht="15" customHeight="1" x14ac:dyDescent="0.2">
      <c r="A71" s="456">
        <v>61</v>
      </c>
      <c r="B71" s="209" t="s">
        <v>8</v>
      </c>
      <c r="C71" s="203">
        <f t="shared" si="17"/>
        <v>2.2999999999999998</v>
      </c>
      <c r="D71" s="215"/>
      <c r="E71" s="203">
        <v>2.2999999999999998</v>
      </c>
      <c r="F71" s="215"/>
      <c r="G71" s="201"/>
      <c r="H71" s="202"/>
      <c r="I71" s="201"/>
      <c r="J71" s="202"/>
      <c r="K71" s="196"/>
      <c r="L71" s="215"/>
    </row>
    <row r="72" spans="1:12" ht="15" customHeight="1" x14ac:dyDescent="0.2">
      <c r="A72" s="456">
        <v>62</v>
      </c>
      <c r="B72" s="209" t="s">
        <v>9</v>
      </c>
      <c r="C72" s="203">
        <f t="shared" si="17"/>
        <v>18.38</v>
      </c>
      <c r="D72" s="215"/>
      <c r="E72" s="203">
        <v>18.38</v>
      </c>
      <c r="F72" s="215"/>
      <c r="G72" s="201"/>
      <c r="H72" s="202"/>
      <c r="I72" s="201"/>
      <c r="J72" s="202"/>
      <c r="K72" s="196"/>
      <c r="L72" s="215"/>
    </row>
    <row r="73" spans="1:12" ht="15" customHeight="1" x14ac:dyDescent="0.2">
      <c r="A73" s="456">
        <v>63</v>
      </c>
      <c r="B73" s="209" t="s">
        <v>11</v>
      </c>
      <c r="C73" s="203">
        <f t="shared" si="17"/>
        <v>27.1</v>
      </c>
      <c r="D73" s="215"/>
      <c r="E73" s="203">
        <v>27.1</v>
      </c>
      <c r="F73" s="215"/>
      <c r="G73" s="201"/>
      <c r="H73" s="202"/>
      <c r="I73" s="201"/>
      <c r="J73" s="202"/>
      <c r="K73" s="196"/>
      <c r="L73" s="215"/>
    </row>
    <row r="74" spans="1:12" ht="15" customHeight="1" x14ac:dyDescent="0.2">
      <c r="A74" s="456">
        <v>64</v>
      </c>
      <c r="B74" s="209" t="s">
        <v>13</v>
      </c>
      <c r="C74" s="203">
        <f t="shared" si="17"/>
        <v>29.18</v>
      </c>
      <c r="D74" s="215"/>
      <c r="E74" s="203">
        <v>29.18</v>
      </c>
      <c r="F74" s="215"/>
      <c r="G74" s="201"/>
      <c r="H74" s="202"/>
      <c r="I74" s="201"/>
      <c r="J74" s="202"/>
      <c r="K74" s="196"/>
      <c r="L74" s="215"/>
    </row>
    <row r="75" spans="1:12" ht="15" customHeight="1" x14ac:dyDescent="0.2">
      <c r="A75" s="456">
        <v>65</v>
      </c>
      <c r="B75" s="209" t="s">
        <v>14</v>
      </c>
      <c r="C75" s="203">
        <f t="shared" si="17"/>
        <v>2</v>
      </c>
      <c r="D75" s="215"/>
      <c r="E75" s="203">
        <v>2</v>
      </c>
      <c r="F75" s="215"/>
      <c r="G75" s="201"/>
      <c r="H75" s="202"/>
      <c r="I75" s="201"/>
      <c r="J75" s="202"/>
      <c r="K75" s="196"/>
      <c r="L75" s="215"/>
    </row>
    <row r="76" spans="1:12" ht="15" customHeight="1" thickBot="1" x14ac:dyDescent="0.25">
      <c r="A76" s="456">
        <v>66</v>
      </c>
      <c r="B76" s="424" t="s">
        <v>28</v>
      </c>
      <c r="C76" s="203">
        <f t="shared" si="17"/>
        <v>11</v>
      </c>
      <c r="D76" s="215"/>
      <c r="E76" s="203">
        <v>11</v>
      </c>
      <c r="F76" s="215"/>
      <c r="G76" s="201"/>
      <c r="H76" s="202"/>
      <c r="I76" s="201"/>
      <c r="J76" s="202"/>
      <c r="K76" s="196"/>
      <c r="L76" s="215"/>
    </row>
    <row r="77" spans="1:12" ht="30" customHeight="1" thickBot="1" x14ac:dyDescent="0.3">
      <c r="A77" s="466">
        <v>67</v>
      </c>
      <c r="B77" s="455" t="s">
        <v>205</v>
      </c>
      <c r="C77" s="226">
        <f t="shared" si="17"/>
        <v>50</v>
      </c>
      <c r="D77" s="227"/>
      <c r="E77" s="226">
        <f>E78</f>
        <v>50</v>
      </c>
      <c r="F77" s="227"/>
      <c r="G77" s="226"/>
      <c r="H77" s="306"/>
      <c r="I77" s="305"/>
      <c r="J77" s="306"/>
      <c r="K77" s="193"/>
      <c r="L77" s="227"/>
    </row>
    <row r="78" spans="1:12" ht="15" customHeight="1" x14ac:dyDescent="0.2">
      <c r="A78" s="456">
        <v>68</v>
      </c>
      <c r="B78" s="209" t="s">
        <v>200</v>
      </c>
      <c r="C78" s="203">
        <f t="shared" ref="C78:C79" si="18">E78+G78+I78+K78</f>
        <v>50</v>
      </c>
      <c r="D78" s="224"/>
      <c r="E78" s="219">
        <f>E79</f>
        <v>50</v>
      </c>
      <c r="F78" s="205"/>
      <c r="G78" s="208"/>
      <c r="H78" s="205"/>
      <c r="I78" s="208"/>
      <c r="J78" s="205"/>
      <c r="K78" s="198"/>
      <c r="L78" s="205"/>
    </row>
    <row r="79" spans="1:12" ht="15" customHeight="1" thickBot="1" x14ac:dyDescent="0.25">
      <c r="A79" s="456">
        <v>69</v>
      </c>
      <c r="B79" s="452" t="s">
        <v>206</v>
      </c>
      <c r="C79" s="204">
        <f t="shared" si="18"/>
        <v>50</v>
      </c>
      <c r="D79" s="224"/>
      <c r="E79" s="280">
        <v>50</v>
      </c>
      <c r="F79" s="205"/>
      <c r="G79" s="208"/>
      <c r="H79" s="205"/>
      <c r="I79" s="208"/>
      <c r="J79" s="205"/>
      <c r="K79" s="198"/>
      <c r="L79" s="205"/>
    </row>
    <row r="80" spans="1:12" ht="15" customHeight="1" thickBot="1" x14ac:dyDescent="0.25">
      <c r="A80" s="466">
        <v>70</v>
      </c>
      <c r="B80" s="271" t="s">
        <v>186</v>
      </c>
      <c r="C80" s="679">
        <f t="shared" ref="C80:L80" si="19">C11+C15+C42+C50+C64+C77</f>
        <v>1525.8650300000002</v>
      </c>
      <c r="D80" s="667">
        <f t="shared" si="19"/>
        <v>48.570139999999995</v>
      </c>
      <c r="E80" s="321">
        <f t="shared" si="19"/>
        <v>454.66700000000003</v>
      </c>
      <c r="F80" s="269">
        <f t="shared" si="19"/>
        <v>-0.3</v>
      </c>
      <c r="G80" s="667">
        <f t="shared" si="19"/>
        <v>977.49803000000009</v>
      </c>
      <c r="H80" s="667">
        <f t="shared" si="19"/>
        <v>13.45514</v>
      </c>
      <c r="I80" s="321">
        <f t="shared" si="19"/>
        <v>0</v>
      </c>
      <c r="J80" s="269">
        <f t="shared" si="19"/>
        <v>-2.5</v>
      </c>
      <c r="K80" s="321">
        <f t="shared" si="19"/>
        <v>93.7</v>
      </c>
      <c r="L80" s="269">
        <f t="shared" si="19"/>
        <v>37.914999999999999</v>
      </c>
    </row>
    <row r="81" spans="1:12" ht="15" customHeight="1" x14ac:dyDescent="0.2">
      <c r="A81" s="190"/>
      <c r="B81" s="206" t="s">
        <v>85</v>
      </c>
      <c r="C81" s="190"/>
      <c r="D81" s="190"/>
      <c r="E81" s="190"/>
      <c r="F81" s="190"/>
      <c r="G81" s="190"/>
      <c r="H81" s="190"/>
      <c r="I81" s="190"/>
      <c r="J81" s="190"/>
      <c r="K81" s="190"/>
      <c r="L81" s="190"/>
    </row>
    <row r="82" spans="1:12" ht="15" customHeight="1" x14ac:dyDescent="0.2">
      <c r="A82" s="190"/>
      <c r="B82" s="229" t="s">
        <v>208</v>
      </c>
      <c r="C82" s="190"/>
      <c r="D82" s="190"/>
      <c r="E82" s="190"/>
      <c r="F82" s="190"/>
      <c r="G82" s="190"/>
      <c r="H82" s="190"/>
      <c r="I82" s="190"/>
      <c r="J82" s="190"/>
      <c r="K82" s="190"/>
      <c r="L82" s="190"/>
    </row>
    <row r="83" spans="1:12" ht="15" customHeight="1" x14ac:dyDescent="0.2">
      <c r="A83" s="190"/>
      <c r="B83" s="206" t="s">
        <v>231</v>
      </c>
      <c r="C83" s="190"/>
      <c r="D83" s="190"/>
      <c r="E83" s="190"/>
      <c r="F83" s="190"/>
      <c r="G83" s="190"/>
      <c r="H83" s="190"/>
      <c r="I83" s="190"/>
      <c r="J83" s="190"/>
      <c r="K83" s="190"/>
      <c r="L83" s="190"/>
    </row>
    <row r="84" spans="1:12" ht="15" customHeight="1" x14ac:dyDescent="0.2">
      <c r="A84" s="190"/>
      <c r="B84" s="207" t="s">
        <v>86</v>
      </c>
      <c r="C84" s="190"/>
      <c r="D84" s="190"/>
      <c r="E84" s="190"/>
      <c r="F84" s="190"/>
      <c r="G84" s="190"/>
      <c r="H84" s="190"/>
      <c r="I84" s="190"/>
      <c r="J84" s="190"/>
      <c r="K84" s="190"/>
      <c r="L84" s="190"/>
    </row>
    <row r="85" spans="1:12" ht="15" customHeight="1" x14ac:dyDescent="0.2">
      <c r="A85" s="189"/>
      <c r="B85" s="189"/>
      <c r="C85" s="189"/>
      <c r="D85" s="189"/>
      <c r="E85" s="189"/>
      <c r="F85" s="189"/>
      <c r="G85" s="189"/>
      <c r="H85" s="189"/>
      <c r="I85" s="189"/>
      <c r="J85" s="189"/>
      <c r="K85" s="189"/>
      <c r="L85" s="189"/>
    </row>
    <row r="86" spans="1:12" ht="15" customHeight="1" x14ac:dyDescent="0.2">
      <c r="A86" s="189"/>
      <c r="C86" s="189"/>
      <c r="D86" s="189"/>
      <c r="E86" s="189"/>
      <c r="F86" s="189"/>
      <c r="G86" s="189"/>
      <c r="H86" s="189"/>
      <c r="I86" s="189"/>
      <c r="J86" s="189"/>
      <c r="K86" s="189"/>
      <c r="L86" s="189"/>
    </row>
    <row r="88" spans="1:12" ht="15" customHeight="1" x14ac:dyDescent="0.2">
      <c r="G88" s="363"/>
    </row>
  </sheetData>
  <mergeCells count="8">
    <mergeCell ref="I5:L6"/>
    <mergeCell ref="A9:A10"/>
    <mergeCell ref="B9:B10"/>
    <mergeCell ref="C9:D9"/>
    <mergeCell ref="G9:H9"/>
    <mergeCell ref="K9:L9"/>
    <mergeCell ref="E9:F9"/>
    <mergeCell ref="I9:J9"/>
  </mergeCells>
  <printOptions gridLines="1"/>
  <pageMargins left="0.51181102362204722" right="0" top="0.55118110236220474" bottom="0.15748031496062992" header="0.31496062992125984" footer="0.31496062992125984"/>
  <pageSetup paperSize="9"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topLeftCell="A2" workbookViewId="0">
      <selection activeCell="M35" sqref="M35"/>
    </sheetView>
  </sheetViews>
  <sheetFormatPr defaultRowHeight="12.75" x14ac:dyDescent="0.2"/>
  <cols>
    <col min="1" max="1" width="4.140625" customWidth="1"/>
    <col min="2" max="2" width="48.42578125" customWidth="1"/>
    <col min="3" max="3" width="8.85546875" customWidth="1"/>
    <col min="4" max="4" width="19.7109375" customWidth="1"/>
    <col min="5" max="6" width="13.140625" customWidth="1"/>
    <col min="7" max="7" width="9.5703125" bestFit="1" customWidth="1"/>
    <col min="11" max="11" width="18.140625" customWidth="1"/>
  </cols>
  <sheetData>
    <row r="1" spans="1:7" ht="15.75" x14ac:dyDescent="0.25">
      <c r="B1" s="1"/>
      <c r="C1" s="1"/>
      <c r="D1" s="1" t="s">
        <v>25</v>
      </c>
      <c r="E1" s="1"/>
      <c r="F1" s="1"/>
      <c r="G1" s="187"/>
    </row>
    <row r="2" spans="1:7" ht="15.75" x14ac:dyDescent="0.25">
      <c r="B2" s="1"/>
      <c r="C2" s="367"/>
      <c r="D2" s="367" t="s">
        <v>536</v>
      </c>
      <c r="E2" s="368"/>
      <c r="F2" s="325"/>
      <c r="G2" s="188"/>
    </row>
    <row r="3" spans="1:7" ht="15.75" x14ac:dyDescent="0.25">
      <c r="B3" s="1"/>
      <c r="C3" s="1"/>
      <c r="D3" s="1" t="s">
        <v>35</v>
      </c>
      <c r="E3" s="1"/>
      <c r="F3" s="1"/>
      <c r="G3" s="187"/>
    </row>
    <row r="4" spans="1:7" ht="15.75" x14ac:dyDescent="0.25">
      <c r="B4" s="1"/>
      <c r="C4" s="1"/>
      <c r="D4" s="780" t="s">
        <v>610</v>
      </c>
      <c r="E4" s="780"/>
      <c r="F4" s="835"/>
    </row>
    <row r="5" spans="1:7" ht="15.75" x14ac:dyDescent="0.25">
      <c r="A5" s="3"/>
      <c r="B5" s="1"/>
      <c r="C5" s="1"/>
      <c r="D5" s="842" t="s">
        <v>677</v>
      </c>
      <c r="E5" s="842"/>
      <c r="F5" s="367"/>
    </row>
    <row r="6" spans="1:7" ht="15.75" x14ac:dyDescent="0.25">
      <c r="A6" s="1"/>
      <c r="B6" s="1"/>
      <c r="C6" s="1"/>
      <c r="D6" s="1"/>
      <c r="E6" s="1"/>
      <c r="F6" s="1"/>
    </row>
    <row r="7" spans="1:7" ht="15.75" x14ac:dyDescent="0.25">
      <c r="A7" s="328"/>
      <c r="B7" s="1"/>
      <c r="C7" s="1"/>
      <c r="D7" s="1"/>
      <c r="E7" s="1"/>
      <c r="F7" s="1"/>
    </row>
    <row r="8" spans="1:7" ht="15.75" x14ac:dyDescent="0.25">
      <c r="A8" s="506"/>
      <c r="B8" s="3" t="s">
        <v>599</v>
      </c>
      <c r="C8" s="1"/>
      <c r="D8" s="1"/>
      <c r="E8" s="367"/>
      <c r="F8" s="367"/>
    </row>
    <row r="9" spans="1:7" ht="15.75" x14ac:dyDescent="0.25">
      <c r="A9" s="506"/>
      <c r="B9" s="539" t="s">
        <v>600</v>
      </c>
      <c r="C9" s="1"/>
      <c r="D9" s="1"/>
      <c r="E9" s="1"/>
      <c r="F9" s="1"/>
    </row>
    <row r="10" spans="1:7" ht="16.5" thickBot="1" x14ac:dyDescent="0.3">
      <c r="A10" s="506"/>
      <c r="B10" s="506"/>
      <c r="C10" s="1"/>
      <c r="D10" s="1"/>
      <c r="E10" s="855" t="s">
        <v>678</v>
      </c>
      <c r="F10" s="856"/>
    </row>
    <row r="11" spans="1:7" x14ac:dyDescent="0.2">
      <c r="A11" s="843" t="s">
        <v>0</v>
      </c>
      <c r="B11" s="845" t="s">
        <v>353</v>
      </c>
      <c r="C11" s="845" t="s">
        <v>354</v>
      </c>
      <c r="D11" s="845" t="s">
        <v>355</v>
      </c>
      <c r="E11" s="845" t="s">
        <v>405</v>
      </c>
      <c r="F11" s="840" t="s">
        <v>51</v>
      </c>
    </row>
    <row r="12" spans="1:7" ht="13.5" thickBot="1" x14ac:dyDescent="0.25">
      <c r="A12" s="844"/>
      <c r="B12" s="846"/>
      <c r="C12" s="847"/>
      <c r="D12" s="846"/>
      <c r="E12" s="846"/>
      <c r="F12" s="841"/>
    </row>
    <row r="13" spans="1:7" ht="25.5" x14ac:dyDescent="0.2">
      <c r="A13" s="418">
        <v>1</v>
      </c>
      <c r="B13" s="419" t="s">
        <v>356</v>
      </c>
      <c r="C13" s="420">
        <v>1</v>
      </c>
      <c r="D13" s="421" t="s">
        <v>26</v>
      </c>
      <c r="E13" s="390">
        <v>0.5</v>
      </c>
      <c r="F13" s="373"/>
    </row>
    <row r="14" spans="1:7" x14ac:dyDescent="0.2">
      <c r="A14" s="540">
        <v>2</v>
      </c>
      <c r="B14" s="373" t="s">
        <v>311</v>
      </c>
      <c r="C14" s="374">
        <v>1</v>
      </c>
      <c r="D14" s="371" t="s">
        <v>26</v>
      </c>
      <c r="E14" s="372">
        <v>25.7</v>
      </c>
      <c r="F14" s="372">
        <v>23.5</v>
      </c>
    </row>
    <row r="15" spans="1:7" x14ac:dyDescent="0.2">
      <c r="A15" s="540">
        <v>3</v>
      </c>
      <c r="B15" s="373" t="s">
        <v>357</v>
      </c>
      <c r="C15" s="374">
        <v>1</v>
      </c>
      <c r="D15" s="371" t="s">
        <v>26</v>
      </c>
      <c r="E15" s="372">
        <v>20.3</v>
      </c>
      <c r="F15" s="372">
        <v>15.2</v>
      </c>
    </row>
    <row r="16" spans="1:7" ht="25.5" x14ac:dyDescent="0.2">
      <c r="A16" s="540">
        <v>4</v>
      </c>
      <c r="B16" s="369" t="s">
        <v>337</v>
      </c>
      <c r="C16" s="370">
        <v>1</v>
      </c>
      <c r="D16" s="371" t="s">
        <v>26</v>
      </c>
      <c r="E16" s="372">
        <v>8.4</v>
      </c>
      <c r="F16" s="372">
        <v>8.2799999999999994</v>
      </c>
    </row>
    <row r="17" spans="1:6" x14ac:dyDescent="0.2">
      <c r="A17" s="540">
        <v>5</v>
      </c>
      <c r="B17" s="373" t="s">
        <v>333</v>
      </c>
      <c r="C17" s="374">
        <v>1</v>
      </c>
      <c r="D17" s="371" t="s">
        <v>26</v>
      </c>
      <c r="E17" s="372">
        <v>29.4</v>
      </c>
      <c r="F17" s="372">
        <v>26.5</v>
      </c>
    </row>
    <row r="18" spans="1:6" x14ac:dyDescent="0.2">
      <c r="A18" s="540">
        <v>6</v>
      </c>
      <c r="B18" s="373" t="s">
        <v>331</v>
      </c>
      <c r="C18" s="374">
        <v>1</v>
      </c>
      <c r="D18" s="371" t="s">
        <v>26</v>
      </c>
      <c r="E18" s="372">
        <v>9.5</v>
      </c>
      <c r="F18" s="372">
        <v>8.4</v>
      </c>
    </row>
    <row r="19" spans="1:6" x14ac:dyDescent="0.2">
      <c r="A19" s="540">
        <v>7</v>
      </c>
      <c r="B19" s="373" t="s">
        <v>358</v>
      </c>
      <c r="C19" s="374">
        <v>1</v>
      </c>
      <c r="D19" s="371" t="s">
        <v>26</v>
      </c>
      <c r="E19" s="372">
        <v>18.600000000000001</v>
      </c>
      <c r="F19" s="372">
        <v>18.2</v>
      </c>
    </row>
    <row r="20" spans="1:6" ht="25.5" x14ac:dyDescent="0.2">
      <c r="A20" s="540">
        <v>8</v>
      </c>
      <c r="B20" s="391" t="s">
        <v>233</v>
      </c>
      <c r="C20" s="541">
        <v>1</v>
      </c>
      <c r="D20" s="375" t="s">
        <v>200</v>
      </c>
      <c r="E20" s="372">
        <v>1.9</v>
      </c>
      <c r="F20" s="372"/>
    </row>
    <row r="21" spans="1:6" x14ac:dyDescent="0.2">
      <c r="A21" s="540">
        <v>9</v>
      </c>
      <c r="B21" s="373" t="s">
        <v>359</v>
      </c>
      <c r="C21" s="374"/>
      <c r="D21" s="371"/>
      <c r="E21" s="372">
        <f>E22+E23+E24+E25</f>
        <v>236.4</v>
      </c>
      <c r="F21" s="372">
        <f>F22+F23+F24+F25</f>
        <v>155.67199999999997</v>
      </c>
    </row>
    <row r="22" spans="1:6" x14ac:dyDescent="0.2">
      <c r="A22" s="540">
        <v>10</v>
      </c>
      <c r="B22" s="376" t="s">
        <v>360</v>
      </c>
      <c r="C22" s="377">
        <v>4</v>
      </c>
      <c r="D22" s="378" t="s">
        <v>26</v>
      </c>
      <c r="E22" s="379">
        <v>133.5</v>
      </c>
      <c r="F22" s="379">
        <v>130.66499999999999</v>
      </c>
    </row>
    <row r="23" spans="1:6" x14ac:dyDescent="0.2">
      <c r="A23" s="540">
        <v>11</v>
      </c>
      <c r="B23" s="376" t="s">
        <v>361</v>
      </c>
      <c r="C23" s="377">
        <v>1</v>
      </c>
      <c r="D23" s="378" t="s">
        <v>26</v>
      </c>
      <c r="E23" s="379">
        <v>5.9</v>
      </c>
      <c r="F23" s="379">
        <v>4.7</v>
      </c>
    </row>
    <row r="24" spans="1:6" ht="38.25" x14ac:dyDescent="0.2">
      <c r="A24" s="540">
        <v>12</v>
      </c>
      <c r="B24" s="376" t="s">
        <v>362</v>
      </c>
      <c r="C24" s="377">
        <v>4</v>
      </c>
      <c r="D24" s="380" t="s">
        <v>363</v>
      </c>
      <c r="E24" s="379">
        <v>10</v>
      </c>
      <c r="F24" s="379"/>
    </row>
    <row r="25" spans="1:6" ht="25.5" x14ac:dyDescent="0.2">
      <c r="A25" s="540">
        <v>13</v>
      </c>
      <c r="B25" s="376" t="s">
        <v>364</v>
      </c>
      <c r="C25" s="377">
        <v>4</v>
      </c>
      <c r="D25" s="380" t="s">
        <v>27</v>
      </c>
      <c r="E25" s="379">
        <v>87</v>
      </c>
      <c r="F25" s="379">
        <v>20.306999999999999</v>
      </c>
    </row>
    <row r="26" spans="1:6" x14ac:dyDescent="0.2">
      <c r="A26" s="540">
        <v>14</v>
      </c>
      <c r="B26" s="373" t="s">
        <v>365</v>
      </c>
      <c r="C26" s="374">
        <v>1</v>
      </c>
      <c r="D26" s="371" t="s">
        <v>26</v>
      </c>
      <c r="E26" s="372">
        <v>6.7</v>
      </c>
      <c r="F26" s="372">
        <v>6.4</v>
      </c>
    </row>
    <row r="27" spans="1:6" x14ac:dyDescent="0.2">
      <c r="A27" s="540">
        <v>15</v>
      </c>
      <c r="B27" s="373" t="s">
        <v>366</v>
      </c>
      <c r="C27" s="374">
        <v>1</v>
      </c>
      <c r="D27" s="371" t="s">
        <v>26</v>
      </c>
      <c r="E27" s="372">
        <v>0.5</v>
      </c>
      <c r="F27" s="373"/>
    </row>
    <row r="28" spans="1:6" x14ac:dyDescent="0.2">
      <c r="A28" s="540">
        <v>16</v>
      </c>
      <c r="B28" s="373" t="s">
        <v>367</v>
      </c>
      <c r="C28" s="374"/>
      <c r="D28" s="371"/>
      <c r="E28" s="372">
        <f>E29+E30+E31</f>
        <v>495.6</v>
      </c>
      <c r="F28" s="372">
        <v>13.4</v>
      </c>
    </row>
    <row r="29" spans="1:6" x14ac:dyDescent="0.2">
      <c r="A29" s="540">
        <v>17</v>
      </c>
      <c r="B29" s="376" t="s">
        <v>368</v>
      </c>
      <c r="C29" s="377">
        <v>4</v>
      </c>
      <c r="D29" s="378" t="s">
        <v>369</v>
      </c>
      <c r="E29" s="379">
        <v>476.6</v>
      </c>
      <c r="F29" s="379"/>
    </row>
    <row r="30" spans="1:6" x14ac:dyDescent="0.2">
      <c r="A30" s="540">
        <v>18</v>
      </c>
      <c r="B30" s="376" t="s">
        <v>370</v>
      </c>
      <c r="C30" s="377">
        <v>1</v>
      </c>
      <c r="D30" s="378" t="s">
        <v>26</v>
      </c>
      <c r="E30" s="379">
        <v>15</v>
      </c>
      <c r="F30" s="379">
        <v>13.4</v>
      </c>
    </row>
    <row r="31" spans="1:6" x14ac:dyDescent="0.2">
      <c r="A31" s="540">
        <v>19</v>
      </c>
      <c r="B31" s="376" t="s">
        <v>371</v>
      </c>
      <c r="C31" s="377">
        <v>1</v>
      </c>
      <c r="D31" s="378" t="s">
        <v>372</v>
      </c>
      <c r="E31" s="379">
        <v>4</v>
      </c>
      <c r="F31" s="376"/>
    </row>
    <row r="32" spans="1:6" x14ac:dyDescent="0.2">
      <c r="A32" s="540">
        <v>20</v>
      </c>
      <c r="B32" s="373" t="s">
        <v>373</v>
      </c>
      <c r="C32" s="374"/>
      <c r="D32" s="378"/>
      <c r="E32" s="372">
        <f>E33+E34+E35</f>
        <v>929.5</v>
      </c>
      <c r="F32" s="372">
        <f>F34+F35</f>
        <v>393</v>
      </c>
    </row>
    <row r="33" spans="1:9" x14ac:dyDescent="0.2">
      <c r="A33" s="540">
        <v>21</v>
      </c>
      <c r="B33" s="376" t="s">
        <v>374</v>
      </c>
      <c r="C33" s="377">
        <v>4</v>
      </c>
      <c r="D33" s="378" t="s">
        <v>369</v>
      </c>
      <c r="E33" s="379">
        <v>515.79999999999995</v>
      </c>
      <c r="F33" s="376"/>
    </row>
    <row r="34" spans="1:9" x14ac:dyDescent="0.2">
      <c r="A34" s="540">
        <v>22</v>
      </c>
      <c r="B34" s="376" t="s">
        <v>375</v>
      </c>
      <c r="C34" s="377">
        <v>1</v>
      </c>
      <c r="D34" s="378" t="s">
        <v>26</v>
      </c>
      <c r="E34" s="379">
        <v>15</v>
      </c>
      <c r="F34" s="379">
        <v>13.3</v>
      </c>
    </row>
    <row r="35" spans="1:9" ht="25.5" x14ac:dyDescent="0.2">
      <c r="A35" s="540">
        <v>23</v>
      </c>
      <c r="B35" s="376" t="s">
        <v>376</v>
      </c>
      <c r="C35" s="377">
        <v>4</v>
      </c>
      <c r="D35" s="380" t="s">
        <v>213</v>
      </c>
      <c r="E35" s="379">
        <v>398.7</v>
      </c>
      <c r="F35" s="379">
        <v>379.7</v>
      </c>
    </row>
    <row r="36" spans="1:9" x14ac:dyDescent="0.2">
      <c r="A36" s="540">
        <v>24</v>
      </c>
      <c r="B36" s="373" t="s">
        <v>377</v>
      </c>
      <c r="C36" s="374"/>
      <c r="D36" s="378"/>
      <c r="E36" s="372">
        <v>289.8</v>
      </c>
      <c r="F36" s="372">
        <v>6.9</v>
      </c>
    </row>
    <row r="37" spans="1:9" x14ac:dyDescent="0.2">
      <c r="A37" s="540">
        <v>25</v>
      </c>
      <c r="B37" s="376" t="s">
        <v>378</v>
      </c>
      <c r="C37" s="377">
        <v>1</v>
      </c>
      <c r="D37" s="378" t="s">
        <v>379</v>
      </c>
      <c r="E37" s="379">
        <v>8.1679999999999993</v>
      </c>
      <c r="F37" s="379">
        <v>6.9</v>
      </c>
    </row>
    <row r="38" spans="1:9" x14ac:dyDescent="0.2">
      <c r="A38" s="540">
        <v>26</v>
      </c>
      <c r="B38" s="376" t="s">
        <v>380</v>
      </c>
      <c r="C38" s="377">
        <v>4</v>
      </c>
      <c r="D38" s="714"/>
      <c r="E38" s="715">
        <v>281.63200000000001</v>
      </c>
      <c r="F38" s="376"/>
      <c r="I38" s="428"/>
    </row>
    <row r="39" spans="1:9" x14ac:dyDescent="0.2">
      <c r="A39" s="540">
        <v>27</v>
      </c>
      <c r="B39" s="376" t="s">
        <v>381</v>
      </c>
      <c r="C39" s="377">
        <v>4</v>
      </c>
      <c r="D39" s="378" t="s">
        <v>382</v>
      </c>
      <c r="E39" s="379">
        <v>26.88</v>
      </c>
      <c r="F39" s="376"/>
    </row>
    <row r="40" spans="1:9" x14ac:dyDescent="0.2">
      <c r="A40" s="540">
        <v>28</v>
      </c>
      <c r="B40" s="376"/>
      <c r="C40" s="377">
        <v>4</v>
      </c>
      <c r="D40" s="378" t="s">
        <v>383</v>
      </c>
      <c r="E40" s="376">
        <v>14.112</v>
      </c>
      <c r="F40" s="376"/>
    </row>
    <row r="41" spans="1:9" x14ac:dyDescent="0.2">
      <c r="A41" s="540">
        <v>29</v>
      </c>
      <c r="B41" s="376"/>
      <c r="C41" s="377">
        <v>4</v>
      </c>
      <c r="D41" s="378" t="s">
        <v>384</v>
      </c>
      <c r="E41" s="376">
        <v>16.111999999999998</v>
      </c>
      <c r="F41" s="376"/>
    </row>
    <row r="42" spans="1:9" x14ac:dyDescent="0.2">
      <c r="A42" s="540">
        <v>30</v>
      </c>
      <c r="B42" s="376"/>
      <c r="C42" s="377">
        <v>4</v>
      </c>
      <c r="D42" s="378" t="s">
        <v>385</v>
      </c>
      <c r="E42" s="379">
        <v>5.04</v>
      </c>
      <c r="F42" s="376"/>
    </row>
    <row r="43" spans="1:9" x14ac:dyDescent="0.2">
      <c r="A43" s="540">
        <v>31</v>
      </c>
      <c r="B43" s="376"/>
      <c r="C43" s="377">
        <v>4</v>
      </c>
      <c r="D43" s="378" t="s">
        <v>386</v>
      </c>
      <c r="E43" s="379">
        <v>9.0719999999999992</v>
      </c>
      <c r="F43" s="376"/>
    </row>
    <row r="44" spans="1:9" x14ac:dyDescent="0.2">
      <c r="A44" s="540">
        <v>32</v>
      </c>
      <c r="B44" s="376"/>
      <c r="C44" s="377">
        <v>4</v>
      </c>
      <c r="D44" s="378" t="s">
        <v>387</v>
      </c>
      <c r="E44" s="379">
        <v>23.52</v>
      </c>
      <c r="F44" s="376"/>
    </row>
    <row r="45" spans="1:9" x14ac:dyDescent="0.2">
      <c r="A45" s="540">
        <v>33</v>
      </c>
      <c r="B45" s="376"/>
      <c r="C45" s="377">
        <v>4</v>
      </c>
      <c r="D45" s="378" t="s">
        <v>388</v>
      </c>
      <c r="E45" s="376">
        <v>21.504000000000001</v>
      </c>
      <c r="F45" s="376"/>
    </row>
    <row r="46" spans="1:9" x14ac:dyDescent="0.2">
      <c r="A46" s="540">
        <v>34</v>
      </c>
      <c r="B46" s="376"/>
      <c r="C46" s="377">
        <v>4</v>
      </c>
      <c r="D46" s="378" t="s">
        <v>389</v>
      </c>
      <c r="E46" s="376">
        <v>9.0719999999999992</v>
      </c>
      <c r="F46" s="376"/>
    </row>
    <row r="47" spans="1:9" x14ac:dyDescent="0.2">
      <c r="A47" s="540">
        <v>35</v>
      </c>
      <c r="B47" s="376"/>
      <c r="C47" s="377">
        <v>4</v>
      </c>
      <c r="D47" s="378" t="s">
        <v>390</v>
      </c>
      <c r="E47" s="376">
        <v>43.68</v>
      </c>
      <c r="F47" s="376"/>
    </row>
    <row r="48" spans="1:9" x14ac:dyDescent="0.2">
      <c r="A48" s="540">
        <v>36</v>
      </c>
      <c r="B48" s="376"/>
      <c r="C48" s="377">
        <v>4</v>
      </c>
      <c r="D48" s="378" t="s">
        <v>391</v>
      </c>
      <c r="E48" s="379">
        <v>112.64</v>
      </c>
      <c r="F48" s="376"/>
    </row>
    <row r="49" spans="1:6" x14ac:dyDescent="0.2">
      <c r="A49" s="540">
        <v>37</v>
      </c>
      <c r="B49" s="373" t="s">
        <v>392</v>
      </c>
      <c r="C49" s="374">
        <v>1</v>
      </c>
      <c r="D49" s="371"/>
      <c r="E49" s="372">
        <v>5.9</v>
      </c>
      <c r="F49" s="372">
        <v>5.3</v>
      </c>
    </row>
    <row r="50" spans="1:6" x14ac:dyDescent="0.2">
      <c r="A50" s="540">
        <v>38</v>
      </c>
      <c r="B50" s="373" t="s">
        <v>406</v>
      </c>
      <c r="C50" s="374"/>
      <c r="D50" s="381" t="s">
        <v>393</v>
      </c>
      <c r="E50" s="382">
        <v>5.9</v>
      </c>
      <c r="F50" s="379">
        <v>5.3</v>
      </c>
    </row>
    <row r="51" spans="1:6" x14ac:dyDescent="0.2">
      <c r="A51" s="540">
        <v>39</v>
      </c>
      <c r="B51" s="373" t="s">
        <v>316</v>
      </c>
      <c r="C51" s="374">
        <v>1</v>
      </c>
      <c r="D51" s="378" t="s">
        <v>26</v>
      </c>
      <c r="E51" s="372">
        <v>4.2</v>
      </c>
      <c r="F51" s="372"/>
    </row>
    <row r="52" spans="1:6" x14ac:dyDescent="0.2">
      <c r="A52" s="540">
        <v>40</v>
      </c>
      <c r="B52" s="373" t="s">
        <v>394</v>
      </c>
      <c r="C52" s="374">
        <v>1</v>
      </c>
      <c r="D52" s="378"/>
      <c r="E52" s="372">
        <v>217.7</v>
      </c>
      <c r="F52" s="372">
        <v>204.715</v>
      </c>
    </row>
    <row r="53" spans="1:6" x14ac:dyDescent="0.2">
      <c r="A53" s="540">
        <v>41</v>
      </c>
      <c r="B53" s="377" t="s">
        <v>45</v>
      </c>
      <c r="C53" s="374">
        <v>1</v>
      </c>
      <c r="D53" s="378" t="s">
        <v>26</v>
      </c>
      <c r="E53" s="379">
        <v>215.2</v>
      </c>
      <c r="F53" s="379">
        <v>204.715</v>
      </c>
    </row>
    <row r="54" spans="1:6" x14ac:dyDescent="0.2">
      <c r="A54" s="540">
        <v>42</v>
      </c>
      <c r="B54" s="373"/>
      <c r="C54" s="374">
        <v>1</v>
      </c>
      <c r="D54" s="378" t="s">
        <v>7</v>
      </c>
      <c r="E54" s="379">
        <v>0.5</v>
      </c>
      <c r="F54" s="372"/>
    </row>
    <row r="55" spans="1:6" x14ac:dyDescent="0.2">
      <c r="A55" s="540">
        <v>43</v>
      </c>
      <c r="B55" s="373"/>
      <c r="C55" s="374">
        <v>1</v>
      </c>
      <c r="D55" s="378" t="s">
        <v>8</v>
      </c>
      <c r="E55" s="379">
        <v>0.5</v>
      </c>
      <c r="F55" s="372"/>
    </row>
    <row r="56" spans="1:6" x14ac:dyDescent="0.2">
      <c r="A56" s="540">
        <v>44</v>
      </c>
      <c r="B56" s="373"/>
      <c r="C56" s="374">
        <v>1</v>
      </c>
      <c r="D56" s="378" t="s">
        <v>9</v>
      </c>
      <c r="E56" s="379">
        <v>0.5</v>
      </c>
      <c r="F56" s="372"/>
    </row>
    <row r="57" spans="1:6" x14ac:dyDescent="0.2">
      <c r="A57" s="540">
        <v>45</v>
      </c>
      <c r="B57" s="373"/>
      <c r="C57" s="374">
        <v>1</v>
      </c>
      <c r="D57" s="378" t="s">
        <v>13</v>
      </c>
      <c r="E57" s="379">
        <v>0.5</v>
      </c>
      <c r="F57" s="372"/>
    </row>
    <row r="58" spans="1:6" x14ac:dyDescent="0.2">
      <c r="A58" s="540">
        <v>46</v>
      </c>
      <c r="B58" s="373"/>
      <c r="C58" s="374">
        <v>1</v>
      </c>
      <c r="D58" s="378" t="s">
        <v>15</v>
      </c>
      <c r="E58" s="379">
        <v>0.5</v>
      </c>
      <c r="F58" s="372"/>
    </row>
    <row r="59" spans="1:6" x14ac:dyDescent="0.2">
      <c r="A59" s="540">
        <v>47</v>
      </c>
      <c r="B59" s="373" t="s">
        <v>327</v>
      </c>
      <c r="C59" s="374">
        <v>6</v>
      </c>
      <c r="D59" s="378" t="s">
        <v>395</v>
      </c>
      <c r="E59" s="372">
        <v>286</v>
      </c>
      <c r="F59" s="376"/>
    </row>
    <row r="60" spans="1:6" ht="38.25" x14ac:dyDescent="0.2">
      <c r="A60" s="540">
        <v>48</v>
      </c>
      <c r="B60" s="391" t="s">
        <v>523</v>
      </c>
      <c r="C60" s="541">
        <v>1</v>
      </c>
      <c r="D60" s="378" t="s">
        <v>26</v>
      </c>
      <c r="E60" s="372">
        <v>1.9139999999999999</v>
      </c>
      <c r="F60" s="376"/>
    </row>
    <row r="61" spans="1:6" x14ac:dyDescent="0.2">
      <c r="A61" s="540">
        <v>49</v>
      </c>
      <c r="B61" s="373" t="s">
        <v>396</v>
      </c>
      <c r="C61" s="374">
        <v>1</v>
      </c>
      <c r="D61" s="381" t="s">
        <v>26</v>
      </c>
      <c r="E61" s="372">
        <v>7.4470000000000001</v>
      </c>
      <c r="F61" s="372">
        <v>4.9000000000000004</v>
      </c>
    </row>
    <row r="62" spans="1:6" ht="25.5" x14ac:dyDescent="0.2">
      <c r="A62" s="540">
        <v>50</v>
      </c>
      <c r="B62" s="373" t="s">
        <v>1</v>
      </c>
      <c r="C62" s="374">
        <v>1</v>
      </c>
      <c r="D62" s="375" t="s">
        <v>1</v>
      </c>
      <c r="E62" s="372">
        <v>1176.9000000000001</v>
      </c>
      <c r="F62" s="372">
        <v>1100.7049999999999</v>
      </c>
    </row>
    <row r="63" spans="1:6" ht="25.5" x14ac:dyDescent="0.2">
      <c r="A63" s="540">
        <v>51</v>
      </c>
      <c r="B63" s="373" t="s">
        <v>323</v>
      </c>
      <c r="C63" s="374">
        <v>4</v>
      </c>
      <c r="D63" s="383" t="s">
        <v>6</v>
      </c>
      <c r="E63" s="372">
        <v>291.39999999999998</v>
      </c>
      <c r="F63" s="372">
        <v>191.5</v>
      </c>
    </row>
    <row r="64" spans="1:6" ht="26.25" thickBot="1" x14ac:dyDescent="0.25">
      <c r="A64" s="547">
        <v>52</v>
      </c>
      <c r="B64" s="384" t="s">
        <v>397</v>
      </c>
      <c r="C64" s="385">
        <v>4</v>
      </c>
      <c r="D64" s="386" t="s">
        <v>213</v>
      </c>
      <c r="E64" s="387">
        <v>185.4</v>
      </c>
      <c r="F64" s="372">
        <v>50.119</v>
      </c>
    </row>
    <row r="65" spans="1:6" ht="39" thickBot="1" x14ac:dyDescent="0.25">
      <c r="A65" s="729">
        <v>53</v>
      </c>
      <c r="B65" s="730" t="s">
        <v>530</v>
      </c>
      <c r="C65" s="731"/>
      <c r="D65" s="732"/>
      <c r="E65" s="733">
        <f>E64+E63+E62+E61+E60+E59+E52+E51+E49+E36+E32+E28+E27+E26+E21+SUM(E13:E20)</f>
        <v>4249.6610000000001</v>
      </c>
      <c r="F65" s="372">
        <f>F64+F63+F62+F61+F60+F59+F52+F51+F49+F36+F32+F28+F27+F26+F21+SUM(F13:F20)</f>
        <v>2232.6909999999998</v>
      </c>
    </row>
    <row r="66" spans="1:6" x14ac:dyDescent="0.2">
      <c r="A66" s="418">
        <v>54</v>
      </c>
      <c r="B66" s="588" t="s">
        <v>262</v>
      </c>
      <c r="C66" s="388">
        <v>2</v>
      </c>
      <c r="D66" s="389" t="s">
        <v>398</v>
      </c>
      <c r="E66" s="390">
        <v>8543.4</v>
      </c>
      <c r="F66" s="372">
        <v>8199.2090000000007</v>
      </c>
    </row>
    <row r="67" spans="1:6" ht="38.25" x14ac:dyDescent="0.2">
      <c r="A67" s="550">
        <v>55</v>
      </c>
      <c r="B67" s="579" t="s">
        <v>273</v>
      </c>
      <c r="C67" s="587">
        <v>2</v>
      </c>
      <c r="D67" s="383"/>
      <c r="E67" s="372">
        <v>7</v>
      </c>
      <c r="F67" s="372">
        <v>6.9</v>
      </c>
    </row>
    <row r="68" spans="1:6" x14ac:dyDescent="0.2">
      <c r="A68" s="550">
        <v>56</v>
      </c>
      <c r="B68" s="589" t="s">
        <v>407</v>
      </c>
      <c r="C68" s="587"/>
      <c r="D68" s="380" t="s">
        <v>399</v>
      </c>
      <c r="E68" s="379">
        <v>3</v>
      </c>
      <c r="F68" s="379">
        <v>2.9569999999999999</v>
      </c>
    </row>
    <row r="69" spans="1:6" ht="25.5" x14ac:dyDescent="0.2">
      <c r="A69" s="550">
        <v>57</v>
      </c>
      <c r="B69" s="562"/>
      <c r="C69" s="587"/>
      <c r="D69" s="380" t="s">
        <v>18</v>
      </c>
      <c r="E69" s="379">
        <v>4</v>
      </c>
      <c r="F69" s="379">
        <v>3.9430000000000001</v>
      </c>
    </row>
    <row r="70" spans="1:6" ht="51" x14ac:dyDescent="0.2">
      <c r="A70" s="540">
        <v>58</v>
      </c>
      <c r="B70" s="586" t="s">
        <v>272</v>
      </c>
      <c r="C70" s="370">
        <v>4</v>
      </c>
      <c r="D70" s="383" t="s">
        <v>96</v>
      </c>
      <c r="E70" s="372">
        <v>211.4</v>
      </c>
      <c r="F70" s="372"/>
    </row>
    <row r="71" spans="1:6" x14ac:dyDescent="0.2">
      <c r="A71" s="550">
        <v>59</v>
      </c>
      <c r="B71" s="585" t="s">
        <v>400</v>
      </c>
      <c r="C71" s="584">
        <v>4</v>
      </c>
      <c r="D71" s="383"/>
      <c r="E71" s="372">
        <v>135.69999999999999</v>
      </c>
      <c r="F71" s="372">
        <v>1.9</v>
      </c>
    </row>
    <row r="72" spans="1:6" ht="25.5" x14ac:dyDescent="0.2">
      <c r="A72" s="550">
        <v>60</v>
      </c>
      <c r="B72" s="586" t="s">
        <v>45</v>
      </c>
      <c r="C72" s="584"/>
      <c r="D72" s="380" t="s">
        <v>96</v>
      </c>
      <c r="E72" s="379">
        <v>133.80000000000001</v>
      </c>
      <c r="F72" s="379"/>
    </row>
    <row r="73" spans="1:6" ht="17.25" customHeight="1" x14ac:dyDescent="0.2">
      <c r="A73" s="550">
        <v>61</v>
      </c>
      <c r="B73" s="419"/>
      <c r="C73" s="584"/>
      <c r="D73" s="439" t="s">
        <v>26</v>
      </c>
      <c r="E73" s="379">
        <v>1.9</v>
      </c>
      <c r="F73" s="379">
        <v>1.9</v>
      </c>
    </row>
    <row r="74" spans="1:6" ht="25.5" x14ac:dyDescent="0.2">
      <c r="A74" s="540">
        <v>62</v>
      </c>
      <c r="B74" s="562" t="s">
        <v>401</v>
      </c>
      <c r="C74" s="541">
        <v>3</v>
      </c>
      <c r="D74" s="383" t="s">
        <v>601</v>
      </c>
      <c r="E74" s="372">
        <v>34.1</v>
      </c>
      <c r="F74" s="372"/>
    </row>
    <row r="75" spans="1:6" ht="25.5" x14ac:dyDescent="0.2">
      <c r="A75" s="540">
        <v>63</v>
      </c>
      <c r="B75" s="391" t="s">
        <v>343</v>
      </c>
      <c r="C75" s="541">
        <v>1</v>
      </c>
      <c r="D75" s="383" t="s">
        <v>26</v>
      </c>
      <c r="E75" s="372">
        <v>20.847999999999999</v>
      </c>
      <c r="F75" s="372">
        <v>20.55</v>
      </c>
    </row>
    <row r="76" spans="1:6" ht="38.25" x14ac:dyDescent="0.2">
      <c r="A76" s="540">
        <v>64</v>
      </c>
      <c r="B76" s="391" t="s">
        <v>341</v>
      </c>
      <c r="C76" s="541">
        <v>2</v>
      </c>
      <c r="D76" s="383" t="s">
        <v>34</v>
      </c>
      <c r="E76" s="372">
        <v>118.1</v>
      </c>
      <c r="F76" s="372">
        <v>91.7</v>
      </c>
    </row>
    <row r="77" spans="1:6" ht="38.25" x14ac:dyDescent="0.2">
      <c r="A77" s="540">
        <v>65</v>
      </c>
      <c r="B77" s="391" t="s">
        <v>524</v>
      </c>
      <c r="C77" s="541">
        <v>2</v>
      </c>
      <c r="D77" s="383" t="s">
        <v>19</v>
      </c>
      <c r="E77" s="372">
        <v>0.7</v>
      </c>
      <c r="F77" s="372"/>
    </row>
    <row r="78" spans="1:6" ht="38.25" x14ac:dyDescent="0.2">
      <c r="A78" s="540">
        <v>66</v>
      </c>
      <c r="B78" s="391" t="s">
        <v>525</v>
      </c>
      <c r="C78" s="541">
        <v>2</v>
      </c>
      <c r="D78" s="383" t="s">
        <v>402</v>
      </c>
      <c r="E78" s="372">
        <v>3.2210000000000001</v>
      </c>
      <c r="F78" s="372"/>
    </row>
    <row r="79" spans="1:6" x14ac:dyDescent="0.2">
      <c r="A79" s="540">
        <v>67</v>
      </c>
      <c r="B79" s="391" t="s">
        <v>403</v>
      </c>
      <c r="C79" s="541">
        <v>2</v>
      </c>
      <c r="D79" s="383" t="s">
        <v>398</v>
      </c>
      <c r="E79" s="372">
        <v>138.80000000000001</v>
      </c>
      <c r="F79" s="372">
        <v>36.941000000000003</v>
      </c>
    </row>
    <row r="80" spans="1:6" ht="25.5" x14ac:dyDescent="0.2">
      <c r="A80" s="540">
        <v>68</v>
      </c>
      <c r="B80" s="548" t="s">
        <v>518</v>
      </c>
      <c r="C80" s="549">
        <v>2</v>
      </c>
      <c r="D80" s="383" t="s">
        <v>217</v>
      </c>
      <c r="E80" s="372">
        <v>177</v>
      </c>
      <c r="F80" s="372">
        <v>174.4</v>
      </c>
    </row>
    <row r="81" spans="1:6" ht="25.5" x14ac:dyDescent="0.2">
      <c r="A81" s="550">
        <v>69</v>
      </c>
      <c r="B81" s="581" t="s">
        <v>516</v>
      </c>
      <c r="C81" s="551">
        <v>4</v>
      </c>
      <c r="D81" s="441" t="s">
        <v>27</v>
      </c>
      <c r="E81" s="372">
        <v>126.989</v>
      </c>
      <c r="F81" s="372">
        <v>80</v>
      </c>
    </row>
    <row r="82" spans="1:6" ht="15.75" x14ac:dyDescent="0.2">
      <c r="A82" s="552">
        <v>70</v>
      </c>
      <c r="B82" s="581" t="s">
        <v>514</v>
      </c>
      <c r="C82" s="583"/>
      <c r="D82" s="442"/>
      <c r="E82" s="443">
        <v>24.771519999999999</v>
      </c>
      <c r="F82" s="372"/>
    </row>
    <row r="83" spans="1:6" ht="25.5" x14ac:dyDescent="0.2">
      <c r="A83" s="550">
        <v>71</v>
      </c>
      <c r="B83" s="556" t="s">
        <v>45</v>
      </c>
      <c r="C83" s="591">
        <v>4</v>
      </c>
      <c r="D83" s="439" t="s">
        <v>96</v>
      </c>
      <c r="E83" s="444">
        <f>E82-E84</f>
        <v>23.818770000000001</v>
      </c>
      <c r="F83" s="372"/>
    </row>
    <row r="84" spans="1:6" ht="15.75" x14ac:dyDescent="0.2">
      <c r="A84" s="550">
        <v>72</v>
      </c>
      <c r="B84" s="553"/>
      <c r="C84" s="591">
        <v>1</v>
      </c>
      <c r="D84" s="439" t="s">
        <v>26</v>
      </c>
      <c r="E84" s="444">
        <v>0.95274999999999999</v>
      </c>
      <c r="F84" s="372"/>
    </row>
    <row r="85" spans="1:6" ht="38.25" x14ac:dyDescent="0.2">
      <c r="A85" s="550">
        <v>73</v>
      </c>
      <c r="B85" s="560" t="s">
        <v>515</v>
      </c>
      <c r="C85" s="583"/>
      <c r="D85" s="441"/>
      <c r="E85" s="372">
        <v>52.802</v>
      </c>
      <c r="F85" s="372">
        <v>2.0110000000000001</v>
      </c>
    </row>
    <row r="86" spans="1:6" ht="15.75" x14ac:dyDescent="0.2">
      <c r="A86" s="550">
        <v>74</v>
      </c>
      <c r="B86" s="556" t="s">
        <v>45</v>
      </c>
      <c r="C86" s="592">
        <v>4</v>
      </c>
      <c r="D86" s="7"/>
      <c r="E86" s="444">
        <v>50.287999999999997</v>
      </c>
      <c r="F86" s="372"/>
    </row>
    <row r="87" spans="1:6" ht="15.75" x14ac:dyDescent="0.2">
      <c r="A87" s="552">
        <v>75</v>
      </c>
      <c r="B87" s="553"/>
      <c r="C87" s="593">
        <v>1</v>
      </c>
      <c r="D87" s="380" t="s">
        <v>26</v>
      </c>
      <c r="E87" s="444">
        <v>2.5139999999999998</v>
      </c>
      <c r="F87" s="372">
        <v>2.0110000000000001</v>
      </c>
    </row>
    <row r="88" spans="1:6" ht="38.25" x14ac:dyDescent="0.2">
      <c r="A88" s="550">
        <v>76</v>
      </c>
      <c r="B88" s="560" t="s">
        <v>531</v>
      </c>
      <c r="C88" s="583"/>
      <c r="D88" s="380"/>
      <c r="E88" s="372">
        <v>92.01</v>
      </c>
      <c r="F88" s="372">
        <v>90.7</v>
      </c>
    </row>
    <row r="89" spans="1:6" ht="25.5" x14ac:dyDescent="0.2">
      <c r="A89" s="550">
        <v>77</v>
      </c>
      <c r="B89" s="556" t="s">
        <v>45</v>
      </c>
      <c r="C89" s="583">
        <v>4</v>
      </c>
      <c r="D89" s="380" t="s">
        <v>27</v>
      </c>
      <c r="E89" s="379">
        <v>52.01</v>
      </c>
      <c r="F89" s="379">
        <v>51.3</v>
      </c>
    </row>
    <row r="90" spans="1:6" ht="25.5" x14ac:dyDescent="0.2">
      <c r="A90" s="550">
        <v>78</v>
      </c>
      <c r="B90" s="553"/>
      <c r="C90" s="583">
        <v>4</v>
      </c>
      <c r="D90" s="380" t="s">
        <v>213</v>
      </c>
      <c r="E90" s="379">
        <v>40</v>
      </c>
      <c r="F90" s="379">
        <v>39.4</v>
      </c>
    </row>
    <row r="91" spans="1:6" ht="38.25" x14ac:dyDescent="0.2">
      <c r="A91" s="540">
        <v>79</v>
      </c>
      <c r="B91" s="562" t="s">
        <v>350</v>
      </c>
      <c r="C91" s="541">
        <v>5</v>
      </c>
      <c r="D91" s="383" t="s">
        <v>363</v>
      </c>
      <c r="E91" s="372">
        <v>998</v>
      </c>
      <c r="F91" s="372"/>
    </row>
    <row r="92" spans="1:6" ht="25.5" x14ac:dyDescent="0.2">
      <c r="A92" s="540">
        <v>80</v>
      </c>
      <c r="B92" s="580" t="s">
        <v>351</v>
      </c>
      <c r="C92" s="541">
        <v>6</v>
      </c>
      <c r="D92" s="383" t="s">
        <v>404</v>
      </c>
      <c r="E92" s="594">
        <v>737</v>
      </c>
      <c r="F92" s="372"/>
    </row>
    <row r="93" spans="1:6" ht="25.5" x14ac:dyDescent="0.2">
      <c r="A93" s="550">
        <v>81</v>
      </c>
      <c r="B93" s="581" t="s">
        <v>602</v>
      </c>
      <c r="C93" s="541"/>
      <c r="D93" s="383"/>
      <c r="E93" s="594">
        <v>55.447000000000003</v>
      </c>
      <c r="F93" s="372">
        <f>F94+F95</f>
        <v>54.652000000000001</v>
      </c>
    </row>
    <row r="94" spans="1:6" ht="25.5" x14ac:dyDescent="0.2">
      <c r="A94" s="550">
        <v>82</v>
      </c>
      <c r="B94" s="582" t="s">
        <v>45</v>
      </c>
      <c r="C94" s="541">
        <v>4</v>
      </c>
      <c r="D94" s="380" t="s">
        <v>27</v>
      </c>
      <c r="E94" s="595">
        <v>48.039000000000001</v>
      </c>
      <c r="F94" s="379">
        <v>47.35</v>
      </c>
    </row>
    <row r="95" spans="1:6" ht="25.5" x14ac:dyDescent="0.2">
      <c r="A95" s="550">
        <v>83</v>
      </c>
      <c r="B95" s="555"/>
      <c r="C95" s="541">
        <v>4</v>
      </c>
      <c r="D95" s="380" t="s">
        <v>213</v>
      </c>
      <c r="E95" s="595">
        <v>7.4080000000000004</v>
      </c>
      <c r="F95" s="379">
        <v>7.3019999999999996</v>
      </c>
    </row>
    <row r="96" spans="1:6" ht="38.25" x14ac:dyDescent="0.2">
      <c r="A96" s="550">
        <v>84</v>
      </c>
      <c r="B96" s="581" t="s">
        <v>570</v>
      </c>
      <c r="C96" s="541">
        <v>5</v>
      </c>
      <c r="D96" s="383" t="s">
        <v>363</v>
      </c>
      <c r="E96" s="599">
        <v>2502.3000000000002</v>
      </c>
      <c r="F96" s="372"/>
    </row>
    <row r="97" spans="1:22" ht="38.25" x14ac:dyDescent="0.2">
      <c r="A97" s="546">
        <v>85</v>
      </c>
      <c r="B97" s="545" t="s">
        <v>611</v>
      </c>
      <c r="C97" s="716"/>
      <c r="D97" s="389"/>
      <c r="E97" s="717">
        <v>13.462630000000001</v>
      </c>
      <c r="F97" s="718">
        <v>0.26013999999999998</v>
      </c>
      <c r="G97" s="506"/>
    </row>
    <row r="98" spans="1:22" s="506" customFormat="1" ht="25.5" x14ac:dyDescent="0.2">
      <c r="A98" s="546">
        <v>86</v>
      </c>
      <c r="B98" s="719"/>
      <c r="C98" s="716">
        <v>4</v>
      </c>
      <c r="D98" s="720" t="s">
        <v>96</v>
      </c>
      <c r="E98" s="721">
        <v>13.19866</v>
      </c>
      <c r="F98" s="372"/>
      <c r="I98" s="363"/>
    </row>
    <row r="99" spans="1:22" s="506" customFormat="1" x14ac:dyDescent="0.2">
      <c r="A99" s="546">
        <v>87</v>
      </c>
      <c r="B99" s="722"/>
      <c r="C99" s="716">
        <v>1</v>
      </c>
      <c r="D99" s="720" t="s">
        <v>26</v>
      </c>
      <c r="E99" s="723">
        <v>0.26396999999999998</v>
      </c>
      <c r="F99" s="718">
        <v>0.26013999999999998</v>
      </c>
    </row>
    <row r="100" spans="1:22" ht="25.5" x14ac:dyDescent="0.2">
      <c r="A100" s="542">
        <v>88</v>
      </c>
      <c r="B100" s="590" t="s">
        <v>603</v>
      </c>
      <c r="C100" s="541">
        <v>2</v>
      </c>
      <c r="D100" s="383" t="s">
        <v>217</v>
      </c>
      <c r="E100" s="599">
        <v>19.622</v>
      </c>
      <c r="F100" s="372"/>
    </row>
    <row r="101" spans="1:22" ht="63.75" x14ac:dyDescent="0.2">
      <c r="A101" s="542">
        <v>89</v>
      </c>
      <c r="B101" s="543" t="s">
        <v>604</v>
      </c>
      <c r="C101" s="541">
        <v>2</v>
      </c>
      <c r="D101" s="383" t="s">
        <v>217</v>
      </c>
      <c r="E101" s="599">
        <v>20.919</v>
      </c>
      <c r="F101" s="372"/>
    </row>
    <row r="102" spans="1:22" ht="38.25" x14ac:dyDescent="0.2">
      <c r="A102" s="542">
        <v>90</v>
      </c>
      <c r="B102" s="544" t="s">
        <v>577</v>
      </c>
      <c r="C102" s="541">
        <v>2</v>
      </c>
      <c r="D102" s="383" t="s">
        <v>23</v>
      </c>
      <c r="E102" s="599">
        <v>2.052</v>
      </c>
      <c r="F102" s="372"/>
    </row>
    <row r="103" spans="1:22" ht="51" x14ac:dyDescent="0.2">
      <c r="A103" s="542">
        <v>91</v>
      </c>
      <c r="B103" s="544" t="s">
        <v>579</v>
      </c>
      <c r="C103" s="541"/>
      <c r="D103" s="383"/>
      <c r="E103" s="724">
        <f>SUM(E104:E115)</f>
        <v>32.148000000000003</v>
      </c>
      <c r="F103" s="725">
        <f>SUM(F104:F115)</f>
        <v>31.688000000000002</v>
      </c>
      <c r="J103" s="324"/>
      <c r="K103" s="569"/>
      <c r="L103" s="570"/>
      <c r="M103" s="570"/>
      <c r="N103" s="570"/>
      <c r="O103" s="507"/>
      <c r="P103" s="571"/>
      <c r="Q103" s="572"/>
      <c r="R103" s="324"/>
      <c r="S103" s="324"/>
      <c r="T103" s="573"/>
      <c r="U103" s="568"/>
      <c r="V103" s="506"/>
    </row>
    <row r="104" spans="1:22" x14ac:dyDescent="0.2">
      <c r="A104" s="542">
        <v>92</v>
      </c>
      <c r="B104" s="554" t="s">
        <v>45</v>
      </c>
      <c r="C104" s="541">
        <v>2</v>
      </c>
      <c r="D104" s="380" t="s">
        <v>224</v>
      </c>
      <c r="E104" s="600">
        <v>3.3759999999999999</v>
      </c>
      <c r="F104" s="379">
        <v>3.3279999999999998</v>
      </c>
      <c r="J104" s="324"/>
      <c r="K104" s="324"/>
      <c r="L104" s="507"/>
      <c r="M104" s="507"/>
      <c r="N104" s="507"/>
      <c r="O104" s="507"/>
      <c r="P104" s="571"/>
      <c r="Q104" s="572"/>
      <c r="R104" s="324"/>
      <c r="S104" s="324"/>
      <c r="T104" s="573"/>
      <c r="U104" s="568"/>
      <c r="V104" s="506"/>
    </row>
    <row r="105" spans="1:22" ht="25.5" x14ac:dyDescent="0.2">
      <c r="A105" s="542">
        <v>93</v>
      </c>
      <c r="B105" s="556"/>
      <c r="C105" s="541">
        <v>2</v>
      </c>
      <c r="D105" s="380" t="s">
        <v>18</v>
      </c>
      <c r="E105" s="600">
        <v>8.8759999999999994</v>
      </c>
      <c r="F105" s="379">
        <v>8.7490000000000006</v>
      </c>
      <c r="H105" s="428"/>
      <c r="J105" s="324"/>
      <c r="K105" s="324"/>
      <c r="L105" s="507"/>
      <c r="M105" s="507"/>
      <c r="N105" s="507"/>
      <c r="O105" s="507"/>
      <c r="P105" s="571"/>
      <c r="Q105" s="572"/>
      <c r="R105" s="324"/>
      <c r="S105" s="324"/>
      <c r="T105" s="573"/>
      <c r="U105" s="568"/>
      <c r="V105" s="506"/>
    </row>
    <row r="106" spans="1:22" s="506" customFormat="1" ht="25.5" x14ac:dyDescent="0.2">
      <c r="A106" s="542">
        <v>94</v>
      </c>
      <c r="B106" s="556"/>
      <c r="C106" s="541">
        <v>2</v>
      </c>
      <c r="D106" s="380" t="s">
        <v>19</v>
      </c>
      <c r="E106" s="600">
        <v>0.17599999999999999</v>
      </c>
      <c r="F106" s="379">
        <v>0.17299999999999999</v>
      </c>
      <c r="H106" s="428"/>
      <c r="J106" s="324"/>
      <c r="K106" s="324"/>
      <c r="L106" s="507"/>
      <c r="M106" s="507"/>
      <c r="N106" s="507"/>
      <c r="O106" s="507"/>
      <c r="P106" s="571"/>
      <c r="Q106" s="572"/>
      <c r="R106" s="324"/>
      <c r="S106" s="324"/>
      <c r="T106" s="573"/>
      <c r="U106" s="568"/>
    </row>
    <row r="107" spans="1:22" x14ac:dyDescent="0.2">
      <c r="A107" s="542">
        <v>95</v>
      </c>
      <c r="B107" s="556"/>
      <c r="C107" s="541">
        <v>2</v>
      </c>
      <c r="D107" s="380" t="s">
        <v>17</v>
      </c>
      <c r="E107" s="600">
        <v>0.248</v>
      </c>
      <c r="F107" s="379">
        <v>0.245</v>
      </c>
      <c r="J107" s="324"/>
      <c r="K107" s="324"/>
      <c r="L107" s="507"/>
      <c r="M107" s="507"/>
      <c r="N107" s="507"/>
      <c r="O107" s="507"/>
      <c r="P107" s="571"/>
      <c r="Q107" s="572"/>
      <c r="R107" s="324"/>
      <c r="S107" s="324"/>
      <c r="T107" s="573"/>
      <c r="U107" s="568"/>
      <c r="V107" s="506"/>
    </row>
    <row r="108" spans="1:22" x14ac:dyDescent="0.2">
      <c r="A108" s="542">
        <v>96</v>
      </c>
      <c r="B108" s="556"/>
      <c r="C108" s="541">
        <v>2</v>
      </c>
      <c r="D108" s="380" t="s">
        <v>221</v>
      </c>
      <c r="E108" s="600">
        <v>0.99199999999999999</v>
      </c>
      <c r="F108" s="379">
        <v>0.97799999999999998</v>
      </c>
      <c r="J108" s="324"/>
      <c r="K108" s="324"/>
      <c r="L108" s="507"/>
      <c r="M108" s="507"/>
      <c r="N108" s="507"/>
      <c r="O108" s="507"/>
      <c r="P108" s="571"/>
      <c r="Q108" s="572"/>
      <c r="R108" s="324"/>
      <c r="S108" s="324"/>
      <c r="T108" s="573"/>
      <c r="U108" s="568"/>
      <c r="V108" s="506"/>
    </row>
    <row r="109" spans="1:22" x14ac:dyDescent="0.2">
      <c r="A109" s="542">
        <v>97</v>
      </c>
      <c r="B109" s="556"/>
      <c r="C109" s="541">
        <v>2</v>
      </c>
      <c r="D109" s="380" t="s">
        <v>222</v>
      </c>
      <c r="E109" s="600">
        <v>2.1080000000000001</v>
      </c>
      <c r="F109" s="379">
        <v>2.0779999999999998</v>
      </c>
      <c r="J109" s="324"/>
      <c r="K109" s="324"/>
      <c r="L109" s="507"/>
      <c r="M109" s="507"/>
      <c r="N109" s="507"/>
      <c r="O109" s="507"/>
      <c r="P109" s="571"/>
      <c r="Q109" s="572"/>
      <c r="R109" s="324"/>
      <c r="S109" s="324"/>
      <c r="T109" s="573"/>
      <c r="U109" s="568"/>
      <c r="V109" s="506"/>
    </row>
    <row r="110" spans="1:22" x14ac:dyDescent="0.2">
      <c r="A110" s="542">
        <v>98</v>
      </c>
      <c r="B110" s="556"/>
      <c r="C110" s="541">
        <v>2</v>
      </c>
      <c r="D110" s="380" t="s">
        <v>399</v>
      </c>
      <c r="E110" s="600">
        <v>9.032</v>
      </c>
      <c r="F110" s="379">
        <v>8.9030000000000005</v>
      </c>
      <c r="J110" s="324"/>
      <c r="K110" s="324"/>
      <c r="L110" s="574"/>
      <c r="M110" s="507"/>
      <c r="N110" s="507"/>
      <c r="O110" s="507"/>
      <c r="P110" s="571"/>
      <c r="Q110" s="572"/>
      <c r="R110" s="324"/>
      <c r="S110" s="324"/>
      <c r="T110" s="573"/>
      <c r="U110" s="568"/>
      <c r="V110" s="506"/>
    </row>
    <row r="111" spans="1:22" x14ac:dyDescent="0.2">
      <c r="A111" s="542">
        <v>99</v>
      </c>
      <c r="B111" s="556"/>
      <c r="C111" s="541">
        <v>2</v>
      </c>
      <c r="D111" s="380" t="s">
        <v>20</v>
      </c>
      <c r="E111" s="600">
        <v>0.80800000000000005</v>
      </c>
      <c r="F111" s="379">
        <v>0.79600000000000004</v>
      </c>
      <c r="J111" s="324"/>
      <c r="K111" s="324"/>
      <c r="L111" s="574"/>
      <c r="M111" s="507"/>
      <c r="N111" s="507"/>
      <c r="O111" s="507"/>
      <c r="P111" s="571"/>
      <c r="Q111" s="572"/>
      <c r="R111" s="324"/>
      <c r="S111" s="324"/>
      <c r="T111" s="573"/>
      <c r="U111" s="568"/>
      <c r="V111" s="506"/>
    </row>
    <row r="112" spans="1:22" x14ac:dyDescent="0.2">
      <c r="A112" s="542">
        <v>100</v>
      </c>
      <c r="B112" s="556"/>
      <c r="C112" s="541">
        <v>2</v>
      </c>
      <c r="D112" s="380" t="s">
        <v>605</v>
      </c>
      <c r="E112" s="600">
        <v>4.6719999999999997</v>
      </c>
      <c r="F112" s="379">
        <v>4.6050000000000004</v>
      </c>
      <c r="J112" s="324"/>
      <c r="K112" s="575"/>
      <c r="L112" s="507"/>
      <c r="M112" s="507"/>
      <c r="N112" s="507"/>
      <c r="O112" s="507"/>
      <c r="P112" s="571"/>
      <c r="Q112" s="572"/>
      <c r="R112" s="324"/>
      <c r="S112" s="324"/>
      <c r="T112" s="573"/>
      <c r="U112" s="568"/>
      <c r="V112" s="506"/>
    </row>
    <row r="113" spans="1:22" x14ac:dyDescent="0.2">
      <c r="A113" s="542">
        <v>101</v>
      </c>
      <c r="B113" s="556"/>
      <c r="C113" s="541">
        <v>2</v>
      </c>
      <c r="D113" s="380" t="s">
        <v>606</v>
      </c>
      <c r="E113" s="600">
        <v>0.74399999999999999</v>
      </c>
      <c r="F113" s="379">
        <v>0.73299999999999998</v>
      </c>
      <c r="J113" s="324"/>
      <c r="K113" s="575"/>
      <c r="L113" s="507"/>
      <c r="M113" s="507"/>
      <c r="N113" s="507"/>
      <c r="O113" s="507"/>
      <c r="P113" s="571"/>
      <c r="Q113" s="572"/>
      <c r="R113" s="324"/>
      <c r="S113" s="324"/>
      <c r="T113" s="573"/>
      <c r="U113" s="568"/>
      <c r="V113" s="506"/>
    </row>
    <row r="114" spans="1:22" x14ac:dyDescent="0.2">
      <c r="A114" s="542">
        <v>102</v>
      </c>
      <c r="B114" s="556"/>
      <c r="C114" s="541">
        <v>2</v>
      </c>
      <c r="D114" s="380" t="s">
        <v>607</v>
      </c>
      <c r="E114" s="600">
        <v>0.62</v>
      </c>
      <c r="F114" s="379">
        <v>0.61099999999999999</v>
      </c>
      <c r="J114" s="324"/>
      <c r="K114" s="575"/>
      <c r="L114" s="507"/>
      <c r="M114" s="507"/>
      <c r="N114" s="507"/>
      <c r="O114" s="507"/>
      <c r="P114" s="571"/>
      <c r="Q114" s="572"/>
      <c r="R114" s="324"/>
      <c r="S114" s="324"/>
      <c r="T114" s="573"/>
      <c r="U114" s="568"/>
      <c r="V114" s="506"/>
    </row>
    <row r="115" spans="1:22" s="506" customFormat="1" x14ac:dyDescent="0.2">
      <c r="A115" s="542">
        <v>103</v>
      </c>
      <c r="B115" s="556"/>
      <c r="C115" s="541">
        <v>2</v>
      </c>
      <c r="D115" s="380" t="s">
        <v>615</v>
      </c>
      <c r="E115" s="600">
        <v>0.496</v>
      </c>
      <c r="F115" s="379">
        <v>0.48899999999999999</v>
      </c>
      <c r="J115" s="324"/>
      <c r="K115" s="575"/>
      <c r="L115" s="507"/>
      <c r="M115" s="507"/>
      <c r="N115" s="507"/>
      <c r="O115" s="507"/>
      <c r="P115" s="571"/>
      <c r="Q115" s="572"/>
      <c r="R115" s="324"/>
      <c r="S115" s="324"/>
      <c r="T115" s="573"/>
      <c r="U115" s="568"/>
    </row>
    <row r="116" spans="1:22" ht="26.25" x14ac:dyDescent="0.25">
      <c r="A116" s="542">
        <v>104</v>
      </c>
      <c r="B116" s="545" t="s">
        <v>582</v>
      </c>
      <c r="C116" s="541">
        <v>3</v>
      </c>
      <c r="D116" s="383" t="s">
        <v>180</v>
      </c>
      <c r="E116" s="599">
        <v>19.780999999999999</v>
      </c>
      <c r="F116" s="379"/>
      <c r="J116" s="576"/>
      <c r="K116" s="576"/>
      <c r="L116" s="577"/>
      <c r="M116" s="577"/>
      <c r="N116" s="577"/>
      <c r="O116" s="577"/>
      <c r="P116" s="578"/>
      <c r="Q116" s="578"/>
      <c r="R116" s="577"/>
      <c r="S116" s="577"/>
      <c r="T116" s="573"/>
      <c r="U116" s="568"/>
      <c r="V116" s="506"/>
    </row>
    <row r="117" spans="1:22" ht="38.25" x14ac:dyDescent="0.2">
      <c r="A117" s="546">
        <v>105</v>
      </c>
      <c r="B117" s="440" t="s">
        <v>585</v>
      </c>
      <c r="C117" s="541">
        <v>5</v>
      </c>
      <c r="D117" s="383" t="s">
        <v>363</v>
      </c>
      <c r="E117" s="601">
        <v>0.16155</v>
      </c>
      <c r="F117" s="379"/>
      <c r="J117" s="506"/>
      <c r="K117" s="506"/>
      <c r="L117" s="506"/>
      <c r="M117" s="506"/>
      <c r="N117" s="506"/>
      <c r="O117" s="506"/>
      <c r="P117" s="506"/>
      <c r="Q117" s="506"/>
      <c r="R117" s="506"/>
      <c r="S117" s="506"/>
      <c r="T117" s="506"/>
      <c r="U117" s="506"/>
      <c r="V117" s="506"/>
    </row>
    <row r="118" spans="1:22" ht="63.75" x14ac:dyDescent="0.2">
      <c r="A118" s="542">
        <v>106</v>
      </c>
      <c r="B118" s="545" t="s">
        <v>608</v>
      </c>
      <c r="C118" s="557"/>
      <c r="D118" s="383"/>
      <c r="E118" s="599">
        <f>E119+E120+E121+E123+E122+E124</f>
        <v>1.595</v>
      </c>
      <c r="F118" s="379"/>
    </row>
    <row r="119" spans="1:22" x14ac:dyDescent="0.2">
      <c r="A119" s="542">
        <v>107</v>
      </c>
      <c r="B119" s="556" t="s">
        <v>609</v>
      </c>
      <c r="C119" s="561">
        <v>2</v>
      </c>
      <c r="D119" s="558" t="s">
        <v>605</v>
      </c>
      <c r="E119" s="602">
        <v>0.26200000000000001</v>
      </c>
      <c r="F119" s="379"/>
    </row>
    <row r="120" spans="1:22" x14ac:dyDescent="0.2">
      <c r="A120" s="542">
        <v>108</v>
      </c>
      <c r="B120" s="556"/>
      <c r="C120" s="561">
        <v>2</v>
      </c>
      <c r="D120" s="380" t="s">
        <v>224</v>
      </c>
      <c r="E120" s="603">
        <v>0.1837</v>
      </c>
      <c r="F120" s="379"/>
    </row>
    <row r="121" spans="1:22" x14ac:dyDescent="0.2">
      <c r="A121" s="542">
        <v>109</v>
      </c>
      <c r="B121" s="556"/>
      <c r="C121" s="561">
        <v>2</v>
      </c>
      <c r="D121" s="380" t="s">
        <v>20</v>
      </c>
      <c r="E121" s="603">
        <v>0.25369999999999998</v>
      </c>
      <c r="F121" s="379"/>
    </row>
    <row r="122" spans="1:22" x14ac:dyDescent="0.2">
      <c r="A122" s="542">
        <v>110</v>
      </c>
      <c r="B122" s="556"/>
      <c r="C122" s="561">
        <v>2</v>
      </c>
      <c r="D122" s="380" t="s">
        <v>22</v>
      </c>
      <c r="E122" s="603">
        <v>7.4899999999999994E-2</v>
      </c>
      <c r="F122" s="379"/>
    </row>
    <row r="123" spans="1:22" ht="25.5" x14ac:dyDescent="0.2">
      <c r="A123" s="542">
        <v>111</v>
      </c>
      <c r="B123" s="556"/>
      <c r="C123" s="561">
        <v>2</v>
      </c>
      <c r="D123" s="380" t="s">
        <v>21</v>
      </c>
      <c r="E123" s="603">
        <v>0.2109</v>
      </c>
      <c r="F123" s="379"/>
    </row>
    <row r="124" spans="1:22" ht="25.5" x14ac:dyDescent="0.2">
      <c r="A124" s="542">
        <v>112</v>
      </c>
      <c r="B124" s="556"/>
      <c r="C124" s="561">
        <v>1</v>
      </c>
      <c r="D124" s="563" t="s">
        <v>91</v>
      </c>
      <c r="E124" s="604">
        <v>0.60980000000000001</v>
      </c>
      <c r="F124" s="379"/>
    </row>
    <row r="125" spans="1:22" s="324" customFormat="1" ht="27.75" customHeight="1" x14ac:dyDescent="0.2">
      <c r="A125" s="376">
        <v>113</v>
      </c>
      <c r="B125" s="440" t="s">
        <v>612</v>
      </c>
      <c r="C125" s="541">
        <v>3</v>
      </c>
      <c r="D125" s="383" t="s">
        <v>217</v>
      </c>
      <c r="E125" s="599">
        <v>12</v>
      </c>
      <c r="F125" s="379"/>
    </row>
    <row r="126" spans="1:22" s="324" customFormat="1" ht="59.25" customHeight="1" x14ac:dyDescent="0.2">
      <c r="A126" s="376">
        <v>114</v>
      </c>
      <c r="B126" s="726" t="s">
        <v>591</v>
      </c>
      <c r="C126" s="541"/>
      <c r="D126" s="383"/>
      <c r="E126" s="599">
        <v>606.6</v>
      </c>
      <c r="F126" s="379"/>
    </row>
    <row r="127" spans="1:22" s="324" customFormat="1" ht="31.5" customHeight="1" x14ac:dyDescent="0.25">
      <c r="A127" s="376">
        <v>115</v>
      </c>
      <c r="B127" s="497" t="s">
        <v>613</v>
      </c>
      <c r="C127" s="541">
        <v>4</v>
      </c>
      <c r="D127" s="380" t="s">
        <v>96</v>
      </c>
      <c r="E127" s="600">
        <v>406.6</v>
      </c>
      <c r="F127" s="379"/>
    </row>
    <row r="128" spans="1:22" s="324" customFormat="1" ht="33.75" customHeight="1" x14ac:dyDescent="0.25">
      <c r="A128" s="376">
        <v>116</v>
      </c>
      <c r="B128" s="497" t="s">
        <v>614</v>
      </c>
      <c r="C128" s="541">
        <v>4</v>
      </c>
      <c r="D128" s="380" t="s">
        <v>96</v>
      </c>
      <c r="E128" s="600">
        <v>200</v>
      </c>
      <c r="F128" s="379"/>
    </row>
    <row r="129" spans="1:10" s="324" customFormat="1" ht="42.75" customHeight="1" x14ac:dyDescent="0.2">
      <c r="A129" s="564">
        <v>117</v>
      </c>
      <c r="B129" s="727" t="s">
        <v>594</v>
      </c>
      <c r="C129" s="565">
        <v>5</v>
      </c>
      <c r="D129" s="383" t="s">
        <v>363</v>
      </c>
      <c r="E129" s="728">
        <v>232</v>
      </c>
      <c r="F129" s="379"/>
    </row>
    <row r="130" spans="1:10" ht="38.25" x14ac:dyDescent="0.2">
      <c r="A130" s="564">
        <v>118</v>
      </c>
      <c r="B130" s="734" t="s">
        <v>649</v>
      </c>
      <c r="C130" s="565"/>
      <c r="D130" s="389"/>
      <c r="E130" s="596">
        <f>E66+E67+E70+E71+E74+E75+E76+E77+E78+E79+E80+E81+E82+E85+E88+E91+E92+E93+E96+E97+E100+E101+E102+E103+E116+E117+E118+E125+E126+E129</f>
        <v>14939.929700000001</v>
      </c>
      <c r="F130" s="372">
        <f>F66+F67+F70+F71+F74+F75+F76+F77+F78+F79+F80+F81+F82+F85+F88+F91+F92+F93+F96+F100+F101+F102+F103</f>
        <v>8790.6510000000017</v>
      </c>
    </row>
    <row r="131" spans="1:10" ht="15.75" thickBot="1" x14ac:dyDescent="0.3">
      <c r="A131" s="445">
        <v>119</v>
      </c>
      <c r="B131" s="559" t="s">
        <v>616</v>
      </c>
      <c r="C131" s="447"/>
      <c r="D131" s="446"/>
      <c r="E131" s="597">
        <f>E65+E130</f>
        <v>19189.590700000001</v>
      </c>
      <c r="F131" s="598">
        <f>F65+F130</f>
        <v>11023.342000000001</v>
      </c>
      <c r="G131" s="363"/>
    </row>
    <row r="132" spans="1:10" x14ac:dyDescent="0.2">
      <c r="A132" s="7"/>
      <c r="B132" s="7"/>
      <c r="C132" s="7"/>
      <c r="D132" s="7"/>
      <c r="E132" s="7"/>
      <c r="F132" s="7"/>
    </row>
    <row r="135" spans="1:10" x14ac:dyDescent="0.2">
      <c r="J135" s="566"/>
    </row>
  </sheetData>
  <mergeCells count="9">
    <mergeCell ref="F11:F12"/>
    <mergeCell ref="D5:E5"/>
    <mergeCell ref="D4:F4"/>
    <mergeCell ref="A11:A12"/>
    <mergeCell ref="B11:B12"/>
    <mergeCell ref="C11:C12"/>
    <mergeCell ref="D11:D12"/>
    <mergeCell ref="E11:E12"/>
    <mergeCell ref="E10:F10"/>
  </mergeCells>
  <phoneticPr fontId="7" type="noConversion"/>
  <pageMargins left="0.23622047244094491" right="0.23622047244094491" top="0.74803149606299213" bottom="0.74803149606299213" header="0.31496062992125984" footer="0.31496062992125984"/>
  <pageSetup paperSize="9" scale="80" fitToWidth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R67"/>
  <sheetViews>
    <sheetView workbookViewId="0">
      <selection activeCell="T7" sqref="T7"/>
    </sheetView>
  </sheetViews>
  <sheetFormatPr defaultRowHeight="12.75" x14ac:dyDescent="0.2"/>
  <cols>
    <col min="1" max="1" width="3.85546875" customWidth="1"/>
    <col min="2" max="2" width="6.140625" customWidth="1"/>
    <col min="3" max="3" width="8.7109375" customWidth="1"/>
    <col min="4" max="4" width="21.7109375" customWidth="1"/>
    <col min="5" max="5" width="19" customWidth="1"/>
    <col min="6" max="6" width="11.85546875" customWidth="1"/>
    <col min="7" max="7" width="10.5703125" customWidth="1"/>
    <col min="8" max="8" width="12.28515625" customWidth="1"/>
    <col min="9" max="9" width="10.5703125" customWidth="1"/>
    <col min="10" max="10" width="11.7109375" customWidth="1"/>
    <col min="11" max="11" width="10.85546875" customWidth="1"/>
    <col min="12" max="12" width="12.42578125" customWidth="1"/>
    <col min="13" max="13" width="11.7109375" customWidth="1"/>
    <col min="14" max="14" width="10.28515625" customWidth="1"/>
    <col min="15" max="15" width="11.140625" customWidth="1"/>
    <col min="16" max="16" width="10" customWidth="1"/>
    <col min="17" max="17" width="12.42578125" customWidth="1"/>
  </cols>
  <sheetData>
    <row r="2" spans="1:17" x14ac:dyDescent="0.2">
      <c r="A2" s="8"/>
      <c r="B2" s="8"/>
      <c r="C2" s="8"/>
      <c r="D2" s="8"/>
      <c r="E2" s="8"/>
      <c r="F2" s="8"/>
      <c r="G2" s="8"/>
      <c r="H2" s="425"/>
      <c r="I2" s="425"/>
      <c r="J2" s="425"/>
      <c r="K2" s="425"/>
      <c r="L2" s="8" t="s">
        <v>198</v>
      </c>
      <c r="M2" s="8"/>
      <c r="N2" s="8"/>
      <c r="O2" s="425"/>
      <c r="P2" s="425"/>
    </row>
    <row r="3" spans="1:17" x14ac:dyDescent="0.2">
      <c r="A3" s="8"/>
      <c r="B3" s="8"/>
      <c r="C3" s="8"/>
      <c r="D3" s="8"/>
      <c r="E3" s="8"/>
      <c r="F3" s="8"/>
      <c r="G3" s="8"/>
      <c r="H3" s="425"/>
      <c r="I3" s="425"/>
      <c r="J3" s="425"/>
      <c r="K3" s="425"/>
      <c r="L3" s="8" t="s">
        <v>537</v>
      </c>
      <c r="M3" s="8"/>
      <c r="N3" s="8"/>
      <c r="O3" s="425"/>
      <c r="P3" s="425"/>
    </row>
    <row r="4" spans="1:17" x14ac:dyDescent="0.2">
      <c r="A4" s="8"/>
      <c r="B4" s="8"/>
      <c r="C4" s="8"/>
      <c r="D4" s="8"/>
      <c r="E4" s="8"/>
      <c r="F4" s="8"/>
      <c r="G4" s="8"/>
      <c r="H4" s="425"/>
      <c r="I4" s="425"/>
      <c r="J4" s="425"/>
      <c r="K4" s="425"/>
      <c r="L4" s="8" t="s">
        <v>199</v>
      </c>
      <c r="M4" s="8"/>
      <c r="N4" s="8"/>
      <c r="O4" s="425"/>
      <c r="P4" s="425"/>
    </row>
    <row r="5" spans="1:17" x14ac:dyDescent="0.2">
      <c r="A5" s="8"/>
      <c r="B5" s="8"/>
      <c r="C5" s="8"/>
      <c r="D5" s="8"/>
      <c r="E5" s="8"/>
      <c r="F5" s="8"/>
      <c r="G5" s="8"/>
      <c r="H5" s="425"/>
      <c r="I5" s="425"/>
      <c r="J5" s="425"/>
      <c r="K5" s="425"/>
      <c r="L5" s="8" t="s">
        <v>647</v>
      </c>
      <c r="M5" s="426"/>
      <c r="N5" s="425"/>
      <c r="O5" s="425"/>
      <c r="P5" s="425"/>
    </row>
    <row r="6" spans="1:17" s="669" customFormat="1" x14ac:dyDescent="0.2">
      <c r="A6" s="8"/>
      <c r="B6" s="8"/>
      <c r="C6" s="8"/>
      <c r="D6" s="8"/>
      <c r="E6" s="8"/>
      <c r="F6" s="8"/>
      <c r="G6" s="8"/>
      <c r="L6" s="8" t="s">
        <v>674</v>
      </c>
      <c r="M6" s="426"/>
    </row>
    <row r="7" spans="1:17" s="669" customFormat="1" x14ac:dyDescent="0.2">
      <c r="A7" s="8"/>
      <c r="B7" s="8"/>
      <c r="C7" s="8"/>
      <c r="D7" s="8"/>
      <c r="E7" s="8"/>
      <c r="F7" s="8"/>
      <c r="G7" s="8"/>
      <c r="L7" s="8" t="s">
        <v>648</v>
      </c>
      <c r="M7" s="426"/>
    </row>
    <row r="8" spans="1:17" x14ac:dyDescent="0.2">
      <c r="A8" s="848" t="s">
        <v>676</v>
      </c>
      <c r="B8" s="849"/>
      <c r="C8" s="849"/>
      <c r="D8" s="849"/>
      <c r="E8" s="849"/>
      <c r="F8" s="849"/>
      <c r="G8" s="850"/>
      <c r="H8" s="850"/>
      <c r="I8" s="850"/>
      <c r="J8" s="850"/>
      <c r="K8" s="850"/>
      <c r="L8" s="835"/>
      <c r="M8" s="835"/>
      <c r="N8" s="425"/>
      <c r="O8" s="425"/>
      <c r="P8" s="425"/>
    </row>
    <row r="9" spans="1:17" x14ac:dyDescent="0.2">
      <c r="A9" s="848"/>
      <c r="B9" s="849"/>
      <c r="C9" s="849"/>
      <c r="D9" s="849"/>
      <c r="E9" s="849"/>
      <c r="F9" s="849"/>
      <c r="G9" s="850"/>
      <c r="H9" s="850"/>
      <c r="I9" s="850"/>
      <c r="J9" s="850"/>
      <c r="K9" s="850"/>
      <c r="L9" s="835"/>
      <c r="M9" s="835"/>
      <c r="N9" s="425"/>
      <c r="O9" s="425"/>
      <c r="P9" s="425"/>
    </row>
    <row r="10" spans="1:17" x14ac:dyDescent="0.2">
      <c r="A10" s="849"/>
      <c r="B10" s="849"/>
      <c r="C10" s="849"/>
      <c r="D10" s="849"/>
      <c r="E10" s="849"/>
      <c r="F10" s="849"/>
      <c r="G10" s="850"/>
      <c r="H10" s="850"/>
      <c r="I10" s="850"/>
      <c r="J10" s="850"/>
      <c r="K10" s="850"/>
      <c r="L10" s="835"/>
      <c r="M10" s="835"/>
      <c r="N10" s="425"/>
      <c r="O10" s="425"/>
      <c r="P10" s="425"/>
    </row>
    <row r="11" spans="1:17" x14ac:dyDescent="0.2">
      <c r="A11" s="427"/>
      <c r="B11" s="427"/>
      <c r="C11" s="8"/>
      <c r="D11" s="8"/>
      <c r="E11" s="8"/>
      <c r="F11" s="8"/>
      <c r="G11" s="8"/>
      <c r="H11" s="426"/>
      <c r="I11" s="425"/>
      <c r="J11" s="425"/>
      <c r="K11" s="425"/>
      <c r="L11" s="425"/>
      <c r="M11" s="425"/>
      <c r="N11" s="425"/>
      <c r="O11" s="425"/>
      <c r="P11" s="425"/>
    </row>
    <row r="12" spans="1:17" x14ac:dyDescent="0.2">
      <c r="A12" s="425"/>
      <c r="B12" s="425"/>
      <c r="C12" s="425"/>
      <c r="D12" s="425"/>
      <c r="E12" s="425"/>
      <c r="F12" s="425"/>
      <c r="G12" s="425"/>
      <c r="H12" s="425"/>
      <c r="I12" s="425"/>
      <c r="J12" s="425"/>
      <c r="K12" s="425"/>
      <c r="L12" s="425"/>
      <c r="M12" s="425"/>
      <c r="N12" s="425"/>
      <c r="O12" s="425"/>
      <c r="P12" s="425"/>
    </row>
    <row r="13" spans="1:17" x14ac:dyDescent="0.2">
      <c r="A13" s="425"/>
      <c r="B13" s="425"/>
      <c r="C13" s="425"/>
      <c r="D13" s="425"/>
      <c r="E13" s="425"/>
      <c r="F13" s="425"/>
      <c r="G13" s="425"/>
      <c r="H13" s="425"/>
      <c r="I13" s="8" t="s">
        <v>666</v>
      </c>
      <c r="J13" s="425"/>
      <c r="K13" s="425"/>
      <c r="L13" s="425"/>
      <c r="M13" s="425"/>
      <c r="N13" s="425"/>
      <c r="O13" s="425"/>
      <c r="P13" s="425"/>
    </row>
    <row r="14" spans="1:17" x14ac:dyDescent="0.2">
      <c r="A14" s="192"/>
      <c r="B14" s="852" t="s">
        <v>544</v>
      </c>
      <c r="C14" s="852" t="s">
        <v>408</v>
      </c>
      <c r="D14" s="853" t="s">
        <v>409</v>
      </c>
      <c r="E14" s="853" t="s">
        <v>410</v>
      </c>
      <c r="F14" s="853" t="s">
        <v>545</v>
      </c>
      <c r="G14" s="690" t="s">
        <v>411</v>
      </c>
      <c r="H14" s="735"/>
      <c r="I14" s="735"/>
      <c r="J14" s="735"/>
      <c r="K14" s="851" t="s">
        <v>665</v>
      </c>
      <c r="L14" s="851"/>
      <c r="M14" s="851"/>
      <c r="N14" s="851"/>
      <c r="O14" s="851"/>
      <c r="P14" s="851"/>
      <c r="Q14" s="854" t="s">
        <v>412</v>
      </c>
    </row>
    <row r="15" spans="1:17" x14ac:dyDescent="0.2">
      <c r="A15" s="192"/>
      <c r="B15" s="852"/>
      <c r="C15" s="852"/>
      <c r="D15" s="853"/>
      <c r="E15" s="853"/>
      <c r="F15" s="853"/>
      <c r="G15" s="853" t="s">
        <v>413</v>
      </c>
      <c r="H15" s="851" t="s">
        <v>414</v>
      </c>
      <c r="I15" s="853" t="s">
        <v>415</v>
      </c>
      <c r="J15" s="851" t="s">
        <v>416</v>
      </c>
      <c r="K15" s="851"/>
      <c r="L15" s="851"/>
      <c r="M15" s="851"/>
      <c r="N15" s="851"/>
      <c r="O15" s="851"/>
      <c r="P15" s="851"/>
      <c r="Q15" s="854"/>
    </row>
    <row r="16" spans="1:17" ht="51" x14ac:dyDescent="0.2">
      <c r="A16" s="192"/>
      <c r="B16" s="852"/>
      <c r="C16" s="852"/>
      <c r="D16" s="853"/>
      <c r="E16" s="853"/>
      <c r="F16" s="853"/>
      <c r="G16" s="853"/>
      <c r="H16" s="851"/>
      <c r="I16" s="853"/>
      <c r="J16" s="851"/>
      <c r="K16" s="735" t="s">
        <v>405</v>
      </c>
      <c r="L16" s="690" t="s">
        <v>413</v>
      </c>
      <c r="M16" s="690" t="s">
        <v>417</v>
      </c>
      <c r="N16" s="690" t="s">
        <v>415</v>
      </c>
      <c r="O16" s="690" t="s">
        <v>418</v>
      </c>
      <c r="P16" s="690" t="s">
        <v>419</v>
      </c>
      <c r="Q16" s="471"/>
    </row>
    <row r="17" spans="2:18" ht="45" x14ac:dyDescent="0.25">
      <c r="B17" s="472">
        <v>1</v>
      </c>
      <c r="C17" s="473">
        <v>5</v>
      </c>
      <c r="D17" s="474" t="s">
        <v>420</v>
      </c>
      <c r="E17" s="475" t="s">
        <v>421</v>
      </c>
      <c r="F17" s="736">
        <v>2964</v>
      </c>
      <c r="G17" s="737"/>
      <c r="H17" s="473">
        <v>2075</v>
      </c>
      <c r="I17" s="473"/>
      <c r="J17" s="738">
        <v>889</v>
      </c>
      <c r="K17" s="736">
        <v>1425.7142899999999</v>
      </c>
      <c r="L17" s="739"/>
      <c r="M17" s="739">
        <v>998</v>
      </c>
      <c r="N17" s="739"/>
      <c r="O17" s="739">
        <v>427.71429000000001</v>
      </c>
      <c r="P17" s="739"/>
      <c r="Q17" s="476"/>
    </row>
    <row r="18" spans="2:18" ht="225" x14ac:dyDescent="0.25">
      <c r="B18" s="472">
        <v>2</v>
      </c>
      <c r="C18" s="473">
        <v>5</v>
      </c>
      <c r="D18" s="474" t="s">
        <v>422</v>
      </c>
      <c r="E18" s="475" t="s">
        <v>421</v>
      </c>
      <c r="F18" s="736">
        <v>454.6225</v>
      </c>
      <c r="G18" s="740"/>
      <c r="H18" s="740">
        <v>332</v>
      </c>
      <c r="I18" s="473"/>
      <c r="J18" s="736">
        <v>122.6225</v>
      </c>
      <c r="K18" s="736">
        <v>327.02</v>
      </c>
      <c r="L18" s="739"/>
      <c r="M18" s="739">
        <v>232</v>
      </c>
      <c r="N18" s="739"/>
      <c r="O18" s="743">
        <v>95.02</v>
      </c>
      <c r="P18" s="739"/>
      <c r="Q18" s="476" t="s">
        <v>671</v>
      </c>
      <c r="R18" s="8"/>
    </row>
    <row r="19" spans="2:18" ht="45" x14ac:dyDescent="0.25">
      <c r="B19" s="472">
        <v>3</v>
      </c>
      <c r="C19" s="473">
        <v>4</v>
      </c>
      <c r="D19" s="474" t="s">
        <v>423</v>
      </c>
      <c r="E19" s="475" t="s">
        <v>421</v>
      </c>
      <c r="F19" s="736">
        <v>350.2</v>
      </c>
      <c r="G19" s="473">
        <v>297.7</v>
      </c>
      <c r="H19" s="473"/>
      <c r="I19" s="473"/>
      <c r="J19" s="473">
        <v>52.5</v>
      </c>
      <c r="K19" s="736">
        <v>205.60000000000002</v>
      </c>
      <c r="L19" s="741">
        <v>174.8</v>
      </c>
      <c r="M19" s="742"/>
      <c r="N19" s="742"/>
      <c r="O19" s="741">
        <v>30.8</v>
      </c>
      <c r="P19" s="741"/>
      <c r="Q19" s="476" t="s">
        <v>424</v>
      </c>
      <c r="R19" s="8"/>
    </row>
    <row r="20" spans="2:18" ht="45" x14ac:dyDescent="0.25">
      <c r="B20" s="472">
        <v>4</v>
      </c>
      <c r="C20" s="473">
        <v>5</v>
      </c>
      <c r="D20" s="474" t="s">
        <v>425</v>
      </c>
      <c r="E20" s="475" t="s">
        <v>421</v>
      </c>
      <c r="F20" s="736">
        <v>517.86900000000003</v>
      </c>
      <c r="G20" s="473">
        <v>440.18864000000002</v>
      </c>
      <c r="H20" s="473">
        <v>25.893460000000001</v>
      </c>
      <c r="I20" s="473"/>
      <c r="J20" s="739">
        <v>51.786900000000003</v>
      </c>
      <c r="K20" s="736">
        <v>12.886900000000001</v>
      </c>
      <c r="L20" s="741"/>
      <c r="M20" s="742"/>
      <c r="N20" s="742"/>
      <c r="O20" s="741"/>
      <c r="P20" s="741">
        <v>12.886900000000001</v>
      </c>
      <c r="Q20" s="477"/>
      <c r="R20" s="8"/>
    </row>
    <row r="21" spans="2:18" ht="90" x14ac:dyDescent="0.25">
      <c r="B21" s="472">
        <v>5</v>
      </c>
      <c r="C21" s="473">
        <v>5</v>
      </c>
      <c r="D21" s="474" t="s">
        <v>426</v>
      </c>
      <c r="E21" s="475" t="s">
        <v>421</v>
      </c>
      <c r="F21" s="736">
        <v>339.29999999999995</v>
      </c>
      <c r="G21" s="473">
        <v>203.7</v>
      </c>
      <c r="H21" s="473">
        <v>18</v>
      </c>
      <c r="I21" s="473"/>
      <c r="J21" s="473">
        <v>117.6</v>
      </c>
      <c r="K21" s="736">
        <v>0</v>
      </c>
      <c r="L21" s="743"/>
      <c r="M21" s="739"/>
      <c r="N21" s="739"/>
      <c r="O21" s="743"/>
      <c r="P21" s="743"/>
      <c r="Q21" s="476" t="s">
        <v>427</v>
      </c>
      <c r="R21" s="8"/>
    </row>
    <row r="22" spans="2:18" ht="120" x14ac:dyDescent="0.25">
      <c r="B22" s="472">
        <v>6</v>
      </c>
      <c r="C22" s="473">
        <v>5</v>
      </c>
      <c r="D22" s="474" t="s">
        <v>428</v>
      </c>
      <c r="E22" s="475" t="s">
        <v>421</v>
      </c>
      <c r="F22" s="736">
        <v>1274.3904</v>
      </c>
      <c r="G22" s="736">
        <v>280.50389999999999</v>
      </c>
      <c r="H22" s="736">
        <v>780</v>
      </c>
      <c r="I22" s="473"/>
      <c r="J22" s="736">
        <v>213.88650000000001</v>
      </c>
      <c r="K22" s="736">
        <v>0</v>
      </c>
      <c r="L22" s="743">
        <v>0</v>
      </c>
      <c r="M22" s="739"/>
      <c r="N22" s="739"/>
      <c r="O22" s="743"/>
      <c r="P22" s="743"/>
      <c r="Q22" s="476" t="s">
        <v>543</v>
      </c>
      <c r="R22" s="8"/>
    </row>
    <row r="23" spans="2:18" ht="75" x14ac:dyDescent="0.25">
      <c r="B23" s="472">
        <v>7</v>
      </c>
      <c r="C23" s="473">
        <v>4</v>
      </c>
      <c r="D23" s="474" t="s">
        <v>429</v>
      </c>
      <c r="E23" s="475" t="s">
        <v>421</v>
      </c>
      <c r="F23" s="736">
        <v>370.71854999999999</v>
      </c>
      <c r="G23" s="473">
        <v>370.71854999999999</v>
      </c>
      <c r="H23" s="473"/>
      <c r="I23" s="473"/>
      <c r="J23" s="473"/>
      <c r="K23" s="736">
        <v>81.502399999999994</v>
      </c>
      <c r="L23" s="743">
        <v>81.502399999999994</v>
      </c>
      <c r="M23" s="739"/>
      <c r="N23" s="739"/>
      <c r="O23" s="743"/>
      <c r="P23" s="743"/>
      <c r="Q23" s="476" t="s">
        <v>430</v>
      </c>
      <c r="R23" s="8"/>
    </row>
    <row r="24" spans="2:18" ht="60" x14ac:dyDescent="0.2">
      <c r="B24" s="472">
        <v>8</v>
      </c>
      <c r="C24" s="473">
        <v>4</v>
      </c>
      <c r="D24" s="474" t="s">
        <v>431</v>
      </c>
      <c r="E24" s="475" t="s">
        <v>421</v>
      </c>
      <c r="F24" s="736">
        <v>256.11099999999999</v>
      </c>
      <c r="G24" s="744">
        <v>244.251</v>
      </c>
      <c r="H24" s="744"/>
      <c r="I24" s="744"/>
      <c r="J24" s="744">
        <v>11.86</v>
      </c>
      <c r="K24" s="736">
        <v>16.66357</v>
      </c>
      <c r="L24" s="484">
        <v>16.66357</v>
      </c>
      <c r="M24" s="739"/>
      <c r="N24" s="739"/>
      <c r="O24" s="743"/>
      <c r="P24" s="743"/>
      <c r="Q24" s="475" t="s">
        <v>432</v>
      </c>
      <c r="R24" s="8"/>
    </row>
    <row r="25" spans="2:18" ht="90" x14ac:dyDescent="0.25">
      <c r="B25" s="472">
        <v>9</v>
      </c>
      <c r="C25" s="473">
        <v>6</v>
      </c>
      <c r="D25" s="474" t="s">
        <v>433</v>
      </c>
      <c r="E25" s="475" t="s">
        <v>421</v>
      </c>
      <c r="F25" s="736">
        <v>297.66847999999999</v>
      </c>
      <c r="G25" s="475">
        <v>198.04810000000001</v>
      </c>
      <c r="H25" s="743">
        <v>34.949660000000002</v>
      </c>
      <c r="I25" s="475"/>
      <c r="J25" s="743">
        <v>64.670720000000003</v>
      </c>
      <c r="K25" s="736">
        <v>297.66847999999999</v>
      </c>
      <c r="L25" s="743">
        <v>198.04809</v>
      </c>
      <c r="M25" s="739">
        <v>34.949669999999998</v>
      </c>
      <c r="N25" s="739"/>
      <c r="O25" s="743">
        <v>61.936120000000003</v>
      </c>
      <c r="P25" s="743">
        <v>2.7345999999999999</v>
      </c>
      <c r="Q25" s="476" t="s">
        <v>434</v>
      </c>
      <c r="R25" s="8"/>
    </row>
    <row r="26" spans="2:18" ht="105" x14ac:dyDescent="0.25">
      <c r="B26" s="472">
        <v>10</v>
      </c>
      <c r="C26" s="473">
        <v>6</v>
      </c>
      <c r="D26" s="474" t="s">
        <v>435</v>
      </c>
      <c r="E26" s="475" t="s">
        <v>436</v>
      </c>
      <c r="F26" s="736">
        <v>240.23569000000001</v>
      </c>
      <c r="G26" s="743">
        <v>161.31827000000001</v>
      </c>
      <c r="H26" s="739">
        <v>28.467929999999999</v>
      </c>
      <c r="I26" s="739"/>
      <c r="J26" s="743">
        <v>50.449489999999997</v>
      </c>
      <c r="K26" s="736">
        <v>127.28703000000002</v>
      </c>
      <c r="L26" s="743">
        <v>85.473240000000004</v>
      </c>
      <c r="M26" s="739">
        <v>15.08351</v>
      </c>
      <c r="N26" s="739"/>
      <c r="O26" s="743">
        <v>26.73028</v>
      </c>
      <c r="P26" s="743"/>
      <c r="Q26" s="476" t="s">
        <v>437</v>
      </c>
      <c r="R26" s="8"/>
    </row>
    <row r="27" spans="2:18" ht="75" x14ac:dyDescent="0.25">
      <c r="B27" s="472">
        <v>11</v>
      </c>
      <c r="C27" s="473">
        <v>6</v>
      </c>
      <c r="D27" s="474" t="s">
        <v>438</v>
      </c>
      <c r="E27" s="475" t="s">
        <v>436</v>
      </c>
      <c r="F27" s="736">
        <v>262.31412001999996</v>
      </c>
      <c r="G27" s="743">
        <v>176.1439316</v>
      </c>
      <c r="H27" s="739">
        <v>31.084223219999998</v>
      </c>
      <c r="I27" s="739"/>
      <c r="J27" s="743">
        <v>55.085965199999997</v>
      </c>
      <c r="K27" s="736">
        <v>138.40824000000001</v>
      </c>
      <c r="L27" s="743">
        <v>92.941140000000004</v>
      </c>
      <c r="M27" s="739">
        <v>16.40137</v>
      </c>
      <c r="N27" s="739"/>
      <c r="O27" s="743">
        <v>29.065729999999999</v>
      </c>
      <c r="P27" s="743"/>
      <c r="Q27" s="476" t="s">
        <v>437</v>
      </c>
      <c r="R27" s="8"/>
    </row>
    <row r="28" spans="2:18" ht="90" x14ac:dyDescent="0.25">
      <c r="B28" s="472">
        <v>12</v>
      </c>
      <c r="C28" s="473">
        <v>5</v>
      </c>
      <c r="D28" s="474" t="s">
        <v>439</v>
      </c>
      <c r="E28" s="475" t="s">
        <v>421</v>
      </c>
      <c r="F28" s="736">
        <v>230.83999999999997</v>
      </c>
      <c r="G28" s="743"/>
      <c r="H28" s="743">
        <v>68.8</v>
      </c>
      <c r="I28" s="743">
        <v>160.4</v>
      </c>
      <c r="J28" s="743">
        <v>1.64</v>
      </c>
      <c r="K28" s="736">
        <v>92.967510000000004</v>
      </c>
      <c r="L28" s="741"/>
      <c r="M28" s="742">
        <v>68.8</v>
      </c>
      <c r="N28" s="742">
        <v>22.227</v>
      </c>
      <c r="O28" s="741"/>
      <c r="P28" s="741">
        <v>1.94051</v>
      </c>
      <c r="Q28" s="478" t="s">
        <v>440</v>
      </c>
      <c r="R28" s="8"/>
    </row>
    <row r="29" spans="2:18" ht="195" x14ac:dyDescent="0.25">
      <c r="B29" s="472">
        <v>13</v>
      </c>
      <c r="C29" s="473">
        <v>5</v>
      </c>
      <c r="D29" s="778" t="s">
        <v>673</v>
      </c>
      <c r="E29" s="475" t="s">
        <v>436</v>
      </c>
      <c r="F29" s="736">
        <v>130.143</v>
      </c>
      <c r="G29" s="745"/>
      <c r="H29" s="739">
        <v>71.683999999999997</v>
      </c>
      <c r="I29" s="746"/>
      <c r="J29" s="777">
        <v>58.459000000000003</v>
      </c>
      <c r="K29" s="736">
        <v>119.15299999999999</v>
      </c>
      <c r="L29" s="743"/>
      <c r="M29" s="739">
        <v>71.683999999999997</v>
      </c>
      <c r="N29" s="739"/>
      <c r="O29" s="743">
        <v>47.469000000000001</v>
      </c>
      <c r="P29" s="743"/>
      <c r="Q29" s="476" t="s">
        <v>672</v>
      </c>
      <c r="R29" s="8"/>
    </row>
    <row r="30" spans="2:18" ht="78.75" x14ac:dyDescent="0.25">
      <c r="B30" s="472">
        <v>14</v>
      </c>
      <c r="C30" s="473">
        <v>5</v>
      </c>
      <c r="D30" s="747" t="s">
        <v>441</v>
      </c>
      <c r="E30" s="475" t="s">
        <v>421</v>
      </c>
      <c r="F30" s="736">
        <v>262.78819999999996</v>
      </c>
      <c r="G30" s="475"/>
      <c r="H30" s="748">
        <v>195.82</v>
      </c>
      <c r="I30" s="475"/>
      <c r="J30" s="475">
        <v>66.968199999999996</v>
      </c>
      <c r="K30" s="736">
        <v>28.652100000000001</v>
      </c>
      <c r="L30" s="743"/>
      <c r="M30" s="739"/>
      <c r="N30" s="739"/>
      <c r="O30" s="743">
        <v>28.652100000000001</v>
      </c>
      <c r="P30" s="743"/>
      <c r="Q30" s="476" t="s">
        <v>442</v>
      </c>
      <c r="R30" s="8"/>
    </row>
    <row r="31" spans="2:18" ht="105" x14ac:dyDescent="0.25">
      <c r="B31" s="472">
        <v>15</v>
      </c>
      <c r="C31" s="473">
        <v>5</v>
      </c>
      <c r="D31" s="474" t="s">
        <v>443</v>
      </c>
      <c r="E31" s="475" t="s">
        <v>436</v>
      </c>
      <c r="F31" s="736">
        <v>686.81583999999998</v>
      </c>
      <c r="G31" s="743"/>
      <c r="H31" s="739">
        <v>145.00851</v>
      </c>
      <c r="I31" s="739"/>
      <c r="J31" s="743">
        <v>541.80732999999998</v>
      </c>
      <c r="K31" s="736">
        <v>524.92867000000001</v>
      </c>
      <c r="L31" s="741"/>
      <c r="M31" s="742"/>
      <c r="N31" s="742"/>
      <c r="O31" s="741">
        <v>524.92867000000001</v>
      </c>
      <c r="P31" s="741"/>
      <c r="Q31" s="478" t="s">
        <v>444</v>
      </c>
      <c r="R31" s="8"/>
    </row>
    <row r="32" spans="2:18" ht="105" x14ac:dyDescent="0.25">
      <c r="B32" s="472">
        <v>16</v>
      </c>
      <c r="C32" s="473">
        <v>5</v>
      </c>
      <c r="D32" s="474" t="s">
        <v>445</v>
      </c>
      <c r="E32" s="475" t="s">
        <v>436</v>
      </c>
      <c r="F32" s="736">
        <v>63.597000000000001</v>
      </c>
      <c r="G32" s="743"/>
      <c r="H32" s="484">
        <v>45.948</v>
      </c>
      <c r="I32" s="739"/>
      <c r="J32" s="484">
        <v>17.649000000000001</v>
      </c>
      <c r="K32" s="736">
        <v>61.661000000000001</v>
      </c>
      <c r="L32" s="741"/>
      <c r="M32" s="742">
        <v>45.948</v>
      </c>
      <c r="N32" s="742"/>
      <c r="O32" s="741">
        <v>11.784000000000001</v>
      </c>
      <c r="P32" s="741">
        <v>3.9289999999999998</v>
      </c>
      <c r="Q32" s="476" t="s">
        <v>556</v>
      </c>
      <c r="R32" s="8"/>
    </row>
    <row r="33" spans="2:18" ht="60" x14ac:dyDescent="0.25">
      <c r="B33" s="472">
        <v>17</v>
      </c>
      <c r="C33" s="475">
        <v>6</v>
      </c>
      <c r="D33" s="474" t="s">
        <v>446</v>
      </c>
      <c r="E33" s="475" t="s">
        <v>447</v>
      </c>
      <c r="F33" s="736">
        <v>346.04</v>
      </c>
      <c r="G33" s="475">
        <v>299.99</v>
      </c>
      <c r="H33" s="475"/>
      <c r="I33" s="475">
        <v>46.05</v>
      </c>
      <c r="J33" s="475"/>
      <c r="K33" s="736">
        <v>0</v>
      </c>
      <c r="L33" s="743"/>
      <c r="M33" s="739"/>
      <c r="N33" s="739"/>
      <c r="O33" s="743"/>
      <c r="P33" s="743"/>
      <c r="Q33" s="477"/>
      <c r="R33" s="8"/>
    </row>
    <row r="34" spans="2:18" ht="75" x14ac:dyDescent="0.25">
      <c r="B34" s="472">
        <v>18</v>
      </c>
      <c r="C34" s="473">
        <v>4</v>
      </c>
      <c r="D34" s="474" t="s">
        <v>448</v>
      </c>
      <c r="E34" s="475" t="s">
        <v>449</v>
      </c>
      <c r="F34" s="736">
        <v>329.54992000000004</v>
      </c>
      <c r="G34" s="739">
        <v>254.61743000000001</v>
      </c>
      <c r="H34" s="739">
        <v>44.932490000000001</v>
      </c>
      <c r="I34" s="739"/>
      <c r="J34" s="739">
        <v>30</v>
      </c>
      <c r="K34" s="736">
        <v>329.54992000000004</v>
      </c>
      <c r="L34" s="743">
        <v>254.61743000000001</v>
      </c>
      <c r="M34" s="739">
        <v>44.932490000000001</v>
      </c>
      <c r="N34" s="739"/>
      <c r="O34" s="743"/>
      <c r="P34" s="743">
        <v>30</v>
      </c>
      <c r="Q34" s="476"/>
      <c r="R34" s="8"/>
    </row>
    <row r="35" spans="2:18" ht="60" x14ac:dyDescent="0.25">
      <c r="B35" s="472">
        <v>19</v>
      </c>
      <c r="C35" s="473">
        <v>5</v>
      </c>
      <c r="D35" s="474" t="s">
        <v>450</v>
      </c>
      <c r="E35" s="475" t="s">
        <v>449</v>
      </c>
      <c r="F35" s="736">
        <v>306.48</v>
      </c>
      <c r="G35" s="743">
        <v>245.184</v>
      </c>
      <c r="H35" s="743"/>
      <c r="I35" s="743"/>
      <c r="J35" s="743">
        <v>61.295999999999999</v>
      </c>
      <c r="K35" s="736">
        <v>306.48</v>
      </c>
      <c r="L35" s="743">
        <v>245.184</v>
      </c>
      <c r="M35" s="739"/>
      <c r="N35" s="739"/>
      <c r="O35" s="743">
        <v>61.295999999999999</v>
      </c>
      <c r="P35" s="743"/>
      <c r="Q35" s="476"/>
      <c r="R35" s="8"/>
    </row>
    <row r="36" spans="2:18" ht="90" x14ac:dyDescent="0.25">
      <c r="B36" s="472">
        <v>20</v>
      </c>
      <c r="C36" s="473">
        <v>5</v>
      </c>
      <c r="D36" s="474" t="s">
        <v>451</v>
      </c>
      <c r="E36" s="475" t="s">
        <v>452</v>
      </c>
      <c r="F36" s="736">
        <v>42.461330000000004</v>
      </c>
      <c r="G36" s="475">
        <v>33.969070000000002</v>
      </c>
      <c r="H36" s="475"/>
      <c r="I36" s="475"/>
      <c r="J36" s="475">
        <v>8.4922599999999999</v>
      </c>
      <c r="K36" s="736">
        <v>0.99177000000000004</v>
      </c>
      <c r="L36" s="739"/>
      <c r="M36" s="739">
        <v>0.79376999999999998</v>
      </c>
      <c r="N36" s="739"/>
      <c r="O36" s="743">
        <v>0.19800000000000001</v>
      </c>
      <c r="P36" s="743"/>
      <c r="Q36" s="476"/>
      <c r="R36" s="8"/>
    </row>
    <row r="37" spans="2:18" ht="60" x14ac:dyDescent="0.2">
      <c r="B37" s="472">
        <v>21</v>
      </c>
      <c r="C37" s="473">
        <v>4</v>
      </c>
      <c r="D37" s="479" t="s">
        <v>453</v>
      </c>
      <c r="E37" s="475" t="s">
        <v>452</v>
      </c>
      <c r="F37" s="736">
        <v>80.63</v>
      </c>
      <c r="G37" s="749">
        <v>80.63</v>
      </c>
      <c r="H37" s="749"/>
      <c r="I37" s="750"/>
      <c r="J37" s="749"/>
      <c r="K37" s="736">
        <v>45.459000000000003</v>
      </c>
      <c r="L37" s="743">
        <v>42.959000000000003</v>
      </c>
      <c r="M37" s="739"/>
      <c r="N37" s="739"/>
      <c r="O37" s="743"/>
      <c r="P37" s="743">
        <v>2.5</v>
      </c>
      <c r="Q37" s="475"/>
      <c r="R37" s="8"/>
    </row>
    <row r="38" spans="2:18" ht="60" x14ac:dyDescent="0.25">
      <c r="B38" s="472">
        <v>22</v>
      </c>
      <c r="C38" s="473">
        <v>4</v>
      </c>
      <c r="D38" s="474" t="s">
        <v>454</v>
      </c>
      <c r="E38" s="475" t="s">
        <v>455</v>
      </c>
      <c r="F38" s="736">
        <v>396.47500000000002</v>
      </c>
      <c r="G38" s="475">
        <v>381.06</v>
      </c>
      <c r="H38" s="475"/>
      <c r="I38" s="475"/>
      <c r="J38" s="475">
        <v>15.414999999999999</v>
      </c>
      <c r="K38" s="736">
        <v>18.100000000000001</v>
      </c>
      <c r="L38" s="741">
        <v>18.100000000000001</v>
      </c>
      <c r="M38" s="742"/>
      <c r="N38" s="742"/>
      <c r="O38" s="741"/>
      <c r="P38" s="741"/>
      <c r="Q38" s="476" t="s">
        <v>456</v>
      </c>
      <c r="R38" s="8"/>
    </row>
    <row r="39" spans="2:18" ht="105" x14ac:dyDescent="0.25">
      <c r="B39" s="472">
        <v>23</v>
      </c>
      <c r="C39" s="473">
        <v>3</v>
      </c>
      <c r="D39" s="474" t="s">
        <v>457</v>
      </c>
      <c r="E39" s="475" t="s">
        <v>458</v>
      </c>
      <c r="F39" s="736">
        <v>147.14000000000001</v>
      </c>
      <c r="G39" s="751">
        <v>116.37</v>
      </c>
      <c r="H39" s="751"/>
      <c r="I39" s="751"/>
      <c r="J39" s="751">
        <v>30.77</v>
      </c>
      <c r="K39" s="736">
        <v>0</v>
      </c>
      <c r="L39" s="743">
        <v>0</v>
      </c>
      <c r="M39" s="739"/>
      <c r="N39" s="739"/>
      <c r="O39" s="743">
        <v>0</v>
      </c>
      <c r="P39" s="743"/>
      <c r="Q39" s="476" t="s">
        <v>459</v>
      </c>
      <c r="R39" s="8"/>
    </row>
    <row r="40" spans="2:18" ht="150" x14ac:dyDescent="0.25">
      <c r="B40" s="472">
        <v>24</v>
      </c>
      <c r="C40" s="473">
        <v>3</v>
      </c>
      <c r="D40" s="474" t="s">
        <v>460</v>
      </c>
      <c r="E40" s="475" t="s">
        <v>461</v>
      </c>
      <c r="F40" s="736">
        <v>84.388999999999982</v>
      </c>
      <c r="G40" s="748">
        <v>71.730999999999995</v>
      </c>
      <c r="H40" s="748">
        <v>6.3289999999999997</v>
      </c>
      <c r="I40" s="748"/>
      <c r="J40" s="748">
        <v>6.3289999999999997</v>
      </c>
      <c r="K40" s="736">
        <v>31.695</v>
      </c>
      <c r="L40" s="743">
        <v>31.695</v>
      </c>
      <c r="M40" s="739"/>
      <c r="N40" s="739"/>
      <c r="O40" s="743"/>
      <c r="P40" s="743"/>
      <c r="Q40" s="476" t="s">
        <v>462</v>
      </c>
      <c r="R40" s="8"/>
    </row>
    <row r="41" spans="2:18" ht="105" x14ac:dyDescent="0.25">
      <c r="B41" s="472">
        <v>25</v>
      </c>
      <c r="C41" s="473">
        <v>2</v>
      </c>
      <c r="D41" s="474" t="s">
        <v>547</v>
      </c>
      <c r="E41" s="475" t="s">
        <v>463</v>
      </c>
      <c r="F41" s="736">
        <v>98.096000000000004</v>
      </c>
      <c r="G41" s="475">
        <v>83.382000000000005</v>
      </c>
      <c r="H41" s="475"/>
      <c r="I41" s="475"/>
      <c r="J41" s="475">
        <v>14.714</v>
      </c>
      <c r="K41" s="736">
        <v>49.1021</v>
      </c>
      <c r="L41" s="743"/>
      <c r="M41" s="739"/>
      <c r="N41" s="739"/>
      <c r="O41" s="743">
        <v>49.1021</v>
      </c>
      <c r="P41" s="743"/>
      <c r="Q41" s="476" t="s">
        <v>464</v>
      </c>
      <c r="R41" s="8"/>
    </row>
    <row r="42" spans="2:18" ht="90" x14ac:dyDescent="0.25">
      <c r="B42" s="472">
        <v>26</v>
      </c>
      <c r="C42" s="473">
        <v>2</v>
      </c>
      <c r="D42" s="474" t="s">
        <v>465</v>
      </c>
      <c r="E42" s="475" t="s">
        <v>463</v>
      </c>
      <c r="F42" s="736">
        <v>22.7</v>
      </c>
      <c r="G42" s="751">
        <v>22.7</v>
      </c>
      <c r="H42" s="751"/>
      <c r="I42" s="751"/>
      <c r="J42" s="751"/>
      <c r="K42" s="736">
        <v>0</v>
      </c>
      <c r="L42" s="743"/>
      <c r="M42" s="739"/>
      <c r="N42" s="739"/>
      <c r="O42" s="743"/>
      <c r="P42" s="743"/>
      <c r="Q42" s="476" t="s">
        <v>466</v>
      </c>
      <c r="R42" s="8"/>
    </row>
    <row r="43" spans="2:18" ht="150" x14ac:dyDescent="0.25">
      <c r="B43" s="472">
        <v>27</v>
      </c>
      <c r="C43" s="473">
        <v>2</v>
      </c>
      <c r="D43" s="474" t="s">
        <v>467</v>
      </c>
      <c r="E43" s="475" t="s">
        <v>560</v>
      </c>
      <c r="F43" s="736">
        <v>91.411779999999993</v>
      </c>
      <c r="G43" s="743">
        <v>89.580179999999999</v>
      </c>
      <c r="H43" s="751"/>
      <c r="I43" s="751"/>
      <c r="J43" s="743">
        <v>1.8315999999999999</v>
      </c>
      <c r="K43" s="736">
        <v>16.11421</v>
      </c>
      <c r="L43" s="743">
        <v>15.63106</v>
      </c>
      <c r="M43" s="739"/>
      <c r="N43" s="739"/>
      <c r="O43" s="743">
        <v>0.48315000000000002</v>
      </c>
      <c r="P43" s="743"/>
      <c r="Q43" s="476" t="s">
        <v>468</v>
      </c>
      <c r="R43" s="8"/>
    </row>
    <row r="44" spans="2:18" ht="75" x14ac:dyDescent="0.25">
      <c r="B44" s="472">
        <v>28</v>
      </c>
      <c r="C44" s="473">
        <v>2</v>
      </c>
      <c r="D44" s="474" t="s">
        <v>469</v>
      </c>
      <c r="E44" s="475" t="s">
        <v>470</v>
      </c>
      <c r="F44" s="736">
        <v>273.28800000000001</v>
      </c>
      <c r="G44" s="751">
        <v>232.29499999999999</v>
      </c>
      <c r="H44" s="751"/>
      <c r="I44" s="751"/>
      <c r="J44" s="751">
        <v>40.993000000000002</v>
      </c>
      <c r="K44" s="736">
        <v>0</v>
      </c>
      <c r="L44" s="743"/>
      <c r="M44" s="739"/>
      <c r="N44" s="739"/>
      <c r="O44" s="743"/>
      <c r="P44" s="743"/>
      <c r="Q44" s="476" t="s">
        <v>471</v>
      </c>
      <c r="R44" s="8"/>
    </row>
    <row r="45" spans="2:18" ht="45" x14ac:dyDescent="0.25">
      <c r="B45" s="472">
        <v>29</v>
      </c>
      <c r="C45" s="473">
        <v>2</v>
      </c>
      <c r="D45" s="480" t="s">
        <v>472</v>
      </c>
      <c r="E45" s="481" t="s">
        <v>470</v>
      </c>
      <c r="F45" s="736">
        <v>21.736999999999998</v>
      </c>
      <c r="G45" s="738">
        <v>21.736999999999998</v>
      </c>
      <c r="H45" s="738"/>
      <c r="I45" s="738"/>
      <c r="J45" s="738"/>
      <c r="K45" s="736">
        <v>0</v>
      </c>
      <c r="L45" s="739"/>
      <c r="M45" s="739"/>
      <c r="N45" s="739"/>
      <c r="O45" s="739">
        <v>0</v>
      </c>
      <c r="P45" s="739"/>
      <c r="Q45" s="476" t="s">
        <v>553</v>
      </c>
      <c r="R45" s="8"/>
    </row>
    <row r="46" spans="2:18" ht="75" x14ac:dyDescent="0.25">
      <c r="B46" s="472">
        <v>30</v>
      </c>
      <c r="C46" s="473">
        <v>2</v>
      </c>
      <c r="D46" s="474" t="s">
        <v>546</v>
      </c>
      <c r="E46" s="475" t="s">
        <v>473</v>
      </c>
      <c r="F46" s="736">
        <v>36.450000000000003</v>
      </c>
      <c r="G46" s="751">
        <v>36.450000000000003</v>
      </c>
      <c r="H46" s="751"/>
      <c r="I46" s="752"/>
      <c r="J46" s="752"/>
      <c r="K46" s="736">
        <v>7</v>
      </c>
      <c r="L46" s="743"/>
      <c r="M46" s="739"/>
      <c r="N46" s="739"/>
      <c r="O46" s="743">
        <v>7</v>
      </c>
      <c r="P46" s="743"/>
      <c r="Q46" s="476" t="s">
        <v>474</v>
      </c>
      <c r="R46" s="8"/>
    </row>
    <row r="47" spans="2:18" ht="75" x14ac:dyDescent="0.25">
      <c r="B47" s="472">
        <v>31</v>
      </c>
      <c r="C47" s="473">
        <v>6</v>
      </c>
      <c r="D47" s="480" t="s">
        <v>475</v>
      </c>
      <c r="E47" s="481" t="s">
        <v>476</v>
      </c>
      <c r="F47" s="736">
        <v>102.28249</v>
      </c>
      <c r="G47" s="753">
        <v>69.35033</v>
      </c>
      <c r="H47" s="753">
        <v>12.238289999999999</v>
      </c>
      <c r="I47" s="753">
        <v>4.3271499999999996</v>
      </c>
      <c r="J47" s="753">
        <v>16.366720000000001</v>
      </c>
      <c r="K47" s="736">
        <v>4.2867699999999997</v>
      </c>
      <c r="L47" s="754"/>
      <c r="M47" s="754"/>
      <c r="N47" s="754"/>
      <c r="O47" s="754">
        <v>4.2867699999999997</v>
      </c>
      <c r="P47" s="739"/>
      <c r="Q47" s="476" t="s">
        <v>555</v>
      </c>
      <c r="R47" s="8"/>
    </row>
    <row r="48" spans="2:18" ht="75" x14ac:dyDescent="0.25">
      <c r="B48" s="472">
        <v>32</v>
      </c>
      <c r="C48" s="473">
        <v>4</v>
      </c>
      <c r="D48" s="480" t="s">
        <v>477</v>
      </c>
      <c r="E48" s="481" t="s">
        <v>478</v>
      </c>
      <c r="F48" s="736">
        <v>104.571</v>
      </c>
      <c r="G48" s="754">
        <v>69.403999999999996</v>
      </c>
      <c r="H48" s="754">
        <v>12.247999999999999</v>
      </c>
      <c r="I48" s="754">
        <v>4.8789999999999996</v>
      </c>
      <c r="J48" s="754">
        <v>18.04</v>
      </c>
      <c r="K48" s="736">
        <v>48.707000000000001</v>
      </c>
      <c r="L48" s="739">
        <v>30.667000000000002</v>
      </c>
      <c r="M48" s="739"/>
      <c r="N48" s="739"/>
      <c r="O48" s="754">
        <v>18.04</v>
      </c>
      <c r="P48" s="739"/>
      <c r="Q48" s="476" t="s">
        <v>557</v>
      </c>
      <c r="R48" s="8"/>
    </row>
    <row r="49" spans="2:18" ht="75" x14ac:dyDescent="0.25">
      <c r="B49" s="472">
        <v>33</v>
      </c>
      <c r="C49" s="473">
        <v>4</v>
      </c>
      <c r="D49" s="474" t="s">
        <v>479</v>
      </c>
      <c r="E49" s="481" t="s">
        <v>548</v>
      </c>
      <c r="F49" s="736">
        <v>326.84800000000001</v>
      </c>
      <c r="G49" s="739">
        <v>185.8066</v>
      </c>
      <c r="H49" s="739">
        <v>32.789400000000001</v>
      </c>
      <c r="I49" s="739">
        <v>68.784769999999995</v>
      </c>
      <c r="J49" s="473">
        <v>39.467190000000002</v>
      </c>
      <c r="K49" s="736">
        <v>25.872789999999998</v>
      </c>
      <c r="L49" s="739"/>
      <c r="M49" s="739"/>
      <c r="N49" s="739"/>
      <c r="O49" s="739">
        <v>25.872789999999998</v>
      </c>
      <c r="P49" s="739"/>
      <c r="Q49" s="476" t="s">
        <v>480</v>
      </c>
      <c r="R49" s="8"/>
    </row>
    <row r="50" spans="2:18" ht="60" x14ac:dyDescent="0.25">
      <c r="B50" s="472">
        <v>34</v>
      </c>
      <c r="C50" s="473">
        <v>3</v>
      </c>
      <c r="D50" s="474" t="s">
        <v>481</v>
      </c>
      <c r="E50" s="475" t="s">
        <v>482</v>
      </c>
      <c r="F50" s="736">
        <v>100.28015000000001</v>
      </c>
      <c r="G50" s="743">
        <v>94.372150000000005</v>
      </c>
      <c r="H50" s="739"/>
      <c r="I50" s="739"/>
      <c r="J50" s="743">
        <v>5.9080000000000004</v>
      </c>
      <c r="K50" s="736">
        <v>0</v>
      </c>
      <c r="L50" s="743"/>
      <c r="M50" s="739"/>
      <c r="N50" s="739"/>
      <c r="O50" s="743"/>
      <c r="P50" s="743"/>
      <c r="Q50" s="476" t="s">
        <v>483</v>
      </c>
      <c r="R50" s="8"/>
    </row>
    <row r="51" spans="2:18" ht="150" x14ac:dyDescent="0.25">
      <c r="B51" s="472">
        <v>35</v>
      </c>
      <c r="C51" s="473">
        <v>3</v>
      </c>
      <c r="D51" s="474" t="s">
        <v>484</v>
      </c>
      <c r="E51" s="475" t="s">
        <v>485</v>
      </c>
      <c r="F51" s="736">
        <v>50.696249999999999</v>
      </c>
      <c r="G51" s="743">
        <v>33.997450000000001</v>
      </c>
      <c r="H51" s="739">
        <v>5.9995500000000002</v>
      </c>
      <c r="I51" s="739">
        <v>4.00725</v>
      </c>
      <c r="J51" s="743">
        <v>6.6920000000000002</v>
      </c>
      <c r="K51" s="736">
        <v>28.786439999999999</v>
      </c>
      <c r="L51" s="743">
        <v>19.705310000000001</v>
      </c>
      <c r="M51" s="739">
        <v>3.4774099999999999</v>
      </c>
      <c r="N51" s="739">
        <v>1.9044000000000001</v>
      </c>
      <c r="O51" s="743">
        <v>3.6993200000000002</v>
      </c>
      <c r="P51" s="743"/>
      <c r="Q51" s="476" t="s">
        <v>486</v>
      </c>
      <c r="R51" s="8"/>
    </row>
    <row r="52" spans="2:18" ht="135" x14ac:dyDescent="0.25">
      <c r="B52" s="472">
        <v>36</v>
      </c>
      <c r="C52" s="473">
        <v>3</v>
      </c>
      <c r="D52" s="474" t="s">
        <v>487</v>
      </c>
      <c r="E52" s="475" t="s">
        <v>488</v>
      </c>
      <c r="F52" s="736">
        <v>108.25054</v>
      </c>
      <c r="G52" s="743">
        <v>84.99</v>
      </c>
      <c r="H52" s="739"/>
      <c r="I52" s="739"/>
      <c r="J52" s="743">
        <v>23.260539999999999</v>
      </c>
      <c r="K52" s="736">
        <v>1.6013200000000001</v>
      </c>
      <c r="L52" s="743"/>
      <c r="M52" s="739"/>
      <c r="N52" s="739"/>
      <c r="O52" s="743">
        <v>1.6013200000000001</v>
      </c>
      <c r="P52" s="743"/>
      <c r="Q52" s="476" t="s">
        <v>489</v>
      </c>
      <c r="R52" s="8"/>
    </row>
    <row r="53" spans="2:18" ht="60" x14ac:dyDescent="0.25">
      <c r="B53" s="472">
        <v>37</v>
      </c>
      <c r="C53" s="473">
        <v>3</v>
      </c>
      <c r="D53" s="482" t="s">
        <v>490</v>
      </c>
      <c r="E53" s="475" t="s">
        <v>491</v>
      </c>
      <c r="F53" s="736">
        <v>99.987660000000005</v>
      </c>
      <c r="G53" s="743">
        <v>67.991500000000002</v>
      </c>
      <c r="H53" s="739">
        <v>11.9985</v>
      </c>
      <c r="I53" s="739"/>
      <c r="J53" s="743">
        <v>19.99766</v>
      </c>
      <c r="K53" s="736">
        <v>60.667529999999999</v>
      </c>
      <c r="L53" s="755">
        <v>41.253900000000002</v>
      </c>
      <c r="M53" s="755">
        <v>7.2801</v>
      </c>
      <c r="N53" s="739"/>
      <c r="O53" s="755">
        <v>12.13353</v>
      </c>
      <c r="P53" s="743"/>
      <c r="Q53" s="483" t="s">
        <v>492</v>
      </c>
      <c r="R53" s="8"/>
    </row>
    <row r="54" spans="2:18" ht="45" x14ac:dyDescent="0.25">
      <c r="B54" s="472">
        <v>38</v>
      </c>
      <c r="C54" s="473">
        <v>3</v>
      </c>
      <c r="D54" s="482" t="s">
        <v>493</v>
      </c>
      <c r="E54" s="475" t="s">
        <v>494</v>
      </c>
      <c r="F54" s="736">
        <v>52.918350000000004</v>
      </c>
      <c r="G54" s="743">
        <v>42.335000000000001</v>
      </c>
      <c r="H54" s="739"/>
      <c r="I54" s="739"/>
      <c r="J54" s="743">
        <v>10.583349999999999</v>
      </c>
      <c r="K54" s="736">
        <v>38.168849999999999</v>
      </c>
      <c r="L54" s="743">
        <v>30.535499999999999</v>
      </c>
      <c r="M54" s="739"/>
      <c r="N54" s="739"/>
      <c r="O54" s="756">
        <v>7.6333500000000001</v>
      </c>
      <c r="P54" s="743"/>
      <c r="Q54" s="476" t="s">
        <v>495</v>
      </c>
      <c r="R54" s="8"/>
    </row>
    <row r="55" spans="2:18" ht="60.75" thickBot="1" x14ac:dyDescent="0.3">
      <c r="B55" s="472">
        <v>39</v>
      </c>
      <c r="C55" s="473">
        <v>5</v>
      </c>
      <c r="D55" s="474" t="s">
        <v>496</v>
      </c>
      <c r="E55" s="475" t="s">
        <v>497</v>
      </c>
      <c r="F55" s="736">
        <v>297.65999999999997</v>
      </c>
      <c r="G55" s="749"/>
      <c r="H55" s="757">
        <v>238.12799999999999</v>
      </c>
      <c r="I55" s="758"/>
      <c r="J55" s="759">
        <v>59.531999999999996</v>
      </c>
      <c r="K55" s="736">
        <v>297.65999999999997</v>
      </c>
      <c r="L55" s="743"/>
      <c r="M55" s="739">
        <v>238.12799999999999</v>
      </c>
      <c r="N55" s="739"/>
      <c r="O55" s="760">
        <v>59.531999999999996</v>
      </c>
      <c r="P55" s="743"/>
      <c r="Q55" s="476" t="s">
        <v>559</v>
      </c>
      <c r="R55" s="8"/>
    </row>
    <row r="56" spans="2:18" ht="105" x14ac:dyDescent="0.2">
      <c r="B56" s="472">
        <v>40</v>
      </c>
      <c r="C56" s="473">
        <v>3</v>
      </c>
      <c r="D56" s="479" t="s">
        <v>498</v>
      </c>
      <c r="E56" s="475" t="s">
        <v>499</v>
      </c>
      <c r="F56" s="736">
        <v>108.3</v>
      </c>
      <c r="G56" s="749">
        <v>85</v>
      </c>
      <c r="H56" s="750"/>
      <c r="I56" s="750"/>
      <c r="J56" s="749">
        <v>23.3</v>
      </c>
      <c r="K56" s="736">
        <v>51.611000000000004</v>
      </c>
      <c r="L56" s="743">
        <v>40.518000000000001</v>
      </c>
      <c r="M56" s="739"/>
      <c r="N56" s="739"/>
      <c r="O56" s="761">
        <v>11.093</v>
      </c>
      <c r="P56" s="743"/>
      <c r="Q56" s="475" t="s">
        <v>500</v>
      </c>
      <c r="R56" s="8"/>
    </row>
    <row r="57" spans="2:18" ht="105" x14ac:dyDescent="0.2">
      <c r="B57" s="472">
        <v>41</v>
      </c>
      <c r="C57" s="473">
        <v>3</v>
      </c>
      <c r="D57" s="479" t="s">
        <v>501</v>
      </c>
      <c r="E57" s="475" t="s">
        <v>502</v>
      </c>
      <c r="F57" s="736">
        <v>25.992600000000003</v>
      </c>
      <c r="G57" s="757">
        <v>20.793140000000001</v>
      </c>
      <c r="H57" s="757"/>
      <c r="I57" s="758"/>
      <c r="J57" s="762">
        <v>5.1994600000000002</v>
      </c>
      <c r="K57" s="736">
        <v>25.992600000000003</v>
      </c>
      <c r="L57" s="743">
        <v>20.793140000000001</v>
      </c>
      <c r="M57" s="739"/>
      <c r="N57" s="739"/>
      <c r="O57" s="763">
        <v>5.1994600000000002</v>
      </c>
      <c r="P57" s="743"/>
      <c r="Q57" s="475" t="s">
        <v>558</v>
      </c>
      <c r="R57" s="8"/>
    </row>
    <row r="58" spans="2:18" ht="135" x14ac:dyDescent="0.2">
      <c r="B58" s="472">
        <v>42</v>
      </c>
      <c r="C58" s="473">
        <v>2</v>
      </c>
      <c r="D58" s="479" t="s">
        <v>503</v>
      </c>
      <c r="E58" s="475" t="s">
        <v>504</v>
      </c>
      <c r="F58" s="736">
        <v>161.6422</v>
      </c>
      <c r="G58" s="757">
        <v>157.988</v>
      </c>
      <c r="H58" s="757"/>
      <c r="I58" s="758"/>
      <c r="J58" s="762">
        <v>3.6541999999999999</v>
      </c>
      <c r="K58" s="736">
        <v>162.83629999999997</v>
      </c>
      <c r="L58" s="743">
        <v>134.28899999999999</v>
      </c>
      <c r="M58" s="739"/>
      <c r="N58" s="739"/>
      <c r="O58" s="763">
        <v>23.6982</v>
      </c>
      <c r="P58" s="743">
        <v>4.8491</v>
      </c>
      <c r="Q58" s="475" t="s">
        <v>505</v>
      </c>
      <c r="R58" s="8"/>
    </row>
    <row r="59" spans="2:18" ht="360" x14ac:dyDescent="0.2">
      <c r="B59" s="472">
        <v>43</v>
      </c>
      <c r="C59" s="473">
        <v>2</v>
      </c>
      <c r="D59" s="479" t="s">
        <v>519</v>
      </c>
      <c r="E59" s="475" t="s">
        <v>520</v>
      </c>
      <c r="F59" s="736">
        <v>19.838999999999999</v>
      </c>
      <c r="G59" s="484">
        <v>19.838999999999999</v>
      </c>
      <c r="H59" s="757"/>
      <c r="I59" s="758"/>
      <c r="J59" s="764"/>
      <c r="K59" s="736">
        <v>2.46</v>
      </c>
      <c r="L59" s="743"/>
      <c r="M59" s="739"/>
      <c r="N59" s="739"/>
      <c r="O59" s="763">
        <v>2.46</v>
      </c>
      <c r="P59" s="743"/>
      <c r="Q59" s="474" t="s">
        <v>561</v>
      </c>
      <c r="R59" s="8"/>
    </row>
    <row r="60" spans="2:18" ht="180" x14ac:dyDescent="0.2">
      <c r="B60" s="472">
        <v>44</v>
      </c>
      <c r="C60" s="473">
        <v>2</v>
      </c>
      <c r="D60" s="479" t="s">
        <v>521</v>
      </c>
      <c r="E60" s="475" t="s">
        <v>520</v>
      </c>
      <c r="F60" s="736">
        <v>14.01</v>
      </c>
      <c r="G60" s="757">
        <v>14.01</v>
      </c>
      <c r="H60" s="757"/>
      <c r="I60" s="758"/>
      <c r="J60" s="762"/>
      <c r="K60" s="736">
        <v>2.802</v>
      </c>
      <c r="L60" s="743"/>
      <c r="M60" s="739"/>
      <c r="N60" s="739"/>
      <c r="O60" s="763">
        <v>2.802</v>
      </c>
      <c r="P60" s="743"/>
      <c r="Q60" s="474" t="s">
        <v>562</v>
      </c>
      <c r="R60" s="8"/>
    </row>
    <row r="61" spans="2:18" ht="105" x14ac:dyDescent="0.2">
      <c r="B61" s="472">
        <v>45</v>
      </c>
      <c r="C61" s="484">
        <v>6</v>
      </c>
      <c r="D61" s="474" t="s">
        <v>541</v>
      </c>
      <c r="E61" s="475" t="s">
        <v>540</v>
      </c>
      <c r="F61" s="736">
        <v>375</v>
      </c>
      <c r="G61" s="749">
        <v>296.25</v>
      </c>
      <c r="H61" s="757"/>
      <c r="I61" s="758"/>
      <c r="J61" s="757">
        <v>78.75</v>
      </c>
      <c r="K61" s="736">
        <v>14.979799999999999</v>
      </c>
      <c r="L61" s="743"/>
      <c r="M61" s="739"/>
      <c r="N61" s="739"/>
      <c r="O61" s="743">
        <v>14.979799999999999</v>
      </c>
      <c r="P61" s="743"/>
      <c r="Q61" s="475" t="s">
        <v>542</v>
      </c>
      <c r="R61" s="8"/>
    </row>
    <row r="62" spans="2:18" ht="90" x14ac:dyDescent="0.2">
      <c r="B62" s="485">
        <v>46</v>
      </c>
      <c r="C62" s="486">
        <v>6</v>
      </c>
      <c r="D62" s="487" t="s">
        <v>554</v>
      </c>
      <c r="E62" s="488" t="s">
        <v>540</v>
      </c>
      <c r="F62" s="736">
        <v>375</v>
      </c>
      <c r="G62" s="765">
        <v>296.25</v>
      </c>
      <c r="H62" s="766"/>
      <c r="I62" s="767"/>
      <c r="J62" s="768">
        <v>78.75</v>
      </c>
      <c r="K62" s="736">
        <v>14.979799999999999</v>
      </c>
      <c r="L62" s="756"/>
      <c r="M62" s="769"/>
      <c r="N62" s="769"/>
      <c r="O62" s="756">
        <v>14.979799999999999</v>
      </c>
      <c r="P62" s="756"/>
      <c r="Q62" s="488" t="s">
        <v>542</v>
      </c>
      <c r="R62" s="8"/>
    </row>
    <row r="63" spans="2:18" ht="60" x14ac:dyDescent="0.2">
      <c r="B63" s="489">
        <v>47</v>
      </c>
      <c r="C63" s="490">
        <v>3</v>
      </c>
      <c r="D63" s="491" t="s">
        <v>549</v>
      </c>
      <c r="E63" s="492" t="s">
        <v>563</v>
      </c>
      <c r="F63" s="739">
        <v>20.460439999999998</v>
      </c>
      <c r="G63" s="770">
        <v>16.360440000000001</v>
      </c>
      <c r="H63" s="770"/>
      <c r="I63" s="771">
        <v>0</v>
      </c>
      <c r="J63" s="772">
        <v>4.0999999999999996</v>
      </c>
      <c r="K63" s="736">
        <v>4.0999999999999996</v>
      </c>
      <c r="L63" s="773"/>
      <c r="M63" s="774"/>
      <c r="N63" s="774"/>
      <c r="O63" s="773">
        <v>4.0999999999999996</v>
      </c>
      <c r="P63" s="773"/>
      <c r="Q63" s="492" t="s">
        <v>550</v>
      </c>
      <c r="R63" s="8"/>
    </row>
    <row r="64" spans="2:18" ht="30" x14ac:dyDescent="0.2">
      <c r="B64" s="489">
        <v>48</v>
      </c>
      <c r="C64" s="490">
        <v>2</v>
      </c>
      <c r="D64" s="491" t="s">
        <v>552</v>
      </c>
      <c r="E64" s="492" t="s">
        <v>551</v>
      </c>
      <c r="F64" s="739">
        <v>66.853359999999995</v>
      </c>
      <c r="G64" s="770">
        <v>51.477080000000001</v>
      </c>
      <c r="H64" s="770"/>
      <c r="I64" s="771"/>
      <c r="J64" s="772">
        <v>15.37628</v>
      </c>
      <c r="K64" s="736">
        <v>24.067160000000001</v>
      </c>
      <c r="L64" s="773">
        <v>18.53171</v>
      </c>
      <c r="M64" s="774"/>
      <c r="N64" s="774"/>
      <c r="O64" s="773">
        <v>5.53545</v>
      </c>
      <c r="P64" s="773"/>
      <c r="Q64" s="492" t="s">
        <v>550</v>
      </c>
      <c r="R64" s="8"/>
    </row>
    <row r="65" spans="2:18" x14ac:dyDescent="0.2">
      <c r="B65" s="493"/>
      <c r="C65" s="493"/>
      <c r="D65" s="775" t="s">
        <v>506</v>
      </c>
      <c r="E65" s="775"/>
      <c r="F65" s="776">
        <v>13389.053850019998</v>
      </c>
      <c r="G65" s="776">
        <v>5948.4827616000011</v>
      </c>
      <c r="H65" s="776">
        <v>4217.3190132200007</v>
      </c>
      <c r="I65" s="776">
        <v>288.44816999999995</v>
      </c>
      <c r="J65" s="776">
        <v>2934.8038651999996</v>
      </c>
      <c r="K65" s="776">
        <v>5074.1845499999972</v>
      </c>
      <c r="L65" s="776">
        <v>1593.9084899999998</v>
      </c>
      <c r="M65" s="776">
        <v>1777.4783199999997</v>
      </c>
      <c r="N65" s="776">
        <v>24.131399999999999</v>
      </c>
      <c r="O65" s="776">
        <v>1619.8262300000004</v>
      </c>
      <c r="P65" s="779">
        <v>58.840110000000003</v>
      </c>
      <c r="Q65" s="493"/>
      <c r="R65" s="8"/>
    </row>
    <row r="66" spans="2:18" x14ac:dyDescent="0.2"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2:18" x14ac:dyDescent="0.2">
      <c r="C67" s="691" t="s">
        <v>675</v>
      </c>
      <c r="D67" s="691"/>
    </row>
  </sheetData>
  <mergeCells count="13">
    <mergeCell ref="Q14:Q15"/>
    <mergeCell ref="G15:G16"/>
    <mergeCell ref="H15:H16"/>
    <mergeCell ref="I15:I16"/>
    <mergeCell ref="J15:J16"/>
    <mergeCell ref="K15:P15"/>
    <mergeCell ref="A8:M10"/>
    <mergeCell ref="K14:P14"/>
    <mergeCell ref="B14:B16"/>
    <mergeCell ref="C14:C16"/>
    <mergeCell ref="D14:D16"/>
    <mergeCell ref="E14:E16"/>
    <mergeCell ref="F14:F16"/>
  </mergeCells>
  <phoneticPr fontId="7" type="noConversion"/>
  <pageMargins left="0" right="0" top="0.39370078740157483" bottom="0.39370078740157483" header="0.51181102362204722" footer="0.51181102362204722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8</vt:i4>
      </vt:variant>
      <vt:variant>
        <vt:lpstr>Įvardinti diapazonai</vt:lpstr>
      </vt:variant>
      <vt:variant>
        <vt:i4>2</vt:i4>
      </vt:variant>
    </vt:vector>
  </HeadingPairs>
  <TitlesOfParts>
    <vt:vector size="10" baseType="lpstr">
      <vt:lpstr>1 priedas</vt:lpstr>
      <vt:lpstr>2 priedas</vt:lpstr>
      <vt:lpstr>5-išl.pagal programas </vt:lpstr>
      <vt:lpstr>3 priedas</vt:lpstr>
      <vt:lpstr>4 priedas</vt:lpstr>
      <vt:lpstr>5 priedas</vt:lpstr>
      <vt:lpstr>6 priedas</vt:lpstr>
      <vt:lpstr>8 priedas</vt:lpstr>
      <vt:lpstr>'4 priedas'!Print_Titles</vt:lpstr>
      <vt:lpstr>'5 priedas'!Print_Titles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Reda Dudienė</cp:lastModifiedBy>
  <cp:lastPrinted>2022-07-20T06:59:05Z</cp:lastPrinted>
  <dcterms:created xsi:type="dcterms:W3CDTF">2013-02-05T08:01:03Z</dcterms:created>
  <dcterms:modified xsi:type="dcterms:W3CDTF">2022-08-01T07:16:24Z</dcterms:modified>
</cp:coreProperties>
</file>