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12090" windowWidth="11265" windowHeight="8400" activeTab="3"/>
  </bookViews>
  <sheets>
    <sheet name="1 priedas" sheetId="1" r:id="rId1"/>
    <sheet name="2 priedas" sheetId="2" r:id="rId2"/>
    <sheet name="5-išl.pagal programas " sheetId="15" state="hidden" r:id="rId3"/>
    <sheet name="3 priedas" sheetId="22" r:id="rId4"/>
    <sheet name="4 priedas" sheetId="14" r:id="rId5"/>
    <sheet name="5 priedas" sheetId="20" r:id="rId6"/>
    <sheet name="6 priedas" sheetId="8" r:id="rId7"/>
    <sheet name="8 priedas" sheetId="3" r:id="rId8"/>
    <sheet name="9 priedas" sheetId="23" r:id="rId9"/>
  </sheets>
  <definedNames>
    <definedName name="OLE_LINK2" localSheetId="0">'1 priedas'!#REF!</definedName>
    <definedName name="_xlnm.Print_Titles" localSheetId="1">'2 priedas'!#REF!</definedName>
    <definedName name="_xlnm.Print_Titles" localSheetId="4">'4 priedas'!$12:$13</definedName>
    <definedName name="_xlnm.Print_Titles" localSheetId="5">'5 priedas'!$9:$10</definedName>
    <definedName name="_xlnm.Print_Titles" localSheetId="2">'5-išl.pagal programas '!#REF!</definedName>
  </definedNames>
  <calcPr calcId="145621"/>
  <fileRecoveryPr autoRecover="0"/>
</workbook>
</file>

<file path=xl/calcChain.xml><?xml version="1.0" encoding="utf-8"?>
<calcChain xmlns="http://schemas.openxmlformats.org/spreadsheetml/2006/main">
  <c r="C20" i="20" l="1"/>
  <c r="C15" i="20"/>
  <c r="K11" i="20"/>
  <c r="C50" i="20"/>
  <c r="H12" i="20" l="1"/>
  <c r="H11" i="20" s="1"/>
  <c r="G12" i="20"/>
  <c r="G11" i="20" s="1"/>
  <c r="C70" i="20" l="1"/>
  <c r="E69" i="20"/>
  <c r="E28" i="14"/>
  <c r="G27" i="14"/>
  <c r="F36" i="8" l="1"/>
  <c r="F16" i="20"/>
  <c r="F44" i="14"/>
  <c r="E54" i="20" l="1"/>
  <c r="G17" i="14"/>
  <c r="C79" i="20" l="1"/>
  <c r="E78" i="20"/>
  <c r="C78" i="20" s="1"/>
  <c r="E33" i="14" l="1"/>
  <c r="G32" i="14"/>
  <c r="E32" i="14" s="1"/>
  <c r="E41" i="14" l="1"/>
  <c r="E48" i="20"/>
  <c r="M78" i="14" l="1"/>
  <c r="N78" i="14"/>
  <c r="L53" i="20"/>
  <c r="K53" i="20"/>
  <c r="J53" i="20"/>
  <c r="C57" i="20"/>
  <c r="E68" i="20"/>
  <c r="C73" i="20"/>
  <c r="E49" i="14"/>
  <c r="D53" i="20" l="1"/>
  <c r="G17" i="20" l="1"/>
  <c r="I34" i="14"/>
  <c r="F78" i="8"/>
  <c r="E78" i="8"/>
  <c r="C71" i="20" l="1"/>
  <c r="C13" i="20"/>
  <c r="C14" i="20"/>
  <c r="E12" i="20"/>
  <c r="E11" i="20" s="1"/>
  <c r="G14" i="14"/>
  <c r="E15" i="14"/>
  <c r="F15" i="14"/>
  <c r="E16" i="14"/>
  <c r="C72" i="20"/>
  <c r="E48" i="14"/>
  <c r="C49" i="20"/>
  <c r="E40" i="14"/>
  <c r="E42" i="14"/>
  <c r="C23" i="20"/>
  <c r="E44" i="14"/>
  <c r="E37" i="14"/>
  <c r="C21" i="20"/>
  <c r="E38" i="14"/>
  <c r="C63" i="20" l="1"/>
  <c r="E26" i="14"/>
  <c r="E71" i="8" l="1"/>
  <c r="E102" i="8"/>
  <c r="E38" i="8" l="1"/>
  <c r="E36" i="8" s="1"/>
  <c r="F45" i="14"/>
  <c r="D52" i="20"/>
  <c r="L48" i="20"/>
  <c r="D48" i="20" s="1"/>
  <c r="C67" i="20" l="1"/>
  <c r="C66" i="20"/>
  <c r="C20" i="22"/>
  <c r="K48" i="20" l="1"/>
  <c r="E45" i="14"/>
  <c r="E47" i="14"/>
  <c r="F61" i="14" l="1"/>
  <c r="E61" i="14"/>
  <c r="D31" i="20"/>
  <c r="C31" i="20"/>
  <c r="F69" i="14"/>
  <c r="E69" i="14"/>
  <c r="D39" i="20"/>
  <c r="C39" i="20"/>
  <c r="D43" i="20"/>
  <c r="C43" i="20"/>
  <c r="F73" i="14"/>
  <c r="E73" i="14"/>
  <c r="L78" i="14"/>
  <c r="K78" i="14"/>
  <c r="F64" i="14"/>
  <c r="E64" i="14"/>
  <c r="E65" i="14"/>
  <c r="F65" i="14"/>
  <c r="F77" i="14"/>
  <c r="E77" i="14"/>
  <c r="F76" i="14"/>
  <c r="E76" i="14"/>
  <c r="F75" i="14"/>
  <c r="E75" i="14"/>
  <c r="E74" i="14"/>
  <c r="F72" i="14"/>
  <c r="E72" i="14"/>
  <c r="F71" i="14"/>
  <c r="E71" i="14"/>
  <c r="F70" i="14"/>
  <c r="E70" i="14"/>
  <c r="E68" i="14"/>
  <c r="F67" i="14"/>
  <c r="E67" i="14"/>
  <c r="F66" i="14"/>
  <c r="E66" i="14"/>
  <c r="F63" i="14"/>
  <c r="E63" i="14"/>
  <c r="F62" i="14"/>
  <c r="E62" i="14"/>
  <c r="F60" i="14"/>
  <c r="E60" i="14"/>
  <c r="F58" i="14"/>
  <c r="E58" i="14"/>
  <c r="F57" i="14"/>
  <c r="E57" i="14"/>
  <c r="F56" i="14"/>
  <c r="E56" i="14"/>
  <c r="F55" i="14"/>
  <c r="E55" i="14"/>
  <c r="D47" i="20"/>
  <c r="D46" i="20"/>
  <c r="D40" i="20"/>
  <c r="D37" i="20"/>
  <c r="D34" i="20"/>
  <c r="C34" i="20"/>
  <c r="C33" i="20"/>
  <c r="I16" i="20"/>
  <c r="I80" i="20" s="1"/>
  <c r="D17" i="20"/>
  <c r="D28" i="20"/>
  <c r="D35" i="20"/>
  <c r="F34" i="14"/>
  <c r="F35" i="14"/>
  <c r="D18" i="20"/>
  <c r="C51" i="20"/>
  <c r="J14" i="14" l="1"/>
  <c r="J78" i="14" s="1"/>
  <c r="F43" i="14"/>
  <c r="F46" i="14"/>
  <c r="F54" i="14"/>
  <c r="I14" i="14"/>
  <c r="C59" i="20"/>
  <c r="E22" i="14"/>
  <c r="C58" i="20"/>
  <c r="E21" i="14"/>
  <c r="E20" i="14"/>
  <c r="C12" i="20"/>
  <c r="D13" i="20"/>
  <c r="E138" i="8"/>
  <c r="C80" i="2"/>
  <c r="C44" i="2"/>
  <c r="E29" i="14" l="1"/>
  <c r="D70" i="1" l="1"/>
  <c r="D65" i="1"/>
  <c r="D58" i="1"/>
  <c r="D32" i="1"/>
  <c r="D26" i="1"/>
  <c r="D22" i="1"/>
  <c r="D18" i="1"/>
  <c r="D16" i="1"/>
  <c r="D15" i="1" s="1"/>
  <c r="D24" i="1" l="1"/>
  <c r="D64" i="1"/>
  <c r="D76" i="1" s="1"/>
  <c r="J16" i="20"/>
  <c r="J80" i="20" s="1"/>
  <c r="C60" i="2" l="1"/>
  <c r="C43" i="2" s="1"/>
  <c r="D82" i="1" l="1"/>
  <c r="E53" i="20"/>
  <c r="C38" i="20"/>
  <c r="C60" i="20"/>
  <c r="C56" i="20"/>
  <c r="E76" i="20"/>
  <c r="E75" i="20" s="1"/>
  <c r="C77" i="20"/>
  <c r="E17" i="20"/>
  <c r="E16" i="20" s="1"/>
  <c r="C19" i="20"/>
  <c r="C62" i="20"/>
  <c r="C76" i="20" l="1"/>
  <c r="E25" i="14"/>
  <c r="E36" i="14"/>
  <c r="D33" i="20" l="1"/>
  <c r="C28" i="20" l="1"/>
  <c r="D41" i="20" l="1"/>
  <c r="C69" i="20" l="1"/>
  <c r="F32" i="8"/>
  <c r="F60" i="22"/>
  <c r="E60" i="22"/>
  <c r="D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19" i="22"/>
  <c r="C18" i="22"/>
  <c r="C17" i="22"/>
  <c r="C16" i="22"/>
  <c r="C15" i="22"/>
  <c r="C14" i="22"/>
  <c r="C60" i="22" l="1"/>
  <c r="E108" i="8"/>
  <c r="F108" i="8"/>
  <c r="E123" i="8" l="1"/>
  <c r="F98" i="8"/>
  <c r="F138" i="8" s="1"/>
  <c r="E32" i="8"/>
  <c r="E28" i="8"/>
  <c r="F21" i="8"/>
  <c r="F65" i="8" s="1"/>
  <c r="E21" i="8"/>
  <c r="F139" i="8" l="1"/>
  <c r="E65" i="8"/>
  <c r="C57" i="2"/>
  <c r="C10" i="2"/>
  <c r="C14" i="2"/>
  <c r="C18" i="2"/>
  <c r="C26" i="2"/>
  <c r="C29" i="2"/>
  <c r="C34" i="2"/>
  <c r="C36" i="2"/>
  <c r="C38" i="2"/>
  <c r="C40" i="2"/>
  <c r="C75" i="2"/>
  <c r="C78" i="2"/>
  <c r="C82" i="2"/>
  <c r="C42" i="2" l="1"/>
  <c r="E139" i="8"/>
  <c r="C85" i="2"/>
  <c r="G16" i="20" l="1"/>
  <c r="H16" i="20"/>
  <c r="C18" i="20"/>
  <c r="C22" i="20"/>
  <c r="C24" i="20"/>
  <c r="D24" i="20"/>
  <c r="C25" i="20"/>
  <c r="D25" i="20"/>
  <c r="C26" i="20"/>
  <c r="D26" i="20"/>
  <c r="C27" i="20"/>
  <c r="D27" i="20"/>
  <c r="C30" i="20"/>
  <c r="D30" i="20"/>
  <c r="C32" i="20"/>
  <c r="D32" i="20"/>
  <c r="C35" i="20"/>
  <c r="C36" i="20"/>
  <c r="D36" i="20"/>
  <c r="C37" i="20"/>
  <c r="C40" i="20"/>
  <c r="C41" i="20"/>
  <c r="C42" i="20"/>
  <c r="D42" i="20"/>
  <c r="C44" i="20"/>
  <c r="C45" i="20"/>
  <c r="D45" i="20"/>
  <c r="C46" i="20"/>
  <c r="C47" i="20"/>
  <c r="C52" i="20"/>
  <c r="G54" i="20"/>
  <c r="G53" i="20" s="1"/>
  <c r="C55" i="20"/>
  <c r="C61" i="20"/>
  <c r="C64" i="20"/>
  <c r="D64" i="20"/>
  <c r="C65" i="20"/>
  <c r="D65" i="20"/>
  <c r="C74" i="20"/>
  <c r="D12" i="20" l="1"/>
  <c r="C48" i="20"/>
  <c r="C68" i="20"/>
  <c r="L80" i="20"/>
  <c r="C75" i="20"/>
  <c r="H80" i="20"/>
  <c r="K80" i="20"/>
  <c r="D16" i="20"/>
  <c r="C16" i="20"/>
  <c r="C54" i="20"/>
  <c r="C17" i="20"/>
  <c r="G80" i="20" l="1"/>
  <c r="C53" i="20"/>
  <c r="C11" i="20"/>
  <c r="F80" i="20"/>
  <c r="D11" i="20"/>
  <c r="E80" i="20"/>
  <c r="C80" i="20" l="1"/>
  <c r="D80" i="20"/>
  <c r="I17" i="14" l="1"/>
  <c r="I78" i="14" s="1"/>
  <c r="G34" i="14"/>
  <c r="H78" i="14" l="1"/>
  <c r="E46" i="14"/>
  <c r="E39" i="14"/>
  <c r="E31" i="14"/>
  <c r="G30" i="14"/>
  <c r="G78" i="14" s="1"/>
  <c r="G67" i="15"/>
  <c r="G72" i="15"/>
  <c r="F79" i="15"/>
  <c r="F72" i="15"/>
  <c r="F67" i="15"/>
  <c r="S89" i="15"/>
  <c r="G207" i="15"/>
  <c r="C207" i="15"/>
  <c r="D207" i="15"/>
  <c r="H206" i="15"/>
  <c r="G206" i="15"/>
  <c r="C206" i="15"/>
  <c r="G205" i="15"/>
  <c r="C205" i="15"/>
  <c r="D205" i="15"/>
  <c r="G204" i="15"/>
  <c r="C204" i="15" s="1"/>
  <c r="D204" i="15"/>
  <c r="A204" i="15"/>
  <c r="A205" i="15"/>
  <c r="H203" i="15"/>
  <c r="G203" i="15"/>
  <c r="C203" i="15"/>
  <c r="G202" i="15"/>
  <c r="G200" i="15" s="1"/>
  <c r="D202" i="15"/>
  <c r="K201" i="15"/>
  <c r="C201" i="15"/>
  <c r="D201" i="15"/>
  <c r="L200" i="15"/>
  <c r="K200" i="15"/>
  <c r="H200" i="15"/>
  <c r="G199" i="15"/>
  <c r="G198" i="15"/>
  <c r="C198" i="15" s="1"/>
  <c r="D199" i="15"/>
  <c r="A199" i="15"/>
  <c r="A200" i="15"/>
  <c r="A201" i="15" s="1"/>
  <c r="A202" i="15" s="1"/>
  <c r="H198" i="15"/>
  <c r="L197" i="15"/>
  <c r="S196" i="15"/>
  <c r="G196" i="15"/>
  <c r="E196" i="15"/>
  <c r="D196" i="15"/>
  <c r="C196" i="15"/>
  <c r="G195" i="15"/>
  <c r="C195" i="15"/>
  <c r="E195" i="15"/>
  <c r="D195" i="15"/>
  <c r="G194" i="15"/>
  <c r="C194" i="15"/>
  <c r="E194" i="15"/>
  <c r="D194" i="15"/>
  <c r="S193" i="15"/>
  <c r="G193" i="15"/>
  <c r="C193" i="15"/>
  <c r="E193" i="15"/>
  <c r="D193" i="15"/>
  <c r="G192" i="15"/>
  <c r="C192" i="15"/>
  <c r="E192" i="15"/>
  <c r="D192" i="15"/>
  <c r="G191" i="15"/>
  <c r="C191" i="15"/>
  <c r="E191" i="15"/>
  <c r="D191" i="15"/>
  <c r="G190" i="15"/>
  <c r="C190" i="15"/>
  <c r="E190" i="15"/>
  <c r="D190" i="15"/>
  <c r="S189" i="15"/>
  <c r="C189" i="15"/>
  <c r="G189" i="15"/>
  <c r="E189" i="15"/>
  <c r="D189" i="15"/>
  <c r="G188" i="15"/>
  <c r="C188" i="15" s="1"/>
  <c r="E188" i="15"/>
  <c r="D188" i="15"/>
  <c r="A188" i="15"/>
  <c r="A189" i="15" s="1"/>
  <c r="A190" i="15"/>
  <c r="A191" i="15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/>
  <c r="D186" i="15"/>
  <c r="A186" i="15"/>
  <c r="H185" i="15"/>
  <c r="D185" i="15"/>
  <c r="G184" i="15"/>
  <c r="C184" i="15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/>
  <c r="D180" i="15"/>
  <c r="A180" i="15"/>
  <c r="A181" i="15" s="1"/>
  <c r="G179" i="15"/>
  <c r="C179" i="15" s="1"/>
  <c r="F179" i="15"/>
  <c r="K178" i="15"/>
  <c r="C178" i="15"/>
  <c r="F178" i="15"/>
  <c r="N177" i="15"/>
  <c r="K177" i="15" s="1"/>
  <c r="G177" i="15"/>
  <c r="C177" i="15" s="1"/>
  <c r="D177" i="15"/>
  <c r="L176" i="15"/>
  <c r="J176" i="15"/>
  <c r="J175" i="15"/>
  <c r="H176" i="15"/>
  <c r="V175" i="15"/>
  <c r="U175" i="15"/>
  <c r="T175" i="15"/>
  <c r="I175" i="15"/>
  <c r="S174" i="15"/>
  <c r="K174" i="15"/>
  <c r="C174" i="15" s="1"/>
  <c r="E174" i="15"/>
  <c r="D174" i="15"/>
  <c r="A174" i="15"/>
  <c r="A175" i="15"/>
  <c r="A176" i="15" s="1"/>
  <c r="A177" i="15" s="1"/>
  <c r="A178" i="15" s="1"/>
  <c r="S173" i="15"/>
  <c r="S140" i="15" s="1"/>
  <c r="C173" i="15"/>
  <c r="K173" i="15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/>
  <c r="E157" i="15"/>
  <c r="D157" i="15"/>
  <c r="G156" i="15"/>
  <c r="C156" i="15"/>
  <c r="D156" i="15"/>
  <c r="G155" i="15"/>
  <c r="C155" i="15"/>
  <c r="D155" i="15"/>
  <c r="G154" i="15"/>
  <c r="C154" i="15"/>
  <c r="F154" i="15"/>
  <c r="G153" i="15"/>
  <c r="C153" i="15" s="1"/>
  <c r="F153" i="15"/>
  <c r="K152" i="15"/>
  <c r="C152" i="15"/>
  <c r="E152" i="15"/>
  <c r="D152" i="15"/>
  <c r="G151" i="15"/>
  <c r="C151" i="15"/>
  <c r="D151" i="15"/>
  <c r="G150" i="15"/>
  <c r="C150" i="15"/>
  <c r="D150" i="15"/>
  <c r="K149" i="15"/>
  <c r="K148" i="15"/>
  <c r="C148" i="15"/>
  <c r="D148" i="15"/>
  <c r="K147" i="15"/>
  <c r="C147" i="15"/>
  <c r="D147" i="15"/>
  <c r="A147" i="15"/>
  <c r="A148" i="15" s="1"/>
  <c r="G146" i="15"/>
  <c r="C146" i="15"/>
  <c r="D146" i="15"/>
  <c r="G145" i="15"/>
  <c r="C145" i="15"/>
  <c r="D145" i="15"/>
  <c r="G144" i="15"/>
  <c r="C144" i="15" s="1"/>
  <c r="D144" i="15"/>
  <c r="G143" i="15"/>
  <c r="D143" i="15"/>
  <c r="G142" i="15"/>
  <c r="C142" i="15"/>
  <c r="D142" i="15"/>
  <c r="M141" i="15"/>
  <c r="M140" i="15"/>
  <c r="L141" i="15"/>
  <c r="D141" i="15" s="1"/>
  <c r="J141" i="15"/>
  <c r="F141" i="15" s="1"/>
  <c r="H141" i="15"/>
  <c r="A141" i="15"/>
  <c r="A142" i="15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/>
  <c r="D132" i="15"/>
  <c r="S131" i="15"/>
  <c r="G131" i="15"/>
  <c r="C131" i="15" s="1"/>
  <c r="E131" i="15"/>
  <c r="D131" i="15"/>
  <c r="G130" i="15"/>
  <c r="C130" i="15"/>
  <c r="D130" i="15"/>
  <c r="G129" i="15"/>
  <c r="C129" i="15"/>
  <c r="E129" i="15"/>
  <c r="D129" i="15"/>
  <c r="S128" i="15"/>
  <c r="G128" i="15"/>
  <c r="C128" i="15" s="1"/>
  <c r="E128" i="15"/>
  <c r="D128" i="15"/>
  <c r="S127" i="15"/>
  <c r="G127" i="15"/>
  <c r="E127" i="15"/>
  <c r="D127" i="15"/>
  <c r="G126" i="15"/>
  <c r="C126" i="15"/>
  <c r="E126" i="15"/>
  <c r="D126" i="15"/>
  <c r="S125" i="15"/>
  <c r="G125" i="15"/>
  <c r="C125" i="15"/>
  <c r="E125" i="15"/>
  <c r="D125" i="15"/>
  <c r="S124" i="15"/>
  <c r="C124" i="15"/>
  <c r="G124" i="15"/>
  <c r="E124" i="15"/>
  <c r="D124" i="15"/>
  <c r="A124" i="15"/>
  <c r="A125" i="15" s="1"/>
  <c r="A126" i="15" s="1"/>
  <c r="A127" i="15" s="1"/>
  <c r="A128" i="15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C123" i="15" s="1"/>
  <c r="E123" i="15"/>
  <c r="D123" i="15"/>
  <c r="S122" i="15"/>
  <c r="G122" i="15"/>
  <c r="C122" i="15" s="1"/>
  <c r="E122" i="15"/>
  <c r="D122" i="15"/>
  <c r="G121" i="15"/>
  <c r="C121" i="15" s="1"/>
  <c r="D121" i="15"/>
  <c r="G120" i="15"/>
  <c r="C120" i="15"/>
  <c r="D120" i="15"/>
  <c r="G119" i="15"/>
  <c r="D119" i="15"/>
  <c r="C119" i="15"/>
  <c r="G118" i="15"/>
  <c r="D118" i="15"/>
  <c r="C118" i="15"/>
  <c r="S117" i="15"/>
  <c r="G117" i="15"/>
  <c r="E117" i="15"/>
  <c r="D117" i="15"/>
  <c r="C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D113" i="15"/>
  <c r="C113" i="15"/>
  <c r="G112" i="15"/>
  <c r="C112" i="15" s="1"/>
  <c r="D112" i="15"/>
  <c r="S111" i="15"/>
  <c r="G111" i="15"/>
  <c r="C111" i="15" s="1"/>
  <c r="F111" i="15"/>
  <c r="E111" i="15"/>
  <c r="D111" i="15"/>
  <c r="G110" i="15"/>
  <c r="D110" i="15"/>
  <c r="C110" i="15"/>
  <c r="G109" i="15"/>
  <c r="C109" i="15" s="1"/>
  <c r="D109" i="15"/>
  <c r="G108" i="15"/>
  <c r="C108" i="15"/>
  <c r="D108" i="15"/>
  <c r="G107" i="15"/>
  <c r="C107" i="15"/>
  <c r="D107" i="15"/>
  <c r="G106" i="15"/>
  <c r="D106" i="15"/>
  <c r="C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D99" i="15"/>
  <c r="V99" i="15"/>
  <c r="F99" i="15" s="1"/>
  <c r="U99" i="15"/>
  <c r="T99" i="15"/>
  <c r="I99" i="15"/>
  <c r="G98" i="15"/>
  <c r="C98" i="15"/>
  <c r="D98" i="15"/>
  <c r="A98" i="15"/>
  <c r="A99" i="15" s="1"/>
  <c r="A100" i="15" s="1"/>
  <c r="A101" i="15" s="1"/>
  <c r="A102" i="15" s="1"/>
  <c r="G97" i="15"/>
  <c r="C97" i="15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/>
  <c r="F89" i="15"/>
  <c r="E89" i="15"/>
  <c r="D89" i="15"/>
  <c r="S88" i="15"/>
  <c r="O88" i="15"/>
  <c r="G88" i="15"/>
  <c r="E88" i="15"/>
  <c r="D88" i="15"/>
  <c r="S87" i="15"/>
  <c r="O87" i="15"/>
  <c r="G87" i="15"/>
  <c r="C87" i="15" s="1"/>
  <c r="E87" i="15"/>
  <c r="D87" i="15"/>
  <c r="A87" i="15"/>
  <c r="S86" i="15"/>
  <c r="C86" i="15" s="1"/>
  <c r="O86" i="15"/>
  <c r="G86" i="15"/>
  <c r="E86" i="15"/>
  <c r="D86" i="15"/>
  <c r="S85" i="15"/>
  <c r="G85" i="15"/>
  <c r="C85" i="15" s="1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C82" i="15" s="1"/>
  <c r="G82" i="15"/>
  <c r="E82" i="15"/>
  <c r="D82" i="15"/>
  <c r="S81" i="15"/>
  <c r="C81" i="15" s="1"/>
  <c r="O81" i="15"/>
  <c r="G81" i="15"/>
  <c r="E81" i="15"/>
  <c r="D81" i="15"/>
  <c r="S80" i="15"/>
  <c r="G80" i="15"/>
  <c r="C80" i="15" s="1"/>
  <c r="E80" i="15"/>
  <c r="D80" i="15"/>
  <c r="S79" i="15"/>
  <c r="O79" i="15"/>
  <c r="G79" i="15"/>
  <c r="C79" i="15" s="1"/>
  <c r="E79" i="15"/>
  <c r="D79" i="15"/>
  <c r="A79" i="15"/>
  <c r="A80" i="15"/>
  <c r="A81" i="15" s="1"/>
  <c r="A82" i="15" s="1"/>
  <c r="S78" i="15"/>
  <c r="G78" i="15"/>
  <c r="C78" i="15" s="1"/>
  <c r="E78" i="15"/>
  <c r="D78" i="15"/>
  <c r="S77" i="15"/>
  <c r="C77" i="15" s="1"/>
  <c r="O77" i="15"/>
  <c r="G77" i="15"/>
  <c r="E77" i="15"/>
  <c r="D77" i="15"/>
  <c r="S76" i="15"/>
  <c r="O76" i="15"/>
  <c r="G76" i="15"/>
  <c r="E76" i="15"/>
  <c r="D76" i="15"/>
  <c r="S75" i="15"/>
  <c r="O75" i="15"/>
  <c r="G75" i="15"/>
  <c r="C75" i="15" s="1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/>
  <c r="A75" i="15"/>
  <c r="A76" i="15"/>
  <c r="A77" i="15" s="1"/>
  <c r="S72" i="15"/>
  <c r="O72" i="15"/>
  <c r="C72" i="15" s="1"/>
  <c r="E72" i="15"/>
  <c r="D72" i="15"/>
  <c r="S71" i="15"/>
  <c r="G71" i="15"/>
  <c r="C71" i="15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C69" i="15" s="1"/>
  <c r="G69" i="15"/>
  <c r="E69" i="15"/>
  <c r="D69" i="15"/>
  <c r="O68" i="15"/>
  <c r="K68" i="15"/>
  <c r="C68" i="15"/>
  <c r="E68" i="15"/>
  <c r="D68" i="15"/>
  <c r="S67" i="15"/>
  <c r="O67" i="15"/>
  <c r="C67" i="15" s="1"/>
  <c r="E67" i="15"/>
  <c r="D67" i="15"/>
  <c r="A67" i="15"/>
  <c r="S66" i="15"/>
  <c r="O66" i="15"/>
  <c r="C66" i="15" s="1"/>
  <c r="G66" i="15"/>
  <c r="E66" i="15"/>
  <c r="D66" i="15"/>
  <c r="S65" i="15"/>
  <c r="C65" i="15" s="1"/>
  <c r="O65" i="15"/>
  <c r="G65" i="15"/>
  <c r="E65" i="15"/>
  <c r="D65" i="15"/>
  <c r="S64" i="15"/>
  <c r="O64" i="15"/>
  <c r="G64" i="15"/>
  <c r="C64" i="15" s="1"/>
  <c r="E64" i="15"/>
  <c r="D64" i="15"/>
  <c r="A64" i="15"/>
  <c r="A65" i="15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C61" i="15" s="1"/>
  <c r="G61" i="15"/>
  <c r="E61" i="15"/>
  <c r="D61" i="15"/>
  <c r="S60" i="15"/>
  <c r="C60" i="15" s="1"/>
  <c r="O60" i="15"/>
  <c r="G60" i="15"/>
  <c r="E60" i="15"/>
  <c r="D60" i="15"/>
  <c r="S59" i="15"/>
  <c r="O59" i="15"/>
  <c r="G59" i="15"/>
  <c r="C59" i="15" s="1"/>
  <c r="E59" i="15"/>
  <c r="D59" i="15"/>
  <c r="S58" i="15"/>
  <c r="O58" i="15"/>
  <c r="C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/>
  <c r="A59" i="15" s="1"/>
  <c r="A60" i="15" s="1"/>
  <c r="A61" i="15" s="1"/>
  <c r="A62" i="15" s="1"/>
  <c r="S55" i="15"/>
  <c r="O55" i="15"/>
  <c r="G55" i="15"/>
  <c r="C55" i="15"/>
  <c r="E55" i="15"/>
  <c r="D55" i="15"/>
  <c r="G54" i="15"/>
  <c r="C54" i="15"/>
  <c r="D54" i="15"/>
  <c r="G53" i="15"/>
  <c r="C53" i="15"/>
  <c r="E53" i="15"/>
  <c r="D53" i="15"/>
  <c r="O52" i="15"/>
  <c r="G52" i="15"/>
  <c r="C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/>
  <c r="O45" i="15"/>
  <c r="L45" i="15"/>
  <c r="L44" i="15"/>
  <c r="I45" i="15"/>
  <c r="E45" i="15" s="1"/>
  <c r="H45" i="15"/>
  <c r="A45" i="15"/>
  <c r="V44" i="15"/>
  <c r="V208" i="15" s="1"/>
  <c r="U44" i="15"/>
  <c r="U208" i="15" s="1"/>
  <c r="T44" i="15"/>
  <c r="M44" i="15"/>
  <c r="J44" i="15"/>
  <c r="I44" i="15"/>
  <c r="S43" i="15"/>
  <c r="K43" i="15"/>
  <c r="G43" i="15"/>
  <c r="C43" i="15" s="1"/>
  <c r="E43" i="15"/>
  <c r="D43" i="15"/>
  <c r="S42" i="15"/>
  <c r="C42" i="15" s="1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C40" i="15"/>
  <c r="G40" i="15"/>
  <c r="E40" i="15"/>
  <c r="D40" i="15"/>
  <c r="S39" i="15"/>
  <c r="K39" i="15"/>
  <c r="G39" i="15"/>
  <c r="E39" i="15"/>
  <c r="D39" i="15"/>
  <c r="S38" i="15"/>
  <c r="C38" i="15"/>
  <c r="K38" i="15"/>
  <c r="G38" i="15"/>
  <c r="E38" i="15"/>
  <c r="D38" i="15"/>
  <c r="S37" i="15"/>
  <c r="K37" i="15"/>
  <c r="G37" i="15"/>
  <c r="C37" i="15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/>
  <c r="A37" i="15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C33" i="15" s="1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/>
  <c r="C28" i="15"/>
  <c r="D29" i="15"/>
  <c r="H28" i="15"/>
  <c r="D28" i="15"/>
  <c r="A28" i="15"/>
  <c r="A29" i="15" s="1"/>
  <c r="A30" i="15" s="1"/>
  <c r="A31" i="15"/>
  <c r="A32" i="15" s="1"/>
  <c r="G27" i="15"/>
  <c r="D27" i="15"/>
  <c r="C27" i="15"/>
  <c r="G26" i="15"/>
  <c r="G25" i="15" s="1"/>
  <c r="C25" i="15" s="1"/>
  <c r="D26" i="15"/>
  <c r="C26" i="15"/>
  <c r="H25" i="15"/>
  <c r="D25" i="15"/>
  <c r="G24" i="15"/>
  <c r="C24" i="15"/>
  <c r="E24" i="15"/>
  <c r="D24" i="15"/>
  <c r="I23" i="15"/>
  <c r="E23" i="15"/>
  <c r="H23" i="15"/>
  <c r="G23" i="15"/>
  <c r="C23" i="15"/>
  <c r="D23" i="15"/>
  <c r="S22" i="15"/>
  <c r="D22" i="15"/>
  <c r="C22" i="15"/>
  <c r="G21" i="15"/>
  <c r="C21" i="15" s="1"/>
  <c r="D21" i="15"/>
  <c r="T20" i="15"/>
  <c r="T9" i="15" s="1"/>
  <c r="S20" i="15"/>
  <c r="H20" i="15"/>
  <c r="G20" i="15"/>
  <c r="D20" i="15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/>
  <c r="D15" i="15"/>
  <c r="K14" i="15"/>
  <c r="K13" i="15"/>
  <c r="G14" i="15"/>
  <c r="C14" i="15" s="1"/>
  <c r="F14" i="15"/>
  <c r="F13" i="15" s="1"/>
  <c r="E14" i="15"/>
  <c r="E13" i="15"/>
  <c r="D14" i="15"/>
  <c r="D13" i="15"/>
  <c r="A14" i="15"/>
  <c r="M13" i="15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/>
  <c r="G10" i="15"/>
  <c r="C10" i="15" s="1"/>
  <c r="U9" i="15"/>
  <c r="T208" i="15"/>
  <c r="M9" i="15"/>
  <c r="M208" i="15" s="1"/>
  <c r="E54" i="14"/>
  <c r="E52" i="14"/>
  <c r="E50" i="14"/>
  <c r="E43" i="14"/>
  <c r="E35" i="14"/>
  <c r="E24" i="14"/>
  <c r="E23" i="14"/>
  <c r="E19" i="14"/>
  <c r="E18" i="14"/>
  <c r="E51" i="14"/>
  <c r="F177" i="15"/>
  <c r="C139" i="15"/>
  <c r="E99" i="15"/>
  <c r="C74" i="15"/>
  <c r="F44" i="15"/>
  <c r="K45" i="15"/>
  <c r="K44" i="15" s="1"/>
  <c r="C88" i="15"/>
  <c r="C73" i="15"/>
  <c r="D206" i="15"/>
  <c r="D203" i="15"/>
  <c r="C200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E140" i="15"/>
  <c r="H140" i="15"/>
  <c r="C127" i="15"/>
  <c r="D100" i="15"/>
  <c r="C57" i="15"/>
  <c r="C76" i="15"/>
  <c r="C83" i="15"/>
  <c r="G45" i="15"/>
  <c r="C36" i="15"/>
  <c r="C34" i="15"/>
  <c r="H9" i="15"/>
  <c r="C29" i="15"/>
  <c r="C143" i="15"/>
  <c r="L9" i="15"/>
  <c r="K141" i="15"/>
  <c r="K140" i="15"/>
  <c r="H197" i="15"/>
  <c r="C20" i="15"/>
  <c r="C39" i="15"/>
  <c r="C199" i="15"/>
  <c r="J140" i="15"/>
  <c r="G197" i="15"/>
  <c r="G13" i="15"/>
  <c r="C13" i="15" s="1"/>
  <c r="S9" i="15"/>
  <c r="S175" i="15"/>
  <c r="K197" i="15"/>
  <c r="D197" i="15"/>
  <c r="F140" i="15"/>
  <c r="E17" i="14"/>
  <c r="K53" i="14" l="1"/>
  <c r="L53" i="14"/>
  <c r="E14" i="14"/>
  <c r="E34" i="14"/>
  <c r="E30" i="14"/>
  <c r="E27" i="14"/>
  <c r="F14" i="14"/>
  <c r="H208" i="15"/>
  <c r="O44" i="15"/>
  <c r="O208" i="15" s="1"/>
  <c r="C105" i="15"/>
  <c r="G100" i="15"/>
  <c r="C134" i="15"/>
  <c r="G133" i="15"/>
  <c r="C133" i="15" s="1"/>
  <c r="C176" i="15"/>
  <c r="C175" i="15" s="1"/>
  <c r="D9" i="15"/>
  <c r="S44" i="15"/>
  <c r="S208" i="15" s="1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F53" i="14" l="1"/>
  <c r="F78" i="14"/>
  <c r="E53" i="14"/>
  <c r="D140" i="15"/>
  <c r="L208" i="15"/>
  <c r="D208" i="15" s="1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  <c r="E78" i="14"/>
</calcChain>
</file>

<file path=xl/sharedStrings.xml><?xml version="1.0" encoding="utf-8"?>
<sst xmlns="http://schemas.openxmlformats.org/spreadsheetml/2006/main" count="1131" uniqueCount="714">
  <si>
    <t>Eil.Nr.</t>
  </si>
  <si>
    <t>Priešgaisrinė tarnyba</t>
  </si>
  <si>
    <t>Socialinė parama mokiniams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</si>
  <si>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</si>
  <si>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</si>
  <si>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</si>
  <si>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</si>
  <si>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</si>
  <si>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</si>
  <si>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</si>
  <si>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</si>
  <si>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</si>
  <si>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</si>
  <si>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</si>
  <si>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</si>
  <si>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kaim.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</si>
  <si>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</si>
  <si>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</si>
  <si>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</si>
  <si>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</si>
  <si>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</si>
  <si>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</si>
  <si>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</si>
  <si>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</si>
  <si>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>Pedagoginė psichologinė tarnyba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</si>
  <si>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</si>
  <si>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</si>
  <si>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</si>
  <si>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</si>
  <si>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</si>
  <si>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</si>
  <si>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</si>
  <si>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</si>
  <si>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</si>
  <si>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</si>
  <si>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6 priedas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</si>
  <si>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</si>
  <si>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</si>
  <si>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</si>
  <si>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</si>
  <si>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</si>
  <si>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4 priedas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</si>
  <si>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</si>
  <si>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</si>
  <si>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</si>
  <si>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</si>
  <si>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</si>
  <si>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</si>
  <si>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</si>
  <si>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</si>
  <si>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</si>
  <si>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</si>
  <si>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</si>
  <si>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</si>
  <si>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Savivaldybės administracija iš viso</t>
  </si>
  <si>
    <t>Socialinės paramos ir sveikatos skyrius iš viso</t>
  </si>
  <si>
    <t>Socialinė parama</t>
  </si>
  <si>
    <t>Slauga pagal socialines indikacijas</t>
  </si>
  <si>
    <t>VšĮ Rokiškio PASPC moterų konsultacijos kabinetų įrangai</t>
  </si>
  <si>
    <t>Architektūros ir  paveldosaugos skyrius  iš viso</t>
  </si>
  <si>
    <t>iš to sk.: L.Šepkos konkurso premijoms</t>
  </si>
  <si>
    <t xml:space="preserve">             Tyzenhauzų paveldo tyrimams</t>
  </si>
  <si>
    <t xml:space="preserve">              Europos paplūdimio tinklinio turnyrui</t>
  </si>
  <si>
    <t xml:space="preserve">              Lietuvos automobilių Ralio čempionato 4 etapo varžyboms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</si>
  <si>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</si>
  <si>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</si>
  <si>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</si>
  <si>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</si>
  <si>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</si>
  <si>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</si>
  <si>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</si>
  <si>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</si>
  <si>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Jūžintų J.O.Širvydo pagrindinė m-kla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</si>
  <si>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</si>
  <si>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</si>
  <si>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</si>
  <si>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</si>
  <si>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</si>
  <si>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</si>
  <si>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</si>
  <si>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</si>
  <si>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</si>
  <si>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</si>
  <si>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</si>
  <si>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</si>
  <si>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</si>
  <si>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</si>
  <si>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</si>
  <si>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</si>
  <si>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</si>
  <si>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</si>
  <si>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</si>
  <si>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</si>
  <si>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</si>
  <si>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</si>
  <si>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</si>
  <si>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</si>
  <si>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</si>
  <si>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</si>
  <si>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</si>
  <si>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</si>
  <si>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</si>
  <si>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</si>
  <si>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</si>
  <si>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</si>
  <si>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</si>
  <si>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</si>
  <si>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</si>
  <si>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</si>
  <si>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</si>
  <si>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</si>
  <si>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</si>
  <si>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</si>
  <si>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</si>
  <si>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</si>
  <si>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</si>
  <si>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</si>
  <si>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</si>
  <si>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</si>
  <si>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</si>
  <si>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</si>
  <si>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</si>
  <si>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</si>
  <si>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</si>
  <si>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</si>
  <si>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</si>
  <si>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</si>
  <si>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</si>
  <si>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</si>
  <si>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</si>
  <si>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</si>
  <si>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</si>
  <si>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</si>
  <si>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</si>
  <si>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</si>
  <si>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</si>
  <si>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</si>
  <si>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</si>
  <si>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</si>
  <si>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</si>
  <si>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</si>
  <si>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</si>
  <si>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</si>
  <si>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</si>
  <si>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</si>
  <si>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</si>
  <si>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</si>
  <si>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</si>
  <si>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</si>
  <si>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</si>
  <si>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</si>
  <si>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</si>
  <si>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</si>
  <si>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</si>
  <si>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</si>
  <si>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</si>
  <si>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</si>
  <si>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</si>
  <si>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</si>
  <si>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</si>
  <si>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</si>
  <si>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</si>
  <si>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</si>
  <si>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</si>
  <si>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</si>
  <si>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</si>
  <si>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</si>
  <si>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</si>
  <si>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</si>
  <si>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</si>
  <si>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</si>
  <si>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</si>
  <si>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</si>
  <si>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</si>
  <si>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</si>
  <si>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</si>
  <si>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</si>
  <si>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</si>
  <si>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</si>
  <si>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</si>
  <si>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</si>
  <si>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</si>
  <si>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</si>
  <si>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Užimtumo didinimo programa</t>
  </si>
  <si>
    <t>Rokiškio baseinas</t>
  </si>
  <si>
    <t>Rokiškio rajono savivaldybės tarybos</t>
  </si>
  <si>
    <t>8 priedas</t>
  </si>
  <si>
    <t>Turto valdymo ir ūkio skyrius</t>
  </si>
  <si>
    <t>Statybos ir  infrastruktūros plėtros skyrius</t>
  </si>
  <si>
    <t>KULTŪROS, SPPORTO, BENDRUOMENĖS IR VAIKŲ IR JAUNIMO GYVENIMO AKTYVINIMO PROGRAMA (03)</t>
  </si>
  <si>
    <t>RAJONO INFRASTRUKTŪROS OBJEKTŲ PRIEŽIŪRA, PLĖTRA IR MODERNIZAVIMAS (05)</t>
  </si>
  <si>
    <t>KAIMO PLĖTROS, APLINKOS APSAUGOS IR VERSLO SKATINIMAS (06)</t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</si>
  <si>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>ES*</t>
    </r>
    <r>
      <rPr>
        <sz val="10"/>
        <rFont val="Arial"/>
        <family val="2"/>
        <charset val="186"/>
      </rPr>
      <t xml:space="preserve"> - Europos Sąjungos</t>
    </r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</si>
  <si>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</si>
  <si>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Obelių ikimok.ir priešmok.ugdymo sk.</t>
  </si>
  <si>
    <t>Jaunimo centras</t>
  </si>
  <si>
    <t>Muzikos mokyklos choreografijos sk.</t>
  </si>
  <si>
    <t>Obelių socialinių paslaugų namai</t>
  </si>
  <si>
    <t>Obelių  socialinių paslaugų namai</t>
  </si>
  <si>
    <t>Švietimo ir sporto skyrius</t>
  </si>
  <si>
    <t xml:space="preserve">Socialinės paramos ir sveikatos skyrius 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</si>
  <si>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</si>
  <si>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</si>
  <si>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</si>
  <si>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</si>
  <si>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</si>
  <si>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</si>
  <si>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Juozo Tumo-Vaižganto gimnazija</t>
  </si>
  <si>
    <r>
      <t>I</t>
    </r>
    <r>
      <rPr>
        <b/>
        <sz val="10"/>
        <rFont val="Arial"/>
        <family val="2"/>
        <charset val="186"/>
      </rPr>
      <t>Š VISO SKYRIŲ IR ĮSTAIGŲ:</t>
    </r>
  </si>
  <si>
    <t>Iš viso ML*</t>
  </si>
  <si>
    <r>
      <t xml:space="preserve">ML* - </t>
    </r>
    <r>
      <rPr>
        <sz val="10"/>
        <rFont val="Arial"/>
        <family val="2"/>
        <charset val="186"/>
      </rPr>
      <t>mokymo lėšos</t>
    </r>
  </si>
  <si>
    <t>Iš viso VF*</t>
  </si>
  <si>
    <t>Būsto nuomos mokesčio daliai finansuoti</t>
  </si>
  <si>
    <t xml:space="preserve">  ROKIŠKIO RAJONO SAVIVALDYBĖS 2022 METŲ BIUDŽETO PAJAMOS</t>
  </si>
  <si>
    <t>Eil.     Nr.</t>
  </si>
  <si>
    <t>Pajamų klasifikacijos kodas</t>
  </si>
  <si>
    <t xml:space="preserve">            Pajamos</t>
  </si>
  <si>
    <t xml:space="preserve">    suma</t>
  </si>
  <si>
    <t>1.1.</t>
  </si>
  <si>
    <t>MOKESČIAI (2+4+8)</t>
  </si>
  <si>
    <t>1.1.1.</t>
  </si>
  <si>
    <t xml:space="preserve"> Pajamų ir pelno mokesčiai (3)</t>
  </si>
  <si>
    <t>1.1.1.1.1.</t>
  </si>
  <si>
    <t>Gyventojų pajamų mokestis</t>
  </si>
  <si>
    <t>1.1.3.</t>
  </si>
  <si>
    <t>Turto  mokesčiai (5+6+7)</t>
  </si>
  <si>
    <t>1.1.3.1.</t>
  </si>
  <si>
    <t>Žemės mokestis</t>
  </si>
  <si>
    <t>1.1.3.2.</t>
  </si>
  <si>
    <t xml:space="preserve"> Paveldimo ir dovanojimo mokestis</t>
  </si>
  <si>
    <t>1.1.3.3.</t>
  </si>
  <si>
    <t>Nekilnojamojo turto mokestis</t>
  </si>
  <si>
    <t>1.1.4.</t>
  </si>
  <si>
    <t>Prekių ir paslaugų mokesčiai (9)</t>
  </si>
  <si>
    <t>1.1.4.7.1.1.</t>
  </si>
  <si>
    <t>Mokesčiai už aplinkos teršimą</t>
  </si>
  <si>
    <t>1.3.</t>
  </si>
  <si>
    <t>1.3.4.1.1.1.</t>
  </si>
  <si>
    <t xml:space="preserve"> 1.3.4.1.1.1.1.</t>
  </si>
  <si>
    <t>Valstybinėms (valstybės perduotoms savivaldybėms) funkcijoms vykdyti</t>
  </si>
  <si>
    <t xml:space="preserve"> 1.3.4.1.1.1.2.</t>
  </si>
  <si>
    <t>Mokymo lėšos</t>
  </si>
  <si>
    <t xml:space="preserve"> 1.3.4.1.1.1.3.</t>
  </si>
  <si>
    <t>Ūkio lėšos mokykloms, turinčioms mokinių su specialiaisiais poreikiais – Rokiškio pagrindinei mokyklai (VBD)</t>
  </si>
  <si>
    <t xml:space="preserve"> 1.3.4.1.1.1.4.</t>
  </si>
  <si>
    <t>1.3.4.1.1.5.</t>
  </si>
  <si>
    <t>1.3.4.1.1.5.1.</t>
  </si>
  <si>
    <t>Akredituotai vaikų dienos socialinei priežiūrai organizuoti, teikti ir administruoti (VBD)</t>
  </si>
  <si>
    <t>1.3.4.1.1.5.5.</t>
  </si>
  <si>
    <t>Neformaliam vaikų švietimui</t>
  </si>
  <si>
    <t xml:space="preserve">Koordinuotai teikiamų paslaugų vaikams ir vaiko atstovams koordinavimui finansuoti </t>
  </si>
  <si>
    <t>Lėšos siekiant užtikrinti LR piniginės socialinės  paramos nepasiturintiems gyventojams įstatymo įgyvendinimą dėl padidėjusių išlaidų būsto šildymo išlaidų kompensacijoms teikti</t>
  </si>
  <si>
    <t>Biudžetinių įstaigų vadovaujančių darbuotojų minimaliems pareiginės algos koeficientams didinti</t>
  </si>
  <si>
    <t>Ugdymo,maitinimo ir pavėžėjimo lėšos socialinę riziką patiriančių vaikų ikimokykliniam ugdymui užtikrinti</t>
  </si>
  <si>
    <t>1.3.4.2.</t>
  </si>
  <si>
    <t>1.3.4.2.1.1.1.</t>
  </si>
  <si>
    <t>Daugiafunkcinės salės Rokiškio m. Taikos g.21A  statybai (VBD/VIP)</t>
  </si>
  <si>
    <t>1.3.4.2.1.1.2.</t>
  </si>
  <si>
    <t>Rokiškio rajono melioracijos statinių rekonstrukcijai (VBD/VIP)</t>
  </si>
  <si>
    <t>1.3.4.2.1.1.4.</t>
  </si>
  <si>
    <t>Savivaldybių viešosioms bibliotekoms dokumentams 2021 metais įsigyti (VBD)</t>
  </si>
  <si>
    <t>1.4.</t>
  </si>
  <si>
    <t>1.4.1.</t>
  </si>
  <si>
    <t>1.4.1.4.1.</t>
  </si>
  <si>
    <t>Nuomos mokestis už valstybinę žemę ir valstybinio vidaus fondo vandens telkinius</t>
  </si>
  <si>
    <t>1.4.1.2.1.2.</t>
  </si>
  <si>
    <t>Dividendai</t>
  </si>
  <si>
    <t>1.4.1.4.2.1.</t>
  </si>
  <si>
    <t>Mokestis už  kitus valstybinius gamtos išteklius</t>
  </si>
  <si>
    <t>1.4.2.1.</t>
  </si>
  <si>
    <t xml:space="preserve">Pajamos už teikiamas paslaugas </t>
  </si>
  <si>
    <t>1.4.2.1.6.1</t>
  </si>
  <si>
    <t>1.4.2.1.6.2</t>
  </si>
  <si>
    <t>Valstybės rinkliavos</t>
  </si>
  <si>
    <t>1.1.4.7.2.2.</t>
  </si>
  <si>
    <t>Vietinės rinkliavos</t>
  </si>
  <si>
    <t>1.4.3.1.</t>
  </si>
  <si>
    <t>Pajamos iš baudų ir konfiskuoto turto ir kitų netesybų</t>
  </si>
  <si>
    <t>1.4.4.1.</t>
  </si>
  <si>
    <t>Kitos neišvardytos pajamos</t>
  </si>
  <si>
    <t>4.1.1.</t>
  </si>
  <si>
    <t>MATERIALIOJO IR NEMATERIALIOJO TURTO REALIZAVIMO PAJAMOS</t>
  </si>
  <si>
    <t>Biudžeto lėšų likutis</t>
  </si>
  <si>
    <t xml:space="preserve"> iš jo: Aplinkos apsaugos rėmimo specialioji programa</t>
  </si>
  <si>
    <t xml:space="preserve">     biudžetinių įstaigų pajamos už teikiamas paslaugas</t>
  </si>
  <si>
    <t xml:space="preserve">    apyvartos lėšos</t>
  </si>
  <si>
    <t>Eil.Nr</t>
  </si>
  <si>
    <t>Dotacijos</t>
  </si>
  <si>
    <t>suma</t>
  </si>
  <si>
    <t xml:space="preserve">   TEISINGUMO MINISTERIJA</t>
  </si>
  <si>
    <t>Civilinės būklės aktų registravimas</t>
  </si>
  <si>
    <t>Pirminė teisinė pagalba</t>
  </si>
  <si>
    <t>Gyventojų registro tvarkymas ir duomenų teikimas valstybės registrui</t>
  </si>
  <si>
    <t xml:space="preserve">  VIDAUS REIKALŲ MINISTERIJA</t>
  </si>
  <si>
    <t>Civilinė sauga</t>
  </si>
  <si>
    <t>Gyvenamosios vietos deklaravimas</t>
  </si>
  <si>
    <t>SOCIALINĖS APSAUGOS IR DARBO MINISTERIJA</t>
  </si>
  <si>
    <t>Socialinėms išmokoms</t>
  </si>
  <si>
    <t>Socialinėms paslaugoms</t>
  </si>
  <si>
    <t>Jaunimo teisių apsaugai</t>
  </si>
  <si>
    <t>Obelių soc.paslaugų namai</t>
  </si>
  <si>
    <t>SVEIKATOS APSAUGOS MINISTERIJA</t>
  </si>
  <si>
    <t>Visuomenės sveikatos priežiūros funkcijoms vykdyti</t>
  </si>
  <si>
    <t>Neveiksnių asmenų būklės peržiūrėjimas</t>
  </si>
  <si>
    <t>ŽEMĖS ŪKIO MINISTERIJA</t>
  </si>
  <si>
    <t>Žemės ūkio funkcijai</t>
  </si>
  <si>
    <t>Melioracijai</t>
  </si>
  <si>
    <t>Priskirtos valstybės žemės ir kito turto valdymo,naudojimo ir disponavimo juo patikėjimo teise funkcijai atlikti</t>
  </si>
  <si>
    <t>Erdvinių duomenų rinkinio tvarkymo funkcijai atlikti</t>
  </si>
  <si>
    <t>KRAŠTO APSAUGOS MINISTERIJA</t>
  </si>
  <si>
    <t>Dalyvavimas rengiant ir vykdant mobilizaciją</t>
  </si>
  <si>
    <t>LIETUVOS VYRIAUSIO ARCHYVARO TARNYBA</t>
  </si>
  <si>
    <t>Archyvinių dokumentų tvarkymas</t>
  </si>
  <si>
    <t>KONKURENCIJOS TARYBA</t>
  </si>
  <si>
    <t>Duomenų apie suteiktą valstybės pagalbą teikimas valsybės registrui</t>
  </si>
  <si>
    <t>VALSTYBINĖ KALBOS INSPEKCIJA</t>
  </si>
  <si>
    <t>Valstybinės kalbos vartojimo ir taisyklingumo kontrolė</t>
  </si>
  <si>
    <t xml:space="preserve">   IŠ  VISO VALSTYBĖS DELEGUOTOMS FUNKCIJOMS (1+5+9+17+20+25+27+29+31)</t>
  </si>
  <si>
    <t>ŠVIETIMO IR MOKSLO MINISTERIJA</t>
  </si>
  <si>
    <t>Lėšos skaitmeninio ugdymo plėtrai</t>
  </si>
  <si>
    <t>Ūkio lėšos mokykloms, turinčioms mokinių su specialiaisiais poreikiais Rokiškio pagrindinei mokyklai</t>
  </si>
  <si>
    <t>J.Tumo-Vaižganto gimnazija-klasėms, mokinių,turinčioms moksleivius su specialiais  ugdymo poreikiais</t>
  </si>
  <si>
    <t>Koordinuotai teikiamų paslaugų vaikams ir vaiko atstovams koordinavimui finansuoti (TBK)</t>
  </si>
  <si>
    <t>Lėšos neformalaim vaikų švietimui</t>
  </si>
  <si>
    <t>KULTŪROS MINISTERIJA</t>
  </si>
  <si>
    <t>Viešajai bibliotekai dokumentams įsigyti</t>
  </si>
  <si>
    <t>Biudž.įstaigų vadovaujančių darbuotojų min.pareiginės algos koeficientams didinti</t>
  </si>
  <si>
    <t>Akredituotai vaikų  dienos socialinei priežiūrai  organizuoti , teikti ir administruoti</t>
  </si>
  <si>
    <t>Daugiafunkcinės salės Rokiškio m. Taikos g.21A  statybai (VIP)</t>
  </si>
  <si>
    <t>Rokiškio rajono melioracijos statinių rekonstrukcijai (VIP)</t>
  </si>
  <si>
    <t xml:space="preserve">  IŠ VISO VALSTYBĖS BIUDŽETO LĖŠŲ (33+34)</t>
  </si>
  <si>
    <t>Valstybės funkcijos pavadinimas</t>
  </si>
  <si>
    <t>Programa</t>
  </si>
  <si>
    <t>Asignavimų valdytojas</t>
  </si>
  <si>
    <t>Gyventojų registro tvarkymas ir duomenų valstybės registrui teikimas</t>
  </si>
  <si>
    <t>Civilinės saugos organizavimas</t>
  </si>
  <si>
    <t>Jaunimo teisių apsauga</t>
  </si>
  <si>
    <t>Užimtumo didinimo programa  iš viso</t>
  </si>
  <si>
    <t xml:space="preserve">            iš jų: viešiesiems darbams</t>
  </si>
  <si>
    <t xml:space="preserve">                    administravimas                    </t>
  </si>
  <si>
    <t xml:space="preserve">                    priemonėms įsigyti</t>
  </si>
  <si>
    <t>Statybos ir infrastruktūros plėtros skyrius</t>
  </si>
  <si>
    <t xml:space="preserve">                    moduliui</t>
  </si>
  <si>
    <t xml:space="preserve">Pirminė teisinė pagalba </t>
  </si>
  <si>
    <t>Duomenų teikimas valstybės pagalbos registrui</t>
  </si>
  <si>
    <t>Socialinė parama mokiniams  iš viso</t>
  </si>
  <si>
    <t xml:space="preserve">        iš jų: socialinė parama       </t>
  </si>
  <si>
    <t>Soc.paramos sk.</t>
  </si>
  <si>
    <t xml:space="preserve">                administravimas  </t>
  </si>
  <si>
    <t xml:space="preserve">                administravimas-švietimo įstaigoms </t>
  </si>
  <si>
    <t>Soc.par.sk.</t>
  </si>
  <si>
    <t>Socialinės paslaugos  iš viso</t>
  </si>
  <si>
    <t xml:space="preserve">        iš jų: asmenų su sunkia negalia globa</t>
  </si>
  <si>
    <t xml:space="preserve">                administravimas </t>
  </si>
  <si>
    <t xml:space="preserve">                darbui su socialinės rizikos šeimomis</t>
  </si>
  <si>
    <t>Socialinės išmokos    iš viso</t>
  </si>
  <si>
    <t xml:space="preserve">     iš jų :  socialinių išmokų administravimas </t>
  </si>
  <si>
    <t xml:space="preserve"> Administracija</t>
  </si>
  <si>
    <t xml:space="preserve">            socialinės išmokos ( laidojimo pašalpos )  iš  viso</t>
  </si>
  <si>
    <t xml:space="preserve">                  iš jų:</t>
  </si>
  <si>
    <t xml:space="preserve">  Juodupės sen.</t>
  </si>
  <si>
    <t xml:space="preserve">  Jūžintų sen,</t>
  </si>
  <si>
    <t xml:space="preserve">  Kamajų sen.</t>
  </si>
  <si>
    <t xml:space="preserve">  Kazliškio sen.</t>
  </si>
  <si>
    <t xml:space="preserve">  Kriaunų sen.</t>
  </si>
  <si>
    <t xml:space="preserve">  Obelių sen.</t>
  </si>
  <si>
    <t xml:space="preserve">  Pandėlio sen.</t>
  </si>
  <si>
    <t xml:space="preserve">  Panemunėlio sen.</t>
  </si>
  <si>
    <t xml:space="preserve">  Rokiškio kaim. sen.</t>
  </si>
  <si>
    <t xml:space="preserve">  Rokiškio mst.sen.</t>
  </si>
  <si>
    <t xml:space="preserve">Neveiksnių asmenų būklės peržiūrėjimas </t>
  </si>
  <si>
    <t xml:space="preserve">  Administracija</t>
  </si>
  <si>
    <t>Žemės ūkio  funkcijos vykdymas iš viso:</t>
  </si>
  <si>
    <t>Žemės ūkio sk.</t>
  </si>
  <si>
    <t>Erdvinių duomenų rinkinio tvarkymo funkcija</t>
  </si>
  <si>
    <t>Valstybės perduotai įstaigai finansuoti</t>
  </si>
  <si>
    <t xml:space="preserve">Švietimo įstaigoms </t>
  </si>
  <si>
    <t>J.Tūbelio progimnazija</t>
  </si>
  <si>
    <t xml:space="preserve">Akredituotai vaikų dienos socialinei priežiūrai </t>
  </si>
  <si>
    <t>Lėšos  savivaldybės viešajai bibliotekai dokumentams įsigyti</t>
  </si>
  <si>
    <t>L/D Pumpurėlis</t>
  </si>
  <si>
    <t>VB lėšos neformaliam švietimui</t>
  </si>
  <si>
    <t>Žemė ūkio skyrius</t>
  </si>
  <si>
    <t xml:space="preserve">Iš viso </t>
  </si>
  <si>
    <r>
      <t xml:space="preserve">                 </t>
    </r>
    <r>
      <rPr>
        <sz val="10"/>
        <rFont val="Arial"/>
        <family val="2"/>
        <charset val="186"/>
      </rPr>
      <t>iš jų:</t>
    </r>
  </si>
  <si>
    <r>
      <t xml:space="preserve">                        </t>
    </r>
    <r>
      <rPr>
        <sz val="10"/>
        <color theme="1"/>
        <rFont val="Arial"/>
        <family val="2"/>
        <charset val="186"/>
      </rPr>
      <t xml:space="preserve">   iš jų:</t>
    </r>
  </si>
  <si>
    <t>SVP Programa</t>
  </si>
  <si>
    <t>Projekto pavadinimas</t>
  </si>
  <si>
    <t>Pareiškėjas/projekto vykdytojas</t>
  </si>
  <si>
    <t xml:space="preserve"> iš jų:</t>
  </si>
  <si>
    <t>Pastabos</t>
  </si>
  <si>
    <t>ES fondų ar kitų programų lėšos</t>
  </si>
  <si>
    <t>VB</t>
  </si>
  <si>
    <t>Kitos lėšos</t>
  </si>
  <si>
    <t>SB</t>
  </si>
  <si>
    <t>VB lėšos</t>
  </si>
  <si>
    <t>SB lėšos (tinkamos finansuoti)</t>
  </si>
  <si>
    <t>SB lėšos (netinkamos finansuoti)</t>
  </si>
  <si>
    <t>Daugiafunkcės sporto salės Rokiškyje, Taikos g. 21A, statyba</t>
  </si>
  <si>
    <t xml:space="preserve"> Rokiškio r. savivaldybės administracija</t>
  </si>
  <si>
    <t xml:space="preserve">Dvaro viralinės rekonstrukcijos ir pritaikymo darbai </t>
  </si>
  <si>
    <t xml:space="preserve">Socialinio būsto fondo plėtra Rokiškio rajono savivaldybėje </t>
  </si>
  <si>
    <t xml:space="preserve">Obelių miesto gyvenamosios vietovės atnaujinimas </t>
  </si>
  <si>
    <t xml:space="preserve">Rokiškio l.-d. ,,Pumpurėlis“ pastato vidaus patalpų  ir ugdymo aplinkos modernizavimas </t>
  </si>
  <si>
    <t>projekto pabaiga pratęsta iki 2022 03 01. SB lėšų 2022 m.nereikės</t>
  </si>
  <si>
    <t xml:space="preserve">Rokiškio J. Keliuočio viešosios bibliotekos pastato Rokiškis, Nepriklausomybės a. 16, ir kiemo rekonstravimas bei modernizavimas ir priestato statyba </t>
  </si>
  <si>
    <t xml:space="preserve">Kompleksinių paslaugų šeimai teikimas Rokiškio rajone Nr. 08.4.1-ESFA-V-416-10-0005 </t>
  </si>
  <si>
    <t>Projekto veiklų pabaiga 2022-12-31</t>
  </si>
  <si>
    <t xml:space="preserve">Rokiškio rajono bendruomeninių vaikų globos namų ir vaikų dienos centrų plėtra </t>
  </si>
  <si>
    <t>Pabaiga 2022-07-31, SB lėšų 2022 m. nereikės</t>
  </si>
  <si>
    <t xml:space="preserve">Rokiškio rajono Kamajų seniūnijos Kalvių ir Salų kadastrinių vietovių dalies griovių ir juopse esančių statinių rekonstravimas </t>
  </si>
  <si>
    <t>Rokiškio rajono Suvainiškio, Čedasų ir Žiobiškio kadastrinių vietovių dalies melioracijos griovių ir juose esančių statinių rekonstravimas</t>
  </si>
  <si>
    <t>Rokiškio r. savivaldybės administracija</t>
  </si>
  <si>
    <t>Rokiškio rajono Neretėlės upės baseino dalies melioracijos griovių ir juose esančių statinių rekonstravimas</t>
  </si>
  <si>
    <t xml:space="preserve"> Rokiškio lopšelio-darželio „Nykštukas“ pastato (esančio Laisvės g. 15, Rokiškis, unikalus Nr. 7396-5003-1013) modernizavimas </t>
  </si>
  <si>
    <t>Rangos sutartis pratęsta iki 2022-03-18</t>
  </si>
  <si>
    <t xml:space="preserve">Rokiškio dvaro sodybos rūmų (571) tvarkybos -restauravimo, remonto darbai </t>
  </si>
  <si>
    <t>Salų dvaro sodybos rūmų pritaikymas kultūriniam turizmui</t>
  </si>
  <si>
    <t>Rangos darbų pabaiga 2023-02-26, lėšų suma 2022 m. gali būti tikslinama</t>
  </si>
  <si>
    <t>Atsinaujinančių energijos išteklių (75 kW galios saulės elektrinės) diegimas Rokiškio Juozo Tumo-Vaižganto gimnazijoje (Taikos g. 17, Rokiškis)</t>
  </si>
  <si>
    <t>„Socialinio verslo iniciatyvų skatinimas Panevėžio apskrityje“</t>
  </si>
  <si>
    <t>VšĮ ,,Versli Lietuva", partneris - Rokiškio r. savivaldybės administracija</t>
  </si>
  <si>
    <t xml:space="preserve">Geriatrijos dienos stacionaro ir konsultacinio kabineto įkūrimas VšĮ Rokiškio rajono ligoninėje </t>
  </si>
  <si>
    <t>Rokiškio r. ligoninė</t>
  </si>
  <si>
    <t xml:space="preserve">„Atsinaujinančių energijos šaltinių diegimas VšĮ Rokiškio rajono ligoninėje“ </t>
  </si>
  <si>
    <t xml:space="preserve">Atsinaujinančių energijos šaltinių diegimas VšĮ Rokiškio pirminės asmens sveikatos priežiūros centre </t>
  </si>
  <si>
    <t xml:space="preserve"> Rokiškio PASPC</t>
  </si>
  <si>
    <t xml:space="preserve">„Šeimų lankymo, teikiant ankstyvosios intervencijos paslaugas, modelio įdiegimas“ </t>
  </si>
  <si>
    <t>Integrali pagalba į namus</t>
  </si>
  <si>
    <t xml:space="preserve"> Rokiškio socialinės paramos centras</t>
  </si>
  <si>
    <t>Projekto veiklų pabaiga 2022-04-30</t>
  </si>
  <si>
    <t>„Rokiškio krašto muziejaus inovatyvių paslaugų gerinimas“</t>
  </si>
  <si>
    <t>Rokiškio krašto muziejus</t>
  </si>
  <si>
    <t>Projekto veiklų pabaiga 2022-05-31, bet lėšų iš SB nebereikės 2022 m.</t>
  </si>
  <si>
    <t>„Šeimų stiprinimas bendradarbiaujant bibliotekoms kaip indėlis į socialinį ir ekonominį augimą Ludzos savivaldybėje, Rokiškio rajone ir Jėkabpilio mieste" (programa Interreg Latvija-Lietuva)</t>
  </si>
  <si>
    <t xml:space="preserve"> Rokiškio rajono savivaldybės Juozo Keliuočio viešoji biblioteka</t>
  </si>
  <si>
    <t xml:space="preserve"> Rokiškio švietimo centras</t>
  </si>
  <si>
    <t xml:space="preserve">Projekto pabaiga: 2023 m. vasario-kovo mėn.            </t>
  </si>
  <si>
    <t xml:space="preserve">Suaugusiųjų švietėjų kompetencijų tobulinimas siekiant teikiamų paslaugų kokybės ir prieinamumo didinimo </t>
  </si>
  <si>
    <t xml:space="preserve">Keliaukim kartu spalvingu emocijų taku (K2SET) </t>
  </si>
  <si>
    <t xml:space="preserve">„Kokybės krepšelis“ </t>
  </si>
  <si>
    <t xml:space="preserve"> Rokiškio Juozo Tūbelio progimnazija</t>
  </si>
  <si>
    <t>Pabaigos data 2022 08 31, 2022 m. SB lėšų nebereikės</t>
  </si>
  <si>
    <t xml:space="preserve">,,Erasmus +STEAM MOKYKLA </t>
  </si>
  <si>
    <t xml:space="preserve"> Rokiškio Juozo Tumo- Vaižganto gimnazija</t>
  </si>
  <si>
    <t xml:space="preserve">Kairelių kaimo bendruomenės socialinio verslo kūrimas 
ROKI-LEADER-6B- DS- 3-3-2019  </t>
  </si>
  <si>
    <t xml:space="preserve">  Kairelių kaimo bendruomenė</t>
  </si>
  <si>
    <t xml:space="preserve">Socialinės paslaugos Rokiškio rajono gyventojams ROKI-LEADER-6B-D-3-4-2019 </t>
  </si>
  <si>
    <t xml:space="preserve"> Kriaunų kaimo bendruomenė</t>
  </si>
  <si>
    <t xml:space="preserve">Rokiškio rajono, Kupiškio rajono ir Visagino savivaldybių mokyklų sveikatos kabinetų atnaujinimas </t>
  </si>
  <si>
    <t xml:space="preserve">Projektas baigiamas  2023-03-31. </t>
  </si>
  <si>
    <t>Rokiškio rajono vaikų sveiko ir aktyvaus gyvenimo būdo skatinimas</t>
  </si>
  <si>
    <t>Asociacija Veiklus pilietis</t>
  </si>
  <si>
    <t xml:space="preserve">Duokiškio kaimo bendruomeninio centro kūrimas ir socialinių, kultūrinių bei aktyvaus laisvalaikio veiklų teikimas kaimo gyventojams, Nr. ROKI-LEADER-6B-SI-5-10-2020/42VS-PV-20-1-09633-PR001 </t>
  </si>
  <si>
    <t>Duokiškio kaimo bendruomenė</t>
  </si>
  <si>
    <t xml:space="preserve">Projekto veiklų pabaiga 2022-06-22. </t>
  </si>
  <si>
    <t>Salų dvaro kūrybos ir laisvalaikio rezidencija</t>
  </si>
  <si>
    <t>Rokiškio tautodailininkų asociacija</t>
  </si>
  <si>
    <t>Projekto veiklos pratęstos, 2021 m. nepanaudotos lėšos - 1,60132, jų reikės 2022 m.</t>
  </si>
  <si>
    <t>„Amatų ir meno erdvė „Kultūros klojimas“</t>
  </si>
  <si>
    <t>J. Vienožinskio tėviškės bendruomenė</t>
  </si>
  <si>
    <t xml:space="preserve">Kriaunų varpas - bažnyčiai ir sėlių krašto žmonėms </t>
  </si>
  <si>
    <t xml:space="preserve"> Kriaunų Dievo Apvaizdos parapija</t>
  </si>
  <si>
    <t xml:space="preserve"> Projekto pabaiga 2023 m.</t>
  </si>
  <si>
    <t>Atsinaujinančių energijos išteklių diegimas BĮ "Rokiškio baseinas"</t>
  </si>
  <si>
    <t>BĮ Rokiškio baseinas</t>
  </si>
  <si>
    <t xml:space="preserve">Vaikų laisvalaikio ir pramogų erdvė Bajoruose </t>
  </si>
  <si>
    <t>Bajorų kaimo bendruomenė</t>
  </si>
  <si>
    <t>Judrūs ir skambantys Laibgaliai</t>
  </si>
  <si>
    <t>Laibgalių bendruomenė</t>
  </si>
  <si>
    <t>Kokybės krepšelis</t>
  </si>
  <si>
    <t>Rokiškio J. Tumo-Vaižganto gimnazija</t>
  </si>
  <si>
    <t xml:space="preserve">Projekto vykdymo laikotarpis: 2022-03-01 -2023-08-31,  7 tūkst. eur SB lėšų bus grąžintos 2023 m. </t>
  </si>
  <si>
    <t>IŠ VISO</t>
  </si>
  <si>
    <t>1.3.4.1.1.5.4.</t>
  </si>
  <si>
    <t>1.3.4.1.1.5.6.</t>
  </si>
  <si>
    <t>ROKIŠKIO RAJONO SAVIVALDYBĖS 2022 METŲ BIUDŽETO ASIGNAVIMAI</t>
  </si>
  <si>
    <t>1.3.3.</t>
  </si>
  <si>
    <t>Europos Sąjungos finansinės paramos lėšos</t>
  </si>
  <si>
    <t>Skolintos lėšos</t>
  </si>
  <si>
    <t>Lėšos būstams pritaikyti neįgaliesiems</t>
  </si>
  <si>
    <t>Lėšos socialinės reabilitacijos paslaugų neįgaliesiems teikimo bendruomenėje projektams įgyvendinti</t>
  </si>
  <si>
    <t>Lėšos ameninei pagalbai teikti ir administruoti</t>
  </si>
  <si>
    <t>Lėšos asmeninei pagalbai teikti ir administruoti</t>
  </si>
  <si>
    <t>Pedagoginių darbuotojų, išlaikomų iš savivaldybių biudžetų lėšų, darbo užmokesčiui didinti</t>
  </si>
  <si>
    <t>Veiksmingi ir inovatyvūs požiūriai  į ankstyvą vaikų ugdymą (Effective and Innovative Applications in Early Childhood Education), Nr. 2020-1-TR01-KA229-094127_5. (ERASMUS +</t>
  </si>
  <si>
    <t xml:space="preserve">Rokiškio lopšelis-darželis „Varpelis“ </t>
  </si>
  <si>
    <t>Būkite sąmoningi mokydamiesi lauke, iš naujo sužinokite ir vėl atraskite smalsumą ir ryšį (Be-aware Re-aware and Re-discover curiosity and connection in education through outdoor learning), Nr. 2020-1-LT01-KA226-SCH-094825, ERASMUS+</t>
  </si>
  <si>
    <t xml:space="preserve">                                                          IŠ VISO</t>
  </si>
  <si>
    <t>Ppriskirtos valstybės žemės ir kito turto valdymo, naudojimo ir disponavimo juo patikėjimo teise funkcijai atlikti</t>
  </si>
  <si>
    <t>J.Tumo-Vaižganto gimnazija-klasėms, mokinių, turinčioms moksleivius su specialiais  ugdymo poreikiais</t>
  </si>
  <si>
    <t>Lėšos  ugdymui, maitinimui ir pavėžėjimui socialinę riziką patiriančių vakų ikimokykliniam ugdymui užtikrinti</t>
  </si>
  <si>
    <t>ROKIŠKIO RAJONO SAVIVALDYBĖS BIUDŽETO 2022 METŲ VALSTYBĖS BIUDŽETO DOTACIJOS</t>
  </si>
  <si>
    <t xml:space="preserve">                                                  Rokiškio rajono savivaldybės tarybos  </t>
  </si>
  <si>
    <t xml:space="preserve">                                                                                               1 priedas</t>
  </si>
  <si>
    <t xml:space="preserve">                                                                               2 priedas</t>
  </si>
  <si>
    <t>IŠ VISO VALSTYBĖS DELEGUOTOMS FUNKCIJOMS VYKDYTI (1+..+9+14+15+16+20+24+37+39+40+47+..+52)</t>
  </si>
  <si>
    <t>Lėšos socialinių paslaugų srities darbuotojų minimaliesiems pareiginės algos pastoviosios dalies koeficientams didinti</t>
  </si>
  <si>
    <t xml:space="preserve">                                                                               2022 m. vasario 23 d. sprendimo Nr. TS-25</t>
  </si>
  <si>
    <t xml:space="preserve">                                                             2022 m. vasario  23 d. sprendimo Nr. TS-25</t>
  </si>
  <si>
    <t>2022 m. vasario 23 d. sprendimo Nr. TS-25</t>
  </si>
  <si>
    <t>2022 m. vasario 23 d. sprendimo TS -25</t>
  </si>
  <si>
    <t>Rokiškio rajono savivaldybės administracija</t>
  </si>
  <si>
    <t xml:space="preserve">Rokiškio rajono Apaščios, Lailūnų ir Gerkonių kadastrinių vietovių dalies melioracijos griovių ir juose esančių statinių rekonstravimas </t>
  </si>
  <si>
    <t>Projekto pabaiga 2022-02-10   22347,08  netinkamos išlaidos</t>
  </si>
  <si>
    <t>Eil. Nr</t>
  </si>
  <si>
    <t>Projekto vertė iš viso</t>
  </si>
  <si>
    <t>" ERASMUS+ KA229 "Old places- New spaces" 2019-2021"</t>
  </si>
  <si>
    <t>Daugiafunkcių centrų stiprinimas, socialinių paslaugų prieinamumui ir efektyvumui gerinti (Octopus LLI-425)(Programa Interreg Latvija-Lietuva )</t>
  </si>
  <si>
    <t xml:space="preserve"> Rokiškio r. visuomenės sveikatos biuras</t>
  </si>
  <si>
    <t>Mykolo Romerio pažinimo erdvė (pareiškėjas - Rokiškio r. Obelių gimnazija)</t>
  </si>
  <si>
    <t>Paraiška vertinama</t>
  </si>
  <si>
    <t>Asociacija "Išdrįsk keisti"</t>
  </si>
  <si>
    <t>"Mokslo klubas kelyje"</t>
  </si>
  <si>
    <t xml:space="preserve">Prisidėjimas 2022 m. nereikalingas </t>
  </si>
  <si>
    <t xml:space="preserve">Rokiškio rajono Skemų ir Gindvilių kadastrinių vietovių dalies melioracijos griovių ir juose esančių statinių rekonstravimas </t>
  </si>
  <si>
    <t xml:space="preserve"> Projekto užbaigimo data 2022-06-30</t>
  </si>
  <si>
    <t>Projekto pabaiga 2023 m. gegužės mėn.</t>
  </si>
  <si>
    <t xml:space="preserve">Projektas baigtas  2022-03-31. </t>
  </si>
  <si>
    <t>Pasirašyta paramos sutartis su RVVG, planuojama pradžia 2022 m.</t>
  </si>
  <si>
    <t>Pabaiga 2023-06</t>
  </si>
  <si>
    <t>Projekto vykdytojas – l.-d. ,,Pumpurėlis", partneriai - Švietimo centras, l.-d, ..Nykštukas",m-d Ąžuoliukas, Panemunėlio mokykla-daugiafunkcis centras</t>
  </si>
  <si>
    <t xml:space="preserve">Projekto laikotarpis nuo 2020-09-29 iki2023-09-28. SB lėšos reikalingos 2022 m. rugpjūčio mėn. mokymosi veikloms organizuoti. , o
- 1507,80 eurų 2023 m. sausio-rugsėjo mėn. projekto veikloms įgyvendinti. Lėos bus grąžintos iki 2023-12
</t>
  </si>
  <si>
    <t>Projekto vykdymo laikotarpis nuo 2021-03-01 iki 2022-08-31. SB lėšos bus grąžintos iki 2022-12-31</t>
  </si>
  <si>
    <t xml:space="preserve"> Rokiškio r. Obelių gimnazija</t>
  </si>
  <si>
    <t>1.3.4.1.1.5.21.</t>
  </si>
  <si>
    <t>1.3.4.1.1.5.22.</t>
  </si>
  <si>
    <t>1.3.4.1.1.5.23.</t>
  </si>
  <si>
    <t>1.3.4.1.1.5.20.</t>
  </si>
  <si>
    <t>1.3.4.1.1.5.25.</t>
  </si>
  <si>
    <t>Lėšos socialinių paslaugų šakos kolektyvinėje sutartyje numatytiems įsipareigojimams įgyvendinti</t>
  </si>
  <si>
    <t>Kelių priežiūros ir plėtros programai finansuoti</t>
  </si>
  <si>
    <t>1.3.4.1.1.5.26.</t>
  </si>
  <si>
    <t>Lėšos savivaldybių bendrojo ugdymo mokyklų tinklo stiprinimo iniciatyvoms skatinti</t>
  </si>
  <si>
    <t>1.3.4.1.1.5.14.</t>
  </si>
  <si>
    <t>1.2.4.1.1.5.13.</t>
  </si>
  <si>
    <t>Lietuvos Respublikos Vyriausybės rezervo lėšos savivaldybių partirtoms materialinių išteklių tiekimo, siekiant šalinti COVID-19 ligos padarinius ir valdyti  jos plitimą esant valstybės lygio ekstremaliajai situacijai, išlaidoms kompensuoti</t>
  </si>
  <si>
    <t>1.3.4.1.1.5.27.</t>
  </si>
  <si>
    <t>Lėšos suaugusių asmenų, atvykusių į Lietuvos Respubliką iš Ukrainos dėl Rusijos Federacijos karinių veiksmų Ukrainoje, lietuvių kalbai mokyti</t>
  </si>
  <si>
    <t>1.3.4.1.1.5.28.</t>
  </si>
  <si>
    <t>Lėšos vaikų, atvykusių į Lietuvos Respubliką iš Ukrainos dėl Rusijos Federacijos karinių veiksmų  Ukrainoje, ugdymui ir pavėžėjimui į mokyklą ir atgal</t>
  </si>
  <si>
    <t>1.3.4.1.1.5.29.</t>
  </si>
  <si>
    <t>1.3.4.1.1.5.15.</t>
  </si>
  <si>
    <t>Lėšos nevyriausybinių organizacijų ir bendruomeninės veiklos stiprinimui</t>
  </si>
  <si>
    <t>1.3.4.2.1.1.3</t>
  </si>
  <si>
    <t>1.3.4.2.1.1.5.</t>
  </si>
  <si>
    <t>Dotacija savivaldybės vykdomų projektų nuosavai daliai finansuoti</t>
  </si>
  <si>
    <t xml:space="preserve">                                                             (Rokiškio rajono savivaldybės tarybos </t>
  </si>
  <si>
    <t>Janimo užimtumo vasarą ir integravimo į darbo rinką projektui finansuoti</t>
  </si>
  <si>
    <t>1.3.4..1.1.5.24.</t>
  </si>
  <si>
    <t>1.3.4.1.1.5.30.</t>
  </si>
  <si>
    <t xml:space="preserve">Lėšos siekiant užtikrinti LR piniginės socialinės  paramos nepasiturintiems gyventojams įstatymo įgyvendinimą dėl valstybės remiamų pajamų dydžio padidinimo </t>
  </si>
  <si>
    <t>1.3.4.1.1.5.31.</t>
  </si>
  <si>
    <t>1.3.4.1.1.1.6.</t>
  </si>
  <si>
    <t>Rokiškio rajono savivaldybės dvaro viralinės rekonstrukcijai ir pritaikymo darbams</t>
  </si>
  <si>
    <t>FINANSŲ MINISTERIJA</t>
  </si>
  <si>
    <t>SUSISIEKIMO MINISTERIJA</t>
  </si>
  <si>
    <t>J.Tumo-Vaižganto gimnazijos klasėms, turinčioms moksleivių su specialiais ugdymo poreikiais</t>
  </si>
  <si>
    <t xml:space="preserve">2022 M. VALSTYBĖS BIUDŽETO DOTACIJŲ PASKIRSTYMAS PROGRAMOMS IR ASGNAVIMŲ </t>
  </si>
  <si>
    <t>VALDYTOJAMS</t>
  </si>
  <si>
    <t>J. Keliočio viešoji biblioteka</t>
  </si>
  <si>
    <t>Lėšos socialinių paslaugų šakos kolektyvinėje sutartyje numatytiems įsipareigijimams įgyvendinti</t>
  </si>
  <si>
    <t>Valstybės biudžeto lėšos savivaldybių bendrojo ugdymo mokyklų tinklo iniciatyvoms skatinti</t>
  </si>
  <si>
    <t>Valstybės biudžeto lėšos išlaidoms, susijusioms su mokyklų mokytojų, dirbančių pagal ikimokyklinio, priešmokyklinio, bendrojo ugdymo ir profesinio mokymo programas, personalo optimizavimui ir atnaujinimui, apmokėti</t>
  </si>
  <si>
    <t>Pandėlio gimnazija</t>
  </si>
  <si>
    <t>L.-d.,,Varpelis"</t>
  </si>
  <si>
    <t>Pandėlio UDC</t>
  </si>
  <si>
    <t>Lietuvos Respublikos Vyriausybės rezervo lėšos savivaldybių partirtoms materialinių išteklių trikimo, siekiant šalinti COVID-19 ligos padarinius ir valdyti  jos plitimą esant valstybės lygio ekstremaliajai situacijai, išlaidoms kompensuoti</t>
  </si>
  <si>
    <t xml:space="preserve">  iš jų:</t>
  </si>
  <si>
    <t xml:space="preserve">  (Rokiškio rajono savivaldybės tarybos </t>
  </si>
  <si>
    <t>Jaunimo užimtumo vasarą ir integravimo į darbo rinką projektui finansuoti</t>
  </si>
  <si>
    <t>iš jų:  socialinė parama</t>
  </si>
  <si>
    <t xml:space="preserve">          kompensacijos už šildymą ir vandenį</t>
  </si>
  <si>
    <t>Obelių gimnazijos IUS</t>
  </si>
  <si>
    <t xml:space="preserve"> IŠ VISO VALSTYBĖS BIUDŽETO LĖŠŲ (53+118)</t>
  </si>
  <si>
    <t>ROKIŠKIO RAJONO SAVIVALDYBĖS BIUDŽETINIŲ ĮSTAIGŲ 2022 M. PAJAMOS</t>
  </si>
  <si>
    <t xml:space="preserve">       UŽ TEIKIAMAS PASLAUGAS</t>
  </si>
  <si>
    <t>Įstaiga</t>
  </si>
  <si>
    <t>Planuojama gauti pajamų už teikiamas paslaugas</t>
  </si>
  <si>
    <t>tame skaičiuje</t>
  </si>
  <si>
    <t>Tėvų įnašai</t>
  </si>
  <si>
    <t>Pajamos už turto nuomą</t>
  </si>
  <si>
    <t>Kitos atsitiktinės pajamos</t>
  </si>
  <si>
    <t xml:space="preserve">Turto valdymo ir ūkio skyrius </t>
  </si>
  <si>
    <t>Viešoji biblioteka</t>
  </si>
  <si>
    <t>Senamiesčio prog. Laibgalių ikimokyklinio ir pradinio ugdymo sk.</t>
  </si>
  <si>
    <t>J. Tumo-Vaižganto gimnazija</t>
  </si>
  <si>
    <t>J. Tūbelio progimnazija</t>
  </si>
  <si>
    <t>Juodupės gimn. neformal. šviet. sk.</t>
  </si>
  <si>
    <t>Kamajų A. Strazdo gimnazija</t>
  </si>
  <si>
    <t>Kamajų A. Strazdo gimnazijos Jūžintų sk.</t>
  </si>
  <si>
    <t>Kamajų gimn. ikimokykl. ugdymo sk.</t>
  </si>
  <si>
    <t>Kamajų gimn. neformal.šviet. sk.</t>
  </si>
  <si>
    <t>Obelių gimn. neformal.šviet. sk.</t>
  </si>
  <si>
    <t xml:space="preserve">Pandėlio universalus daugiafunkcis centras </t>
  </si>
  <si>
    <t xml:space="preserve"> (Rokiškio rajono savivaldybės tarybos </t>
  </si>
  <si>
    <t xml:space="preserve">                                                                                                         3 priedas</t>
  </si>
  <si>
    <t xml:space="preserve">          Rokiškio rajono savivaldybės tarybos </t>
  </si>
  <si>
    <t>3 priedas</t>
  </si>
  <si>
    <t xml:space="preserve">                   2022 m. vasario 23 d. sprendimo Nr. TS-25</t>
  </si>
  <si>
    <t>(Rokiškio rajono savivaldybės tarybos</t>
  </si>
  <si>
    <t>redakcija)</t>
  </si>
  <si>
    <t>Specialioji tikslinė dotacija iš viso (13+...+17)</t>
  </si>
  <si>
    <t>Lėšos išlaidoms , susijusioms su mokyklų mokytojų, dirbančių pagal ikimokyklinio, priešmokyklinio, bendrojo  ugdymo ir profesinio mokymo programas, personalo optimizavimui ir atnaujinimui, apmokėti</t>
  </si>
  <si>
    <t xml:space="preserve">                                                              redakcija)</t>
  </si>
  <si>
    <t xml:space="preserve">                                                                                Rokiškio rajono savivaldybės tarybos  </t>
  </si>
  <si>
    <t xml:space="preserve">                                                                               (Rokiškio rajono savivaldybės tarybos </t>
  </si>
  <si>
    <t>Daugiafunkcės salės Rokiškio m. Taikos g.21A  statybai (VIP)</t>
  </si>
  <si>
    <t>ROKIŠKIO RAJONO SAVIVALDYBĖS 2022 METŲ BIUDŽETO ASIGNAVIMAI PROGRAMOMS</t>
  </si>
  <si>
    <t>Projekto pabaiga 2022-12-01 . Papildomi darbai šilumos trasų remontas ir dangos atstatymo darbai 29,8525 tūks. Eur. Sutarties indeksavimas 33,77 tūkst. Eur</t>
  </si>
  <si>
    <t>2022 m. VB lėšomis darbus vykdys   Kultūros infrastruktūros centras, reikalingos papildomiems nenumatytiems darbams 47,469 tūkst. Eur iš SB.</t>
  </si>
  <si>
    <r>
      <t>Rokiškio dvaro sodybos alaus darykla</t>
    </r>
    <r>
      <rPr>
        <i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(u. k. KVR 24857),Tyzenhauzų g. 1, Rokiškio m. avarijos grėsmės pašalinimo - apsaugos techninių priemonių įrengimo ir neatidėliotini saugojimo darbai</t>
    </r>
  </si>
  <si>
    <t xml:space="preserve">* Savivaldybės lėšos projektų prisidėjimui skiriamos 5 programoje </t>
  </si>
  <si>
    <r>
      <t xml:space="preserve">PLANUOJAMŲ VYKDYTI PROJEKTŲ, FINANSUOJAMŲ  </t>
    </r>
    <r>
      <rPr>
        <b/>
        <sz val="9"/>
        <rFont val="Times New Roman"/>
        <family val="1"/>
        <charset val="186"/>
      </rPr>
      <t>E</t>
    </r>
    <r>
      <rPr>
        <b/>
        <sz val="10"/>
        <rFont val="Times New Roman"/>
        <family val="1"/>
        <charset val="186"/>
      </rPr>
      <t>S IR KITŲ FONDŲ PARAMOS, VALSTYBĖS INVESTICIJŲ PROGRAMOS IR KURIEMS REIKALINGAS PRISIDĖJIMAS ,                 2022 M. SĄRAŠAS</t>
    </r>
  </si>
  <si>
    <t>sumos-tūkst. eurų</t>
  </si>
  <si>
    <t xml:space="preserve">                                                                                                        sumos- tūkst. eurų</t>
  </si>
  <si>
    <t>Juozo Tumo-Vaižganto gimnazijos Suaugusiųjų ir jaunimo skyrius</t>
  </si>
  <si>
    <t>Panemunėlio universalus daugiafunkcis centras iš viso</t>
  </si>
  <si>
    <t>Mokyklinių autobusų remontui</t>
  </si>
  <si>
    <t>PRATC už atliekų tvarkymą</t>
  </si>
  <si>
    <t>Kamajų A.Strazdo gimnazijos ikimokykl. ugdymo skyrius</t>
  </si>
  <si>
    <t>VšĮ Rokiškio ligoninė - valdymo spintai prie elektros generatoriaus</t>
  </si>
  <si>
    <t>Reikalinga 2022 metams , tūkst. Eur</t>
  </si>
  <si>
    <t xml:space="preserve"> Bendra projekto vertė patikslinta remiantis pasirašyta rangos darbų sutarties verte, VIP papildomo finansavimo laukiama Finansų ministerijos pritarimo. 2022 m.VIP lėšų suma bus didinama 991 tūkst. Eur</t>
  </si>
  <si>
    <t>Pratęstas iki 2022-12-31</t>
  </si>
  <si>
    <t>Pabaiga 2022-12, tačiau projektas faktiškai užbaigtas ir priduotas. Šiuo metu teikiamas galutinis MP NMA.</t>
  </si>
  <si>
    <t xml:space="preserve">Projekto pabaiga 2022-12-01. </t>
  </si>
  <si>
    <t>Gauta lėšų 26872,63 euro.Likusios bus panaudotos vėliau.</t>
  </si>
  <si>
    <t>Patikslintas biudžetas po pirkimo</t>
  </si>
  <si>
    <t xml:space="preserve">Pabaigos data 2022-10-31                           </t>
  </si>
  <si>
    <t xml:space="preserve"> Projekto veiklos baigtos 2022 m. rugpjūčio mėn., pateikta projekto galutinė ataskaita.             </t>
  </si>
  <si>
    <t xml:space="preserve"> Projektas pabaigtas</t>
  </si>
  <si>
    <t>Projekto veiklos baigtos 2022-06-10. Priduotas galutinis MP, laukiama patvirtinimo</t>
  </si>
  <si>
    <t xml:space="preserve">Projekto vykdymo laikotarpis 2022-04-27- 2024-01-15. </t>
  </si>
  <si>
    <t>Valstybės rezervo lėšos, skirtos užsieniečiams, pasitraukusiems iš Ukrainos dėl Rusijos Federacijos karinių veiksmų Ukrainoje,priimti ir pagalbai jiems  teikti iki 2022m. birželio 13d., įgyvendinant LR  piniginės paramos nepasiturintiems gyventojams įstatymą`</t>
  </si>
  <si>
    <t>Lėšos gerinti socialinių paslaugų kokybę ir prieinamumą, didinti socialinės paramos veiksmingumą kriziniais atvejais šeimoje (individualios priežiūros darbuotojų darbo užmokesčiui finansuoti)</t>
  </si>
  <si>
    <t>DOTACIJOS (11+12+18+43)</t>
  </si>
  <si>
    <t>Kitos dotacijos einamiesiems tikslams (19+...+42)</t>
  </si>
  <si>
    <t>Kitos dotacijos turtui įsigyti (44+...+48)</t>
  </si>
  <si>
    <t>KITOS PAJAMOS (50+54+55+58+59)</t>
  </si>
  <si>
    <t>Turto pajamos(51+52+53)</t>
  </si>
  <si>
    <t>Rinkliavos(56+57)</t>
  </si>
  <si>
    <t>VISI MOKESČIAI, PAJAMOS IR DOTACIJOS(1+10+49+60)</t>
  </si>
  <si>
    <t>1.3.4.1.1.5.12.</t>
  </si>
  <si>
    <t>VALSTYBĖS INVESTICIJŲ PROGRAMOJE NUMATYTOMS KAPITALO INVESTICIJOMS FINANSUOTI (72+73)</t>
  </si>
  <si>
    <t>KITOS DOTACIJOS (35+48+51+66+69+71)</t>
  </si>
  <si>
    <t>Kapitalo investicijos ir ilgalaikio turto remontas</t>
  </si>
  <si>
    <t>APLINKOS MINISTERIJA</t>
  </si>
  <si>
    <t>Dotacija naudotų padangų, kurių turėtojo nustatyti neįmanoma arba kuris neegzistuoja, tvarkymui</t>
  </si>
  <si>
    <t>1.3.4.1.1.5.32.</t>
  </si>
  <si>
    <t>Juozo Keliuočio viešoji biblioteka</t>
  </si>
  <si>
    <t>Asmenų su sunkia negalia slauga</t>
  </si>
  <si>
    <t>Mokymosi pasiekimų patikrinimams organizuoti ir vykdyti</t>
  </si>
  <si>
    <t>Juozo Tumo-Vaižganto gimnazijos VŠĮ Rokiškio psichiatrijios ligoninės mokymo skyrius</t>
  </si>
  <si>
    <t>Kamajų A.Strazdo gimnazijos Jūžintų skyrius</t>
  </si>
  <si>
    <t>Senamiesčio progimnazijos Laibgalių ikimok.ir priešmok.ugdymo sk.</t>
  </si>
  <si>
    <t>Lėšos kompensacijoms už būsto suteikimą užsieniečiams, pasitraukusiems iš Ukrainos, finansuoti (2022m. gegužės-spalio mėn.)</t>
  </si>
  <si>
    <t>Lėšos kompensacijoms už būsto suteikimą užsieniečiams, pasitraukusiems iš Ukrainos, finansuoti (2022m. gegužės -spalio mėn.)</t>
  </si>
  <si>
    <t>Lėšos kompensacijoms už būsto suteikimą užsieniečiams, pasitraukusiems iš Ukrainos, finansuoti (2022m. Gegužės-rugsėjo mėn.)</t>
  </si>
  <si>
    <t>Asmenų patalpinimas į stacionarias globos įstaigas</t>
  </si>
  <si>
    <t>Pagalbos pinigų ir kitų išmokų finansavimas</t>
  </si>
  <si>
    <t>Parapijos senelių namų finansavimas</t>
  </si>
  <si>
    <t>VšĮ Rokiškio ligoninei - dalininko įnašui( valdymo spintai prie elektros generatoriaus)</t>
  </si>
  <si>
    <t>Lengvatinio keleivių pervežimo išlaidoms kompensuoti</t>
  </si>
  <si>
    <t>Sporto srityje veikiančių fizinių ir juridinių asmenų veiklai finansuoti</t>
  </si>
  <si>
    <t>Trūkstamų specialistų pritraukimo į Panevėžio apskrities vyriausiojo policijos komisariato Rokiškio policijos komisariatą programą</t>
  </si>
  <si>
    <r>
      <t>Lėšos kompensacijoms už būsto suteikimą užsieniečiams, pasitraukusiems iš Ukrainos, finansuoti (2022m.spalio</t>
    </r>
    <r>
      <rPr>
        <sz val="10"/>
        <color rgb="FF0070C0"/>
        <rFont val="Arial"/>
        <family val="2"/>
        <charset val="186"/>
      </rPr>
      <t xml:space="preserve"> </t>
    </r>
    <r>
      <rPr>
        <sz val="10"/>
        <color theme="1"/>
        <rFont val="Arial"/>
        <family val="2"/>
        <charset val="186"/>
      </rPr>
      <t>mėn.)</t>
    </r>
  </si>
  <si>
    <t>Lėšos  ugdymui,maitinimui ir pavėžėjimui socialinę riziką patiriančių vaikų ikimokykliniam ugdymui užtikrinti</t>
  </si>
  <si>
    <t>iš jų</t>
  </si>
  <si>
    <t>Panemunėlio UDC</t>
  </si>
  <si>
    <t>Projekto pabaiga 2023-12. Vyksta rangos darbai</t>
  </si>
  <si>
    <t>Projekto vykdymas dėl COVID -19 pratestas iki 2022-09-30. Lėšos gautos ir bus grąžintos įvykdžius projektą iki 2022.12.31</t>
  </si>
  <si>
    <t>Projekto veiklų pabaiga 2022.12.31</t>
  </si>
  <si>
    <t>Paraiška vertinama. Lėšos bus grąžintos pasirašius sutartį.</t>
  </si>
  <si>
    <t>Turto valdymo ir ūkio skyrius iš viso</t>
  </si>
  <si>
    <t>Nuostolingų maršrutų išlaidų kompensavimas</t>
  </si>
  <si>
    <t>Eil. Nr.</t>
  </si>
  <si>
    <t>Įstaigos pavadinimas</t>
  </si>
  <si>
    <t>Ugdymo procesui organizuoti ir valdyti</t>
  </si>
  <si>
    <t>Švietimo pagalbai</t>
  </si>
  <si>
    <t>Iš viso:</t>
  </si>
  <si>
    <t xml:space="preserve">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</si>
  <si>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</t>
  </si>
  <si>
    <t>Senamiesčio progimnazijos Laibgalių ikimokyklinio ir priešmokyklinio ugdymo sk.</t>
  </si>
  <si>
    <t>M.-d. ,,Ąžuoliukas" Kavoliškio sk.</t>
  </si>
  <si>
    <t>Juodupės lopšelis-darželis</t>
  </si>
  <si>
    <t>Lopšelis-darželis ,,Nykštukas"</t>
  </si>
  <si>
    <t>Lopšelis-darželis ,,Pumpurėlis"</t>
  </si>
  <si>
    <t>Mokykla-darželis ,,Ąžuoliukas"</t>
  </si>
  <si>
    <t>Lopšelis-darželis ,,Varpelis"</t>
  </si>
  <si>
    <t>Kamajų Antano Strazdo gimnazija</t>
  </si>
  <si>
    <t>Kamajų Antano Strazdo gimnazijos Jūžintų sk.</t>
  </si>
  <si>
    <t>Kamajų Antano Strazdo gimnazijos ikimokyklinio ugdymo skyrius</t>
  </si>
  <si>
    <t>Juozo Tumo-Vaižganto gimnazijos suaugusiųjų ir jaunimo sk.</t>
  </si>
  <si>
    <t>Mokyklų bibliotekos darbuotojams</t>
  </si>
  <si>
    <t>Skaitmeninio ugdymo plėtrai</t>
  </si>
  <si>
    <t>sumos-eurais</t>
  </si>
  <si>
    <t>Mokymo lėšos ugdymo procesui organizuoti ir valdyti bei švietimo pagalbai, bibliotekos darbuotojams ir skaitmeninio ugdymo plėtrai 2022 metams</t>
  </si>
  <si>
    <t xml:space="preserve">(Rokiškio rajono savivaldybės tarybos </t>
  </si>
  <si>
    <t xml:space="preserve">Rokiškio rajono savivaldybės tarybos    </t>
  </si>
  <si>
    <t>2022 m. vasario 23 d.sprendimo Nr. TS-25</t>
  </si>
  <si>
    <t>9 priedas</t>
  </si>
  <si>
    <t xml:space="preserve">IŠ VISO KITOMS TIKSLINĖMS DOTACIJOMS   (54+55+58+59+62+...+72+...+75+78+81+84+85+86+89+90+93...+96+109+110+111+119+122+123+124+125)           </t>
  </si>
  <si>
    <t>Rokiškio miesto  seniūnija</t>
  </si>
  <si>
    <t>Individualių nuotekų valymo įrenginių įrengimo išlaidoms dalinai kompensuoti</t>
  </si>
  <si>
    <r>
      <t>Lėšos kompensacijoms už būsto suteikimą užsieniečiams, pasitraukusiems iš Ukrainos, finansuoti (2022m.</t>
    </r>
    <r>
      <rPr>
        <sz val="10"/>
        <rFont val="Arial"/>
        <family val="2"/>
        <charset val="186"/>
      </rPr>
      <t xml:space="preserve"> spalio </t>
    </r>
    <r>
      <rPr>
        <sz val="10"/>
        <color theme="1"/>
        <rFont val="Arial"/>
        <family val="2"/>
        <charset val="186"/>
      </rPr>
      <t>mėn.)</t>
    </r>
  </si>
  <si>
    <t xml:space="preserve">                                                                               2022 m. spalio 28 d. sprendimo Nr. TS-221 redakcija)</t>
  </si>
  <si>
    <t>(Rokiškio rajono savivaldybės tarybos                    2022 m. spalio 28 d. sprendimo Nr. TS-221 pakeitimai)</t>
  </si>
  <si>
    <t>(Rokiškio rajono savivaldybės tarybos          2022 m. spalio 28  d. sprendimo Nr.TS-221 pakeitimai)</t>
  </si>
  <si>
    <t>2022m. spalio 28 d. sprendimo Nr. TS-221</t>
  </si>
  <si>
    <t>2022 m. spalio 28 d. sprendimo Nr. TS-221</t>
  </si>
  <si>
    <t xml:space="preserve">                                                              2022 m. spalio 28 d. sprendimo Nr. TS-221 </t>
  </si>
  <si>
    <t xml:space="preserve">      2022m. spalio 28 d. sprendimo Nr. TS-221</t>
  </si>
  <si>
    <t xml:space="preserve"> 2022 m. spalio 28 d. sprendimo Nr. TS-221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</si>
</sst>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€_-;\-* #,##0.00\ _€_-;_-* &quot;-&quot;??\ _€_-;_-@_-"/>
    <numFmt numFmtId="164" formatCode="_-* #,##0.00\ _L_t_-;\-* #,##0.00\ _L_t_-;_-* &quot;-&quot;??\ _L_t_-;_-@_-"/>
    <numFmt numFmtId="165" formatCode="0.0"/>
    <numFmt numFmtId="166" formatCode="0.000"/>
    <numFmt numFmtId="167" formatCode="0.0000"/>
    <numFmt numFmtId="168" formatCode="0.00000"/>
    <numFmt numFmtId="169" formatCode="#,##0.00000"/>
    <numFmt numFmtId="170" formatCode="0.000000"/>
    <numFmt numFmtId="171" formatCode="_-* #,##0.00000\ _€_-;\-* #,##0.00000\ _€_-;_-* &quot;-&quot;??\ _€_-;_-@_-"/>
    <numFmt numFmtId="172" formatCode="_-* #,##0.00000\ _€_-;\-* #,##0.00000\ _€_-;_-* &quot;-&quot;?????\ _€_-;_-@_-"/>
    <numFmt numFmtId="173" formatCode="0;[Red]0"/>
  </numFmts>
  <fonts count="54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sz val="11"/>
      <name val="Times New Roman"/>
      <family val="1"/>
      <charset val="186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11"/>
      <name val="Arial"/>
      <family val="2"/>
      <charset val="186"/>
    </font>
    <font>
      <b/>
      <sz val="9"/>
      <name val="Times New Roman"/>
      <family val="1"/>
      <charset val="186"/>
    </font>
    <font>
      <sz val="10"/>
      <name val="Arial"/>
      <family val="2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i/>
      <sz val="10"/>
      <name val="Arial"/>
      <family val="2"/>
      <charset val="186"/>
    </font>
    <font>
      <sz val="11"/>
      <color rgb="FFFF0000"/>
      <name val="Times New Roman"/>
      <family val="1"/>
      <charset val="186"/>
    </font>
    <font>
      <sz val="12"/>
      <color rgb="FF0070C0"/>
      <name val="Times New Roman"/>
      <family val="1"/>
      <charset val="186"/>
    </font>
    <font>
      <sz val="10"/>
      <color rgb="FF0070C0"/>
      <name val="Arial"/>
      <family val="2"/>
      <charset val="186"/>
    </font>
    <font>
      <b/>
      <sz val="10"/>
      <color rgb="FF0070C0"/>
      <name val="Arial"/>
      <family val="2"/>
      <charset val="186"/>
    </font>
    <font>
      <sz val="16"/>
      <color rgb="FFFF0000"/>
      <name val="Arial"/>
      <family val="2"/>
      <charset val="186"/>
    </font>
    <font>
      <sz val="14"/>
      <color rgb="FFFF0000"/>
      <name val="Arial"/>
      <family val="2"/>
      <charset val="186"/>
    </font>
    <font>
      <sz val="14"/>
      <color rgb="FFFF0000"/>
      <name val="Times New Roman"/>
      <family val="1"/>
      <charset val="186"/>
    </font>
    <font>
      <b/>
      <sz val="10"/>
      <name val="Arial"/>
      <family val="2"/>
    </font>
    <font>
      <sz val="12"/>
      <name val="Arial"/>
      <family val="2"/>
      <charset val="186"/>
    </font>
    <font>
      <sz val="12"/>
      <color rgb="FF0070C0"/>
      <name val="Arial"/>
      <family val="2"/>
      <charset val="186"/>
    </font>
    <font>
      <b/>
      <i/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15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64"/>
      </right>
      <top/>
      <bottom style="medium">
        <color indexed="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0"/>
      </left>
      <right style="medium">
        <color indexed="64"/>
      </right>
      <top style="medium">
        <color indexed="0"/>
      </top>
      <bottom/>
      <diagonal/>
    </border>
    <border>
      <left style="medium">
        <color indexed="0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/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64"/>
      </right>
      <top/>
      <bottom/>
      <diagonal/>
    </border>
    <border>
      <left/>
      <right style="thin">
        <color indexed="0"/>
      </right>
      <top/>
      <bottom/>
      <diagonal/>
    </border>
    <border>
      <left/>
      <right style="medium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thin">
        <color indexed="64"/>
      </bottom>
      <diagonal/>
    </border>
    <border>
      <left style="thin">
        <color indexed="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/>
      <bottom style="medium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7">
    <xf numFmtId="0" fontId="0" fillId="0" borderId="0"/>
    <xf numFmtId="0" fontId="21" fillId="0" borderId="0"/>
    <xf numFmtId="0" fontId="26" fillId="0" borderId="0"/>
    <xf numFmtId="0" fontId="22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43" fontId="3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31">
    <xf numFmtId="0" fontId="0" fillId="0" borderId="0" xfId="0"/>
    <xf numFmtId="0" fontId="7" fillId="0" borderId="0" xfId="0" applyFont="1"/>
    <xf numFmtId="0" fontId="7" fillId="0" borderId="0" xfId="0" applyFont="1" applyAlignment="1">
      <alignment horizontal="left" indent="15"/>
    </xf>
    <xf numFmtId="0" fontId="8" fillId="0" borderId="0" xfId="0" applyFont="1"/>
    <xf numFmtId="0" fontId="13" fillId="0" borderId="0" xfId="0" applyFont="1" applyAlignment="1"/>
    <xf numFmtId="16" fontId="0" fillId="0" borderId="0" xfId="0" applyNumberFormat="1"/>
    <xf numFmtId="0" fontId="12" fillId="0" borderId="0" xfId="0" applyFont="1"/>
    <xf numFmtId="0" fontId="0" fillId="0" borderId="0" xfId="0" applyFill="1"/>
    <xf numFmtId="0" fontId="11" fillId="0" borderId="0" xfId="0" applyFont="1"/>
    <xf numFmtId="166" fontId="12" fillId="0" borderId="1" xfId="0" applyNumberFormat="1" applyFont="1" applyFill="1" applyBorder="1"/>
    <xf numFmtId="166" fontId="0" fillId="3" borderId="1" xfId="0" applyNumberFormat="1" applyFill="1" applyBorder="1"/>
    <xf numFmtId="0" fontId="10" fillId="0" borderId="0" xfId="0" applyFont="1" applyAlignment="1"/>
    <xf numFmtId="166" fontId="12" fillId="3" borderId="1" xfId="0" applyNumberFormat="1" applyFont="1" applyFill="1" applyBorder="1"/>
    <xf numFmtId="0" fontId="10" fillId="0" borderId="0" xfId="0" applyFont="1"/>
    <xf numFmtId="0" fontId="12" fillId="0" borderId="0" xfId="0" applyFont="1" applyAlignment="1"/>
    <xf numFmtId="0" fontId="11" fillId="0" borderId="5" xfId="9" applyFont="1" applyBorder="1" applyAlignment="1">
      <alignment horizontal="left" vertical="center" wrapText="1"/>
    </xf>
    <xf numFmtId="166" fontId="11" fillId="0" borderId="6" xfId="0" applyNumberFormat="1" applyFont="1" applyBorder="1"/>
    <xf numFmtId="0" fontId="11" fillId="0" borderId="2" xfId="9" applyFont="1" applyBorder="1" applyAlignment="1">
      <alignment horizontal="center" vertical="center" wrapText="1"/>
    </xf>
    <xf numFmtId="166" fontId="11" fillId="0" borderId="7" xfId="0" applyNumberFormat="1" applyFont="1" applyBorder="1"/>
    <xf numFmtId="166" fontId="11" fillId="0" borderId="3" xfId="9" applyNumberFormat="1" applyFont="1" applyBorder="1" applyAlignment="1">
      <alignment horizontal="right" vertical="center" wrapText="1"/>
    </xf>
    <xf numFmtId="0" fontId="11" fillId="0" borderId="5" xfId="0" applyFont="1" applyBorder="1"/>
    <xf numFmtId="166" fontId="11" fillId="0" borderId="3" xfId="0" applyNumberFormat="1" applyFont="1" applyBorder="1"/>
    <xf numFmtId="0" fontId="11" fillId="0" borderId="3" xfId="9" applyFont="1" applyBorder="1" applyAlignment="1">
      <alignment horizontal="right" vertical="center" wrapText="1"/>
    </xf>
    <xf numFmtId="0" fontId="12" fillId="0" borderId="5" xfId="0" applyFont="1" applyBorder="1"/>
    <xf numFmtId="166" fontId="12" fillId="0" borderId="6" xfId="0" applyNumberFormat="1" applyFont="1" applyBorder="1"/>
    <xf numFmtId="166" fontId="12" fillId="0" borderId="3" xfId="0" applyNumberFormat="1" applyFont="1" applyBorder="1"/>
    <xf numFmtId="166" fontId="12" fillId="0" borderId="2" xfId="0" applyNumberFormat="1" applyFont="1" applyBorder="1"/>
    <xf numFmtId="166" fontId="12" fillId="0" borderId="7" xfId="0" applyNumberFormat="1" applyFont="1" applyBorder="1"/>
    <xf numFmtId="166" fontId="12" fillId="0" borderId="1" xfId="0" applyNumberFormat="1" applyFont="1" applyBorder="1"/>
    <xf numFmtId="166" fontId="11" fillId="0" borderId="2" xfId="0" applyNumberFormat="1" applyFont="1" applyBorder="1"/>
    <xf numFmtId="166" fontId="11" fillId="0" borderId="1" xfId="0" applyNumberFormat="1" applyFont="1" applyBorder="1"/>
    <xf numFmtId="166" fontId="12" fillId="2" borderId="3" xfId="0" applyNumberFormat="1" applyFont="1" applyFill="1" applyBorder="1"/>
    <xf numFmtId="0" fontId="12" fillId="0" borderId="5" xfId="0" applyFont="1" applyBorder="1" applyAlignment="1">
      <alignment wrapText="1"/>
    </xf>
    <xf numFmtId="166" fontId="12" fillId="0" borderId="8" xfId="0" applyNumberFormat="1" applyFont="1" applyBorder="1"/>
    <xf numFmtId="166" fontId="12" fillId="0" borderId="9" xfId="0" applyNumberFormat="1" applyFont="1" applyBorder="1"/>
    <xf numFmtId="166" fontId="11" fillId="0" borderId="10" xfId="0" applyNumberFormat="1" applyFont="1" applyBorder="1"/>
    <xf numFmtId="166" fontId="12" fillId="3" borderId="7" xfId="0" applyNumberFormat="1" applyFont="1" applyFill="1" applyBorder="1"/>
    <xf numFmtId="0" fontId="15" fillId="2" borderId="5" xfId="0" applyFont="1" applyFill="1" applyBorder="1"/>
    <xf numFmtId="0" fontId="15" fillId="0" borderId="5" xfId="0" applyFont="1" applyBorder="1"/>
    <xf numFmtId="166" fontId="12" fillId="0" borderId="7" xfId="0" applyNumberFormat="1" applyFont="1" applyBorder="1" applyAlignment="1">
      <alignment vertical="top" wrapText="1"/>
    </xf>
    <xf numFmtId="0" fontId="12" fillId="0" borderId="11" xfId="0" applyFont="1" applyBorder="1"/>
    <xf numFmtId="166" fontId="12" fillId="0" borderId="12" xfId="0" applyNumberFormat="1" applyFont="1" applyBorder="1"/>
    <xf numFmtId="166" fontId="12" fillId="0" borderId="13" xfId="0" applyNumberFormat="1" applyFont="1" applyBorder="1"/>
    <xf numFmtId="166" fontId="12" fillId="0" borderId="14" xfId="0" applyNumberFormat="1" applyFont="1" applyBorder="1"/>
    <xf numFmtId="166" fontId="12" fillId="0" borderId="15" xfId="0" applyNumberFormat="1" applyFont="1" applyBorder="1"/>
    <xf numFmtId="166" fontId="12" fillId="0" borderId="16" xfId="0" applyNumberFormat="1" applyFont="1" applyBorder="1"/>
    <xf numFmtId="166" fontId="11" fillId="0" borderId="14" xfId="0" applyNumberFormat="1" applyFont="1" applyBorder="1"/>
    <xf numFmtId="166" fontId="11" fillId="0" borderId="15" xfId="0" applyNumberFormat="1" applyFont="1" applyBorder="1"/>
    <xf numFmtId="166" fontId="11" fillId="0" borderId="13" xfId="0" applyNumberFormat="1" applyFont="1" applyBorder="1"/>
    <xf numFmtId="166" fontId="11" fillId="0" borderId="16" xfId="0" applyNumberFormat="1" applyFont="1" applyBorder="1"/>
    <xf numFmtId="166" fontId="12" fillId="0" borderId="17" xfId="0" applyNumberFormat="1" applyFont="1" applyBorder="1"/>
    <xf numFmtId="0" fontId="12" fillId="0" borderId="5" xfId="0" applyFont="1" applyBorder="1" applyAlignment="1">
      <alignment horizontal="left"/>
    </xf>
    <xf numFmtId="0" fontId="12" fillId="2" borderId="5" xfId="0" applyFont="1" applyFill="1" applyBorder="1"/>
    <xf numFmtId="0" fontId="12" fillId="0" borderId="18" xfId="0" applyFont="1" applyBorder="1"/>
    <xf numFmtId="166" fontId="12" fillId="0" borderId="19" xfId="0" applyNumberFormat="1" applyFont="1" applyBorder="1"/>
    <xf numFmtId="166" fontId="12" fillId="0" borderId="20" xfId="0" applyNumberFormat="1" applyFont="1" applyBorder="1"/>
    <xf numFmtId="166" fontId="11" fillId="0" borderId="21" xfId="0" applyNumberFormat="1" applyFont="1" applyBorder="1"/>
    <xf numFmtId="166" fontId="12" fillId="0" borderId="21" xfId="0" applyNumberFormat="1" applyFont="1" applyBorder="1"/>
    <xf numFmtId="0" fontId="11" fillId="0" borderId="23" xfId="0" applyFont="1" applyBorder="1"/>
    <xf numFmtId="0" fontId="12" fillId="0" borderId="24" xfId="0" applyFont="1" applyBorder="1"/>
    <xf numFmtId="166" fontId="12" fillId="0" borderId="25" xfId="0" applyNumberFormat="1" applyFont="1" applyBorder="1"/>
    <xf numFmtId="166" fontId="12" fillId="3" borderId="26" xfId="0" applyNumberFormat="1" applyFont="1" applyFill="1" applyBorder="1"/>
    <xf numFmtId="166" fontId="12" fillId="0" borderId="27" xfId="0" applyNumberFormat="1" applyFont="1" applyBorder="1"/>
    <xf numFmtId="166" fontId="12" fillId="0" borderId="28" xfId="0" applyNumberFormat="1" applyFont="1" applyBorder="1"/>
    <xf numFmtId="166" fontId="12" fillId="0" borderId="29" xfId="0" applyNumberFormat="1" applyFont="1" applyBorder="1"/>
    <xf numFmtId="166" fontId="12" fillId="0" borderId="26" xfId="0" applyNumberFormat="1" applyFont="1" applyBorder="1"/>
    <xf numFmtId="166" fontId="12" fillId="3" borderId="29" xfId="0" applyNumberFormat="1" applyFont="1" applyFill="1" applyBorder="1"/>
    <xf numFmtId="0" fontId="12" fillId="0" borderId="0" xfId="0" applyFont="1" applyFill="1" applyBorder="1"/>
    <xf numFmtId="0" fontId="18" fillId="0" borderId="0" xfId="0" applyFont="1"/>
    <xf numFmtId="0" fontId="11" fillId="0" borderId="30" xfId="9" applyFont="1" applyBorder="1" applyAlignment="1">
      <alignment horizontal="center" vertical="center" wrapText="1"/>
    </xf>
    <xf numFmtId="0" fontId="14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19" fillId="0" borderId="23" xfId="0" applyFont="1" applyBorder="1" applyAlignment="1">
      <alignment wrapText="1"/>
    </xf>
    <xf numFmtId="166" fontId="12" fillId="0" borderId="31" xfId="0" applyNumberFormat="1" applyFont="1" applyBorder="1"/>
    <xf numFmtId="166" fontId="12" fillId="0" borderId="32" xfId="0" applyNumberFormat="1" applyFont="1" applyBorder="1"/>
    <xf numFmtId="166" fontId="12" fillId="0" borderId="24" xfId="0" applyNumberFormat="1" applyFont="1" applyBorder="1"/>
    <xf numFmtId="0" fontId="0" fillId="0" borderId="33" xfId="0" applyBorder="1" applyAlignment="1">
      <alignment vertical="top"/>
    </xf>
    <xf numFmtId="0" fontId="12" fillId="0" borderId="33" xfId="9" applyFont="1" applyBorder="1" applyAlignment="1">
      <alignment horizontal="left" vertical="center" wrapText="1"/>
    </xf>
    <xf numFmtId="166" fontId="12" fillId="0" borderId="34" xfId="0" applyNumberFormat="1" applyFont="1" applyBorder="1"/>
    <xf numFmtId="0" fontId="11" fillId="0" borderId="35" xfId="9" applyFont="1" applyBorder="1" applyAlignment="1">
      <alignment horizontal="center" vertical="center" wrapText="1"/>
    </xf>
    <xf numFmtId="166" fontId="12" fillId="0" borderId="36" xfId="9" applyNumberFormat="1" applyFont="1" applyBorder="1" applyAlignment="1">
      <alignment horizontal="right" vertical="center" wrapText="1"/>
    </xf>
    <xf numFmtId="166" fontId="12" fillId="0" borderId="37" xfId="9" applyNumberFormat="1" applyFont="1" applyBorder="1" applyAlignment="1">
      <alignment horizontal="right" vertical="center" wrapText="1"/>
    </xf>
    <xf numFmtId="166" fontId="12" fillId="0" borderId="38" xfId="9" applyNumberFormat="1" applyFont="1" applyBorder="1" applyAlignment="1">
      <alignment horizontal="right" vertical="center" wrapText="1"/>
    </xf>
    <xf numFmtId="166" fontId="12" fillId="0" borderId="37" xfId="0" applyNumberFormat="1" applyFont="1" applyBorder="1"/>
    <xf numFmtId="166" fontId="12" fillId="0" borderId="35" xfId="0" applyNumberFormat="1" applyFont="1" applyBorder="1"/>
    <xf numFmtId="166" fontId="12" fillId="0" borderId="36" xfId="0" applyNumberFormat="1" applyFont="1" applyBorder="1"/>
    <xf numFmtId="166" fontId="12" fillId="0" borderId="38" xfId="0" applyNumberFormat="1" applyFont="1" applyBorder="1"/>
    <xf numFmtId="166" fontId="12" fillId="0" borderId="39" xfId="0" applyNumberFormat="1" applyFont="1" applyBorder="1"/>
    <xf numFmtId="166" fontId="12" fillId="0" borderId="40" xfId="0" applyNumberFormat="1" applyFont="1" applyBorder="1"/>
    <xf numFmtId="166" fontId="12" fillId="0" borderId="41" xfId="0" applyNumberFormat="1" applyFont="1" applyBorder="1"/>
    <xf numFmtId="0" fontId="12" fillId="0" borderId="33" xfId="0" applyFont="1" applyBorder="1"/>
    <xf numFmtId="0" fontId="0" fillId="0" borderId="5" xfId="0" applyBorder="1" applyAlignment="1">
      <alignment vertical="top"/>
    </xf>
    <xf numFmtId="166" fontId="0" fillId="2" borderId="3" xfId="0" applyNumberFormat="1" applyFill="1" applyBorder="1"/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7" xfId="0" applyNumberFormat="1" applyBorder="1"/>
    <xf numFmtId="166" fontId="12" fillId="0" borderId="10" xfId="0" applyNumberFormat="1" applyFont="1" applyBorder="1"/>
    <xf numFmtId="166" fontId="0" fillId="0" borderId="9" xfId="0" applyNumberFormat="1" applyBorder="1"/>
    <xf numFmtId="166" fontId="17" fillId="0" borderId="7" xfId="0" applyNumberFormat="1" applyFont="1" applyBorder="1"/>
    <xf numFmtId="166" fontId="0" fillId="0" borderId="6" xfId="0" applyNumberFormat="1" applyBorder="1"/>
    <xf numFmtId="166" fontId="0" fillId="0" borderId="10" xfId="0" applyNumberFormat="1" applyBorder="1"/>
    <xf numFmtId="0" fontId="20" fillId="0" borderId="5" xfId="0" applyFont="1" applyBorder="1" applyAlignment="1">
      <alignment wrapText="1"/>
    </xf>
    <xf numFmtId="166" fontId="0" fillId="0" borderId="8" xfId="0" applyNumberFormat="1" applyBorder="1"/>
    <xf numFmtId="0" fontId="15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6" fontId="0" fillId="0" borderId="24" xfId="0" applyNumberFormat="1" applyBorder="1"/>
    <xf numFmtId="166" fontId="12" fillId="0" borderId="42" xfId="0" applyNumberFormat="1" applyFont="1" applyBorder="1"/>
    <xf numFmtId="166" fontId="0" fillId="0" borderId="35" xfId="0" applyNumberFormat="1" applyBorder="1"/>
    <xf numFmtId="166" fontId="12" fillId="0" borderId="4" xfId="0" applyNumberFormat="1" applyFont="1" applyBorder="1"/>
    <xf numFmtId="166" fontId="12" fillId="0" borderId="43" xfId="0" applyNumberFormat="1" applyFont="1" applyBorder="1"/>
    <xf numFmtId="166" fontId="0" fillId="0" borderId="44" xfId="0" applyNumberFormat="1" applyBorder="1"/>
    <xf numFmtId="166" fontId="0" fillId="0" borderId="41" xfId="0" applyNumberFormat="1" applyBorder="1"/>
    <xf numFmtId="166" fontId="12" fillId="0" borderId="45" xfId="0" applyNumberFormat="1" applyFont="1" applyBorder="1"/>
    <xf numFmtId="166" fontId="0" fillId="0" borderId="46" xfId="0" applyNumberFormat="1" applyBorder="1"/>
    <xf numFmtId="166" fontId="0" fillId="0" borderId="39" xfId="0" applyNumberFormat="1" applyBorder="1"/>
    <xf numFmtId="166" fontId="0" fillId="0" borderId="37" xfId="0" applyNumberFormat="1" applyBorder="1"/>
    <xf numFmtId="166" fontId="0" fillId="0" borderId="47" xfId="0" applyNumberFormat="1" applyBorder="1"/>
    <xf numFmtId="0" fontId="20" fillId="0" borderId="5" xfId="0" applyFont="1" applyBorder="1"/>
    <xf numFmtId="0" fontId="0" fillId="0" borderId="11" xfId="0" applyBorder="1" applyAlignment="1">
      <alignment vertical="top"/>
    </xf>
    <xf numFmtId="166" fontId="0" fillId="0" borderId="20" xfId="0" applyNumberFormat="1" applyBorder="1"/>
    <xf numFmtId="166" fontId="0" fillId="0" borderId="19" xfId="0" applyNumberFormat="1" applyBorder="1"/>
    <xf numFmtId="166" fontId="0" fillId="0" borderId="21" xfId="0" applyNumberFormat="1" applyBorder="1"/>
    <xf numFmtId="166" fontId="0" fillId="0" borderId="48" xfId="0" applyNumberFormat="1" applyBorder="1"/>
    <xf numFmtId="166" fontId="11" fillId="0" borderId="19" xfId="0" applyNumberFormat="1" applyFont="1" applyBorder="1"/>
    <xf numFmtId="166" fontId="12" fillId="3" borderId="31" xfId="0" applyNumberFormat="1" applyFont="1" applyFill="1" applyBorder="1"/>
    <xf numFmtId="166" fontId="12" fillId="3" borderId="25" xfId="0" applyNumberFormat="1" applyFont="1" applyFill="1" applyBorder="1"/>
    <xf numFmtId="166" fontId="0" fillId="0" borderId="29" xfId="0" applyNumberFormat="1" applyBorder="1"/>
    <xf numFmtId="166" fontId="0" fillId="0" borderId="25" xfId="0" applyNumberFormat="1" applyBorder="1"/>
    <xf numFmtId="0" fontId="12" fillId="0" borderId="49" xfId="0" applyFont="1" applyBorder="1" applyAlignment="1">
      <alignment wrapText="1"/>
    </xf>
    <xf numFmtId="166" fontId="12" fillId="0" borderId="50" xfId="0" applyNumberFormat="1" applyFont="1" applyBorder="1"/>
    <xf numFmtId="166" fontId="0" fillId="0" borderId="40" xfId="0" applyNumberFormat="1" applyBorder="1"/>
    <xf numFmtId="166" fontId="12" fillId="3" borderId="3" xfId="0" applyNumberFormat="1" applyFont="1" applyFill="1" applyBorder="1"/>
    <xf numFmtId="166" fontId="11" fillId="3" borderId="7" xfId="0" applyNumberFormat="1" applyFont="1" applyFill="1" applyBorder="1"/>
    <xf numFmtId="166" fontId="11" fillId="3" borderId="3" xfId="0" applyNumberFormat="1" applyFont="1" applyFill="1" applyBorder="1"/>
    <xf numFmtId="0" fontId="15" fillId="0" borderId="11" xfId="0" applyFont="1" applyBorder="1"/>
    <xf numFmtId="0" fontId="15" fillId="2" borderId="40" xfId="0" applyFont="1" applyFill="1" applyBorder="1" applyAlignment="1"/>
    <xf numFmtId="0" fontId="15" fillId="2" borderId="40" xfId="0" applyFont="1" applyFill="1" applyBorder="1" applyAlignment="1">
      <alignment vertical="top" wrapText="1"/>
    </xf>
    <xf numFmtId="0" fontId="16" fillId="0" borderId="5" xfId="0" applyFont="1" applyBorder="1"/>
    <xf numFmtId="166" fontId="0" fillId="0" borderId="15" xfId="0" applyNumberFormat="1" applyBorder="1"/>
    <xf numFmtId="166" fontId="0" fillId="0" borderId="13" xfId="0" applyNumberFormat="1" applyBorder="1"/>
    <xf numFmtId="166" fontId="0" fillId="0" borderId="16" xfId="0" applyNumberFormat="1" applyBorder="1"/>
    <xf numFmtId="0" fontId="19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5" fillId="2" borderId="5" xfId="0" applyFont="1" applyFill="1" applyBorder="1" applyAlignment="1">
      <alignment vertical="top" wrapText="1"/>
    </xf>
    <xf numFmtId="166" fontId="11" fillId="0" borderId="7" xfId="0" applyNumberFormat="1" applyFont="1" applyBorder="1" applyAlignment="1">
      <alignment wrapText="1"/>
    </xf>
    <xf numFmtId="166" fontId="0" fillId="0" borderId="3" xfId="0" applyNumberFormat="1" applyBorder="1" applyAlignment="1">
      <alignment wrapText="1"/>
    </xf>
    <xf numFmtId="166" fontId="12" fillId="0" borderId="3" xfId="0" applyNumberFormat="1" applyFont="1" applyBorder="1" applyAlignment="1">
      <alignment wrapText="1"/>
    </xf>
    <xf numFmtId="166" fontId="12" fillId="0" borderId="1" xfId="0" applyNumberFormat="1" applyFont="1" applyBorder="1" applyAlignment="1">
      <alignment wrapText="1"/>
    </xf>
    <xf numFmtId="166" fontId="0" fillId="0" borderId="6" xfId="0" applyNumberFormat="1" applyBorder="1" applyAlignment="1">
      <alignment wrapText="1"/>
    </xf>
    <xf numFmtId="166" fontId="0" fillId="2" borderId="3" xfId="0" applyNumberFormat="1" applyFill="1" applyBorder="1" applyAlignment="1">
      <alignment wrapText="1"/>
    </xf>
    <xf numFmtId="166" fontId="0" fillId="0" borderId="3" xfId="0" applyNumberFormat="1" applyBorder="1" applyAlignment="1">
      <alignment vertical="top" wrapText="1"/>
    </xf>
    <xf numFmtId="166" fontId="0" fillId="0" borderId="2" xfId="0" applyNumberFormat="1" applyBorder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166" fontId="0" fillId="0" borderId="7" xfId="0" applyNumberForma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166" fontId="11" fillId="0" borderId="8" xfId="0" applyNumberFormat="1" applyFont="1" applyBorder="1"/>
    <xf numFmtId="0" fontId="11" fillId="2" borderId="11" xfId="0" applyFont="1" applyFill="1" applyBorder="1"/>
    <xf numFmtId="166" fontId="0" fillId="0" borderId="12" xfId="0" applyNumberFormat="1" applyBorder="1"/>
    <xf numFmtId="166" fontId="0" fillId="0" borderId="14" xfId="0" applyNumberFormat="1" applyBorder="1"/>
    <xf numFmtId="0" fontId="0" fillId="0" borderId="40" xfId="0" applyBorder="1" applyAlignment="1">
      <alignment vertical="top"/>
    </xf>
    <xf numFmtId="0" fontId="12" fillId="0" borderId="51" xfId="0" applyFont="1" applyBorder="1"/>
    <xf numFmtId="166" fontId="12" fillId="0" borderId="44" xfId="0" applyNumberFormat="1" applyFont="1" applyBorder="1"/>
    <xf numFmtId="166" fontId="12" fillId="0" borderId="51" xfId="0" applyNumberFormat="1" applyFont="1" applyBorder="1"/>
    <xf numFmtId="166" fontId="0" fillId="0" borderId="4" xfId="0" applyNumberFormat="1" applyBorder="1"/>
    <xf numFmtId="166" fontId="0" fillId="0" borderId="43" xfId="0" applyNumberFormat="1" applyBorder="1"/>
    <xf numFmtId="0" fontId="0" fillId="0" borderId="8" xfId="0" applyBorder="1" applyAlignment="1">
      <alignment vertical="top"/>
    </xf>
    <xf numFmtId="0" fontId="15" fillId="0" borderId="8" xfId="0" applyFont="1" applyFill="1" applyBorder="1" applyAlignment="1">
      <alignment vertical="top" wrapText="1"/>
    </xf>
    <xf numFmtId="0" fontId="0" fillId="0" borderId="2" xfId="0" applyBorder="1" applyAlignment="1">
      <alignment vertical="top"/>
    </xf>
    <xf numFmtId="166" fontId="0" fillId="0" borderId="36" xfId="0" applyNumberFormat="1" applyBorder="1"/>
    <xf numFmtId="166" fontId="0" fillId="0" borderId="38" xfId="0" applyNumberFormat="1" applyBorder="1"/>
    <xf numFmtId="166" fontId="11" fillId="0" borderId="52" xfId="0" applyNumberFormat="1" applyFont="1" applyBorder="1"/>
    <xf numFmtId="166" fontId="0" fillId="0" borderId="52" xfId="0" applyNumberFormat="1" applyBorder="1"/>
    <xf numFmtId="166" fontId="0" fillId="0" borderId="53" xfId="0" applyNumberFormat="1" applyBorder="1"/>
    <xf numFmtId="166" fontId="0" fillId="0" borderId="54" xfId="0" applyNumberFormat="1" applyBorder="1"/>
    <xf numFmtId="0" fontId="12" fillId="0" borderId="23" xfId="0" applyFont="1" applyBorder="1"/>
    <xf numFmtId="166" fontId="12" fillId="0" borderId="7" xfId="0" applyNumberFormat="1" applyFont="1" applyFill="1" applyBorder="1"/>
    <xf numFmtId="0" fontId="9" fillId="0" borderId="0" xfId="0" applyFont="1"/>
    <xf numFmtId="16" fontId="9" fillId="0" borderId="0" xfId="0" applyNumberFormat="1" applyFont="1"/>
    <xf numFmtId="0" fontId="0" fillId="3" borderId="0" xfId="0" applyFill="1"/>
    <xf numFmtId="0" fontId="0" fillId="3" borderId="0" xfId="0" applyNumberFormat="1" applyFont="1" applyFill="1" applyBorder="1" applyAlignment="1" applyProtection="1"/>
    <xf numFmtId="0" fontId="10" fillId="3" borderId="0" xfId="0" applyNumberFormat="1" applyFont="1" applyFill="1" applyBorder="1" applyAlignment="1" applyProtection="1"/>
    <xf numFmtId="0" fontId="11" fillId="3" borderId="0" xfId="0" applyNumberFormat="1" applyFont="1" applyFill="1" applyBorder="1" applyAlignment="1" applyProtection="1"/>
    <xf numFmtId="166" fontId="12" fillId="3" borderId="58" xfId="0" applyNumberFormat="1" applyFont="1" applyFill="1" applyBorder="1" applyAlignment="1" applyProtection="1"/>
    <xf numFmtId="166" fontId="12" fillId="3" borderId="59" xfId="0" applyNumberFormat="1" applyFont="1" applyFill="1" applyBorder="1" applyAlignment="1" applyProtection="1"/>
    <xf numFmtId="166" fontId="0" fillId="3" borderId="62" xfId="0" applyNumberFormat="1" applyFont="1" applyFill="1" applyBorder="1" applyAlignment="1" applyProtection="1"/>
    <xf numFmtId="166" fontId="0" fillId="3" borderId="63" xfId="0" applyNumberFormat="1" applyFont="1" applyFill="1" applyBorder="1" applyAlignment="1" applyProtection="1"/>
    <xf numFmtId="166" fontId="12" fillId="3" borderId="62" xfId="0" applyNumberFormat="1" applyFont="1" applyFill="1" applyBorder="1" applyAlignment="1" applyProtection="1"/>
    <xf numFmtId="0" fontId="12" fillId="3" borderId="0" xfId="0" applyNumberFormat="1" applyFont="1" applyFill="1" applyBorder="1" applyAlignment="1" applyProtection="1"/>
    <xf numFmtId="0" fontId="12" fillId="3" borderId="0" xfId="0" applyFont="1" applyFill="1"/>
    <xf numFmtId="166" fontId="12" fillId="3" borderId="67" xfId="0" applyNumberFormat="1" applyFont="1" applyFill="1" applyBorder="1" applyAlignment="1" applyProtection="1"/>
    <xf numFmtId="166" fontId="12" fillId="3" borderId="68" xfId="0" applyNumberFormat="1" applyFont="1" applyFill="1" applyBorder="1" applyAlignment="1" applyProtection="1"/>
    <xf numFmtId="166" fontId="12" fillId="3" borderId="63" xfId="0" applyNumberFormat="1" applyFont="1" applyFill="1" applyBorder="1" applyAlignment="1" applyProtection="1"/>
    <xf numFmtId="166" fontId="12" fillId="3" borderId="65" xfId="0" applyNumberFormat="1" applyFont="1" applyFill="1" applyBorder="1" applyAlignment="1" applyProtection="1"/>
    <xf numFmtId="166" fontId="12" fillId="3" borderId="64" xfId="0" applyNumberFormat="1" applyFont="1" applyFill="1" applyBorder="1" applyAlignment="1" applyProtection="1"/>
    <xf numFmtId="166" fontId="12" fillId="3" borderId="69" xfId="0" applyNumberFormat="1" applyFont="1" applyFill="1" applyBorder="1" applyAlignment="1" applyProtection="1"/>
    <xf numFmtId="166" fontId="12" fillId="3" borderId="70" xfId="0" applyNumberFormat="1" applyFont="1" applyFill="1" applyBorder="1" applyAlignment="1" applyProtection="1"/>
    <xf numFmtId="0" fontId="12" fillId="0" borderId="0" xfId="0" applyFont="1" applyAlignment="1">
      <alignment wrapText="1"/>
    </xf>
    <xf numFmtId="0" fontId="12" fillId="3" borderId="0" xfId="0" applyNumberFormat="1" applyFont="1" applyFill="1" applyBorder="1" applyAlignment="1" applyProtection="1">
      <alignment wrapText="1"/>
    </xf>
    <xf numFmtId="166" fontId="12" fillId="0" borderId="59" xfId="0" applyNumberFormat="1" applyFont="1" applyFill="1" applyBorder="1" applyAlignment="1" applyProtection="1"/>
    <xf numFmtId="166" fontId="12" fillId="0" borderId="62" xfId="0" applyNumberFormat="1" applyFont="1" applyFill="1" applyBorder="1" applyAlignment="1" applyProtection="1"/>
    <xf numFmtId="166" fontId="12" fillId="0" borderId="63" xfId="0" applyNumberFormat="1" applyFont="1" applyFill="1" applyBorder="1" applyAlignment="1" applyProtection="1"/>
    <xf numFmtId="0" fontId="11" fillId="0" borderId="0" xfId="0" applyFont="1" applyAlignment="1"/>
    <xf numFmtId="166" fontId="11" fillId="3" borderId="1" xfId="0" applyNumberFormat="1" applyFont="1" applyFill="1" applyBorder="1" applyAlignment="1"/>
    <xf numFmtId="0" fontId="11" fillId="0" borderId="49" xfId="0" applyFont="1" applyFill="1" applyBorder="1" applyAlignment="1">
      <alignment vertical="top"/>
    </xf>
    <xf numFmtId="166" fontId="24" fillId="3" borderId="7" xfId="0" applyNumberFormat="1" applyFont="1" applyFill="1" applyBorder="1"/>
    <xf numFmtId="166" fontId="24" fillId="3" borderId="1" xfId="0" applyNumberFormat="1" applyFont="1" applyFill="1" applyBorder="1"/>
    <xf numFmtId="166" fontId="24" fillId="0" borderId="7" xfId="0" applyNumberFormat="1" applyFont="1" applyFill="1" applyBorder="1"/>
    <xf numFmtId="166" fontId="24" fillId="0" borderId="1" xfId="0" applyNumberFormat="1" applyFont="1" applyBorder="1"/>
    <xf numFmtId="166" fontId="24" fillId="0" borderId="7" xfId="0" applyNumberFormat="1" applyFont="1" applyBorder="1"/>
    <xf numFmtId="166" fontId="24" fillId="0" borderId="1" xfId="0" applyNumberFormat="1" applyFont="1" applyFill="1" applyBorder="1"/>
    <xf numFmtId="166" fontId="24" fillId="0" borderId="21" xfId="0" applyNumberFormat="1" applyFont="1" applyFill="1" applyBorder="1"/>
    <xf numFmtId="166" fontId="12" fillId="0" borderId="36" xfId="0" applyNumberFormat="1" applyFont="1" applyFill="1" applyBorder="1"/>
    <xf numFmtId="166" fontId="12" fillId="0" borderId="38" xfId="0" applyNumberFormat="1" applyFont="1" applyFill="1" applyBorder="1"/>
    <xf numFmtId="166" fontId="12" fillId="0" borderId="20" xfId="0" applyNumberFormat="1" applyFont="1" applyFill="1" applyBorder="1"/>
    <xf numFmtId="166" fontId="12" fillId="0" borderId="21" xfId="0" applyNumberFormat="1" applyFont="1" applyFill="1" applyBorder="1"/>
    <xf numFmtId="166" fontId="12" fillId="3" borderId="26" xfId="0" applyNumberFormat="1" applyFont="1" applyFill="1" applyBorder="1" applyAlignment="1" applyProtection="1"/>
    <xf numFmtId="166" fontId="12" fillId="0" borderId="7" xfId="0" applyNumberFormat="1" applyFont="1" applyBorder="1" applyAlignment="1"/>
    <xf numFmtId="166" fontId="11" fillId="0" borderId="7" xfId="0" applyNumberFormat="1" applyFont="1" applyBorder="1" applyAlignment="1"/>
    <xf numFmtId="166" fontId="11" fillId="0" borderId="1" xfId="0" applyNumberFormat="1" applyFont="1" applyBorder="1" applyAlignment="1"/>
    <xf numFmtId="166" fontId="11" fillId="3" borderId="7" xfId="0" applyNumberFormat="1" applyFont="1" applyFill="1" applyBorder="1" applyAlignment="1"/>
    <xf numFmtId="166" fontId="12" fillId="3" borderId="7" xfId="0" applyNumberFormat="1" applyFont="1" applyFill="1" applyBorder="1" applyAlignment="1"/>
    <xf numFmtId="166" fontId="11" fillId="3" borderId="66" xfId="0" applyNumberFormat="1" applyFont="1" applyFill="1" applyBorder="1" applyAlignment="1" applyProtection="1"/>
    <xf numFmtId="166" fontId="12" fillId="3" borderId="36" xfId="0" applyNumberFormat="1" applyFont="1" applyFill="1" applyBorder="1" applyAlignment="1" applyProtection="1"/>
    <xf numFmtId="166" fontId="12" fillId="3" borderId="38" xfId="0" applyNumberFormat="1" applyFont="1" applyFill="1" applyBorder="1" applyAlignment="1" applyProtection="1"/>
    <xf numFmtId="0" fontId="11" fillId="0" borderId="95" xfId="9" applyFont="1" applyBorder="1" applyAlignment="1">
      <alignment horizontal="center" vertical="center" wrapText="1"/>
    </xf>
    <xf numFmtId="0" fontId="11" fillId="0" borderId="96" xfId="9" applyFont="1" applyBorder="1" applyAlignment="1">
      <alignment horizontal="center" vertical="center" wrapText="1"/>
    </xf>
    <xf numFmtId="166" fontId="11" fillId="0" borderId="7" xfId="0" applyNumberFormat="1" applyFont="1" applyBorder="1" applyAlignment="1">
      <alignment horizontal="right"/>
    </xf>
    <xf numFmtId="0" fontId="12" fillId="0" borderId="95" xfId="9" applyFont="1" applyBorder="1" applyAlignment="1">
      <alignment horizontal="center" vertical="center" wrapText="1"/>
    </xf>
    <xf numFmtId="0" fontId="12" fillId="0" borderId="96" xfId="9" applyFont="1" applyBorder="1" applyAlignment="1">
      <alignment horizontal="center" vertical="center" wrapText="1"/>
    </xf>
    <xf numFmtId="166" fontId="12" fillId="0" borderId="20" xfId="0" applyNumberFormat="1" applyFont="1" applyFill="1" applyBorder="1" applyAlignment="1">
      <alignment horizontal="right" wrapText="1"/>
    </xf>
    <xf numFmtId="166" fontId="12" fillId="0" borderId="1" xfId="0" applyNumberFormat="1" applyFont="1" applyBorder="1" applyAlignment="1">
      <alignment horizontal="right"/>
    </xf>
    <xf numFmtId="166" fontId="12" fillId="0" borderId="36" xfId="0" applyNumberFormat="1" applyFont="1" applyBorder="1" applyAlignment="1"/>
    <xf numFmtId="166" fontId="12" fillId="0" borderId="15" xfId="0" applyNumberFormat="1" applyFont="1" applyFill="1" applyBorder="1"/>
    <xf numFmtId="166" fontId="12" fillId="3" borderId="41" xfId="0" applyNumberFormat="1" applyFont="1" applyFill="1" applyBorder="1" applyAlignment="1" applyProtection="1"/>
    <xf numFmtId="166" fontId="12" fillId="3" borderId="29" xfId="0" applyNumberFormat="1" applyFont="1" applyFill="1" applyBorder="1" applyAlignment="1" applyProtection="1"/>
    <xf numFmtId="0" fontId="0" fillId="0" borderId="0" xfId="0" applyBorder="1"/>
    <xf numFmtId="0" fontId="8" fillId="0" borderId="0" xfId="0" applyFont="1" applyAlignment="1"/>
    <xf numFmtId="0" fontId="12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7" fillId="0" borderId="27" xfId="0" applyFont="1" applyBorder="1" applyAlignment="1">
      <alignment vertical="top" wrapText="1"/>
    </xf>
    <xf numFmtId="0" fontId="7" fillId="0" borderId="56" xfId="0" applyFont="1" applyBorder="1" applyAlignment="1">
      <alignment vertical="top" wrapText="1"/>
    </xf>
    <xf numFmtId="14" fontId="7" fillId="0" borderId="101" xfId="0" applyNumberFormat="1" applyFont="1" applyBorder="1" applyAlignment="1">
      <alignment vertical="top" wrapText="1"/>
    </xf>
    <xf numFmtId="0" fontId="27" fillId="0" borderId="102" xfId="0" applyFont="1" applyBorder="1" applyAlignment="1">
      <alignment vertical="top" wrapText="1"/>
    </xf>
    <xf numFmtId="165" fontId="7" fillId="0" borderId="56" xfId="0" applyNumberFormat="1" applyFont="1" applyFill="1" applyBorder="1" applyAlignment="1">
      <alignment horizontal="center" vertical="top" wrapText="1"/>
    </xf>
    <xf numFmtId="0" fontId="7" fillId="0" borderId="56" xfId="0" applyFont="1" applyFill="1" applyBorder="1" applyAlignment="1">
      <alignment vertical="top" wrapText="1"/>
    </xf>
    <xf numFmtId="0" fontId="7" fillId="0" borderId="101" xfId="0" applyFont="1" applyFill="1" applyBorder="1" applyAlignment="1">
      <alignment vertical="top" wrapText="1"/>
    </xf>
    <xf numFmtId="0" fontId="7" fillId="0" borderId="102" xfId="0" applyFont="1" applyFill="1" applyBorder="1" applyAlignment="1">
      <alignment vertical="top" wrapText="1"/>
    </xf>
    <xf numFmtId="0" fontId="27" fillId="0" borderId="102" xfId="0" applyFont="1" applyFill="1" applyBorder="1" applyAlignment="1">
      <alignment vertical="top" wrapText="1"/>
    </xf>
    <xf numFmtId="0" fontId="7" fillId="0" borderId="23" xfId="0" applyFont="1" applyFill="1" applyBorder="1" applyAlignment="1">
      <alignment vertical="top" wrapText="1"/>
    </xf>
    <xf numFmtId="0" fontId="7" fillId="0" borderId="23" xfId="0" applyFont="1" applyFill="1" applyBorder="1" applyAlignment="1">
      <alignment wrapText="1"/>
    </xf>
    <xf numFmtId="0" fontId="7" fillId="0" borderId="56" xfId="0" applyFont="1" applyFill="1" applyBorder="1" applyAlignment="1">
      <alignment horizontal="center" vertical="top" wrapText="1"/>
    </xf>
    <xf numFmtId="0" fontId="7" fillId="0" borderId="23" xfId="4" applyFont="1" applyFill="1" applyBorder="1" applyAlignment="1">
      <alignment wrapText="1"/>
    </xf>
    <xf numFmtId="168" fontId="0" fillId="0" borderId="0" xfId="0" applyNumberFormat="1"/>
    <xf numFmtId="0" fontId="28" fillId="0" borderId="23" xfId="0" applyFont="1" applyBorder="1" applyAlignment="1">
      <alignment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/>
    </xf>
    <xf numFmtId="0" fontId="7" fillId="0" borderId="0" xfId="0" applyFont="1" applyAlignment="1"/>
    <xf numFmtId="16" fontId="7" fillId="0" borderId="0" xfId="0" applyNumberFormat="1" applyFont="1"/>
    <xf numFmtId="0" fontId="12" fillId="0" borderId="3" xfId="4" applyFont="1" applyFill="1" applyBorder="1" applyAlignment="1">
      <alignment wrapText="1"/>
    </xf>
    <xf numFmtId="0" fontId="12" fillId="0" borderId="3" xfId="4" applyFont="1" applyFill="1" applyBorder="1" applyAlignment="1">
      <alignment horizontal="center" wrapText="1"/>
    </xf>
    <xf numFmtId="0" fontId="12" fillId="0" borderId="3" xfId="4" applyFont="1" applyFill="1" applyBorder="1" applyAlignment="1">
      <alignment horizontal="left"/>
    </xf>
    <xf numFmtId="166" fontId="12" fillId="0" borderId="3" xfId="4" applyNumberFormat="1" applyFont="1" applyFill="1" applyBorder="1"/>
    <xf numFmtId="0" fontId="12" fillId="0" borderId="3" xfId="4" applyFont="1" applyFill="1" applyBorder="1"/>
    <xf numFmtId="0" fontId="12" fillId="0" borderId="3" xfId="4" applyFont="1" applyFill="1" applyBorder="1" applyAlignment="1">
      <alignment horizontal="center"/>
    </xf>
    <xf numFmtId="0" fontId="12" fillId="0" borderId="3" xfId="4" applyFont="1" applyFill="1" applyBorder="1" applyAlignment="1">
      <alignment horizontal="left" wrapText="1"/>
    </xf>
    <xf numFmtId="0" fontId="11" fillId="0" borderId="3" xfId="4" applyFont="1" applyFill="1" applyBorder="1"/>
    <xf numFmtId="0" fontId="11" fillId="0" borderId="3" xfId="4" applyFont="1" applyFill="1" applyBorder="1" applyAlignment="1">
      <alignment horizontal="center"/>
    </xf>
    <xf numFmtId="0" fontId="11" fillId="0" borderId="3" xfId="4" applyFont="1" applyFill="1" applyBorder="1" applyAlignment="1">
      <alignment horizontal="left"/>
    </xf>
    <xf numFmtId="166" fontId="11" fillId="0" borderId="3" xfId="4" applyNumberFormat="1" applyFont="1" applyFill="1" applyBorder="1"/>
    <xf numFmtId="0" fontId="11" fillId="0" borderId="3" xfId="4" applyFont="1" applyFill="1" applyBorder="1" applyAlignment="1">
      <alignment horizontal="left" vertical="top" wrapText="1"/>
    </xf>
    <xf numFmtId="0" fontId="11" fillId="0" borderId="3" xfId="4" applyFont="1" applyFill="1" applyBorder="1" applyAlignment="1"/>
    <xf numFmtId="166" fontId="11" fillId="0" borderId="3" xfId="0" applyNumberFormat="1" applyFont="1" applyFill="1" applyBorder="1"/>
    <xf numFmtId="0" fontId="12" fillId="0" borderId="3" xfId="4" applyFont="1" applyFill="1" applyBorder="1" applyAlignment="1">
      <alignment horizontal="left" vertical="top" wrapText="1"/>
    </xf>
    <xf numFmtId="0" fontId="12" fillId="0" borderId="13" xfId="4" applyFont="1" applyFill="1" applyBorder="1"/>
    <xf numFmtId="0" fontId="12" fillId="0" borderId="13" xfId="4" applyFont="1" applyFill="1" applyBorder="1" applyAlignment="1">
      <alignment horizontal="center"/>
    </xf>
    <xf numFmtId="0" fontId="12" fillId="0" borderId="13" xfId="4" applyFont="1" applyFill="1" applyBorder="1" applyAlignment="1">
      <alignment horizontal="left" vertical="top" wrapText="1"/>
    </xf>
    <xf numFmtId="166" fontId="12" fillId="0" borderId="13" xfId="4" applyNumberFormat="1" applyFont="1" applyFill="1" applyBorder="1"/>
    <xf numFmtId="166" fontId="12" fillId="0" borderId="37" xfId="4" applyNumberFormat="1" applyFont="1" applyFill="1" applyBorder="1"/>
    <xf numFmtId="0" fontId="32" fillId="0" borderId="3" xfId="0" applyFont="1" applyFill="1" applyBorder="1" applyAlignment="1">
      <alignment vertical="center" wrapText="1"/>
    </xf>
    <xf numFmtId="0" fontId="8" fillId="0" borderId="0" xfId="0" applyFont="1" applyBorder="1"/>
    <xf numFmtId="0" fontId="8" fillId="0" borderId="102" xfId="0" applyFont="1" applyFill="1" applyBorder="1" applyAlignment="1">
      <alignment vertical="top" wrapText="1"/>
    </xf>
    <xf numFmtId="166" fontId="12" fillId="0" borderId="73" xfId="0" applyNumberFormat="1" applyFont="1" applyBorder="1"/>
    <xf numFmtId="166" fontId="12" fillId="0" borderId="104" xfId="0" applyNumberFormat="1" applyFont="1" applyFill="1" applyBorder="1" applyAlignment="1"/>
    <xf numFmtId="166" fontId="12" fillId="0" borderId="73" xfId="0" applyNumberFormat="1" applyFont="1" applyFill="1" applyBorder="1" applyAlignment="1"/>
    <xf numFmtId="166" fontId="12" fillId="0" borderId="8" xfId="0" applyNumberFormat="1" applyFont="1" applyFill="1" applyBorder="1"/>
    <xf numFmtId="168" fontId="0" fillId="0" borderId="0" xfId="0" applyNumberFormat="1" applyFill="1"/>
    <xf numFmtId="0" fontId="12" fillId="3" borderId="108" xfId="0" applyNumberFormat="1" applyFont="1" applyFill="1" applyBorder="1" applyAlignment="1" applyProtection="1">
      <alignment horizontal="center" vertical="center" wrapText="1"/>
    </xf>
    <xf numFmtId="0" fontId="16" fillId="3" borderId="109" xfId="0" applyNumberFormat="1" applyFont="1" applyFill="1" applyBorder="1" applyAlignment="1" applyProtection="1">
      <alignment horizontal="center" vertical="center" wrapText="1"/>
    </xf>
    <xf numFmtId="0" fontId="11" fillId="3" borderId="108" xfId="0" applyNumberFormat="1" applyFont="1" applyFill="1" applyBorder="1" applyAlignment="1" applyProtection="1">
      <alignment horizontal="center" vertical="center" wrapText="1"/>
    </xf>
    <xf numFmtId="0" fontId="14" fillId="3" borderId="109" xfId="0" applyNumberFormat="1" applyFont="1" applyFill="1" applyBorder="1" applyAlignment="1" applyProtection="1">
      <alignment horizontal="center" vertical="center" wrapText="1"/>
    </xf>
    <xf numFmtId="0" fontId="11" fillId="3" borderId="110" xfId="0" applyNumberFormat="1" applyFont="1" applyFill="1" applyBorder="1" applyAlignment="1" applyProtection="1">
      <alignment horizontal="center" vertical="center" wrapText="1"/>
    </xf>
    <xf numFmtId="0" fontId="11" fillId="0" borderId="36" xfId="4" applyFont="1" applyFill="1" applyBorder="1"/>
    <xf numFmtId="0" fontId="12" fillId="0" borderId="37" xfId="4" applyFont="1" applyFill="1" applyBorder="1" applyAlignment="1">
      <alignment wrapText="1"/>
    </xf>
    <xf numFmtId="0" fontId="12" fillId="0" borderId="37" xfId="4" applyFont="1" applyFill="1" applyBorder="1" applyAlignment="1">
      <alignment horizontal="center" wrapText="1"/>
    </xf>
    <xf numFmtId="0" fontId="12" fillId="0" borderId="37" xfId="4" applyFont="1" applyFill="1" applyBorder="1" applyAlignment="1">
      <alignment horizontal="left"/>
    </xf>
    <xf numFmtId="0" fontId="0" fillId="0" borderId="0" xfId="0"/>
    <xf numFmtId="0" fontId="0" fillId="0" borderId="0" xfId="0" applyFont="1" applyAlignment="1"/>
    <xf numFmtId="0" fontId="11" fillId="0" borderId="0" xfId="0" applyFont="1" applyBorder="1"/>
    <xf numFmtId="166" fontId="0" fillId="0" borderId="0" xfId="0" applyNumberFormat="1"/>
    <xf numFmtId="166" fontId="7" fillId="0" borderId="56" xfId="0" applyNumberFormat="1" applyFont="1" applyFill="1" applyBorder="1" applyAlignment="1">
      <alignment horizontal="center" vertical="top" wrapText="1"/>
    </xf>
    <xf numFmtId="0" fontId="11" fillId="0" borderId="6" xfId="4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wrapText="1"/>
    </xf>
    <xf numFmtId="0" fontId="12" fillId="0" borderId="6" xfId="4" applyFont="1" applyFill="1" applyBorder="1" applyAlignment="1">
      <alignment horizontal="left" vertical="top" wrapText="1"/>
    </xf>
    <xf numFmtId="0" fontId="19" fillId="3" borderId="23" xfId="0" applyNumberFormat="1" applyFont="1" applyFill="1" applyBorder="1" applyAlignment="1" applyProtection="1">
      <alignment wrapText="1"/>
    </xf>
    <xf numFmtId="0" fontId="0" fillId="3" borderId="23" xfId="0" applyNumberFormat="1" applyFont="1" applyFill="1" applyBorder="1" applyAlignment="1" applyProtection="1">
      <alignment vertical="top"/>
    </xf>
    <xf numFmtId="0" fontId="0" fillId="0" borderId="0" xfId="0"/>
    <xf numFmtId="0" fontId="9" fillId="0" borderId="87" xfId="32" applyNumberFormat="1" applyFont="1" applyFill="1" applyBorder="1" applyAlignment="1" applyProtection="1">
      <alignment horizontal="center" vertical="center"/>
    </xf>
    <xf numFmtId="0" fontId="23" fillId="0" borderId="87" xfId="32" applyNumberFormat="1" applyFont="1" applyFill="1" applyBorder="1" applyAlignment="1" applyProtection="1">
      <alignment horizontal="center" vertical="center"/>
    </xf>
    <xf numFmtId="0" fontId="23" fillId="0" borderId="87" xfId="32" applyNumberFormat="1" applyFont="1" applyFill="1" applyBorder="1" applyAlignment="1" applyProtection="1">
      <alignment horizontal="left" vertical="center" wrapText="1"/>
    </xf>
    <xf numFmtId="0" fontId="23" fillId="0" borderId="87" xfId="32" applyNumberFormat="1" applyFont="1" applyFill="1" applyBorder="1" applyAlignment="1" applyProtection="1">
      <alignment horizontal="center" vertical="center" wrapText="1"/>
    </xf>
    <xf numFmtId="0" fontId="23" fillId="0" borderId="87" xfId="32" applyNumberFormat="1" applyFont="1" applyFill="1" applyBorder="1" applyAlignment="1" applyProtection="1">
      <alignment wrapText="1"/>
    </xf>
    <xf numFmtId="0" fontId="23" fillId="0" borderId="87" xfId="32" applyNumberFormat="1" applyFont="1" applyFill="1" applyBorder="1" applyAlignment="1" applyProtection="1"/>
    <xf numFmtId="0" fontId="23" fillId="0" borderId="87" xfId="4" applyNumberFormat="1" applyFont="1" applyFill="1" applyBorder="1" applyAlignment="1" applyProtection="1">
      <alignment wrapText="1"/>
    </xf>
    <xf numFmtId="0" fontId="23" fillId="0" borderId="87" xfId="2" applyFont="1" applyFill="1" applyBorder="1" applyAlignment="1">
      <alignment horizontal="left" vertical="center" wrapText="1"/>
    </xf>
    <xf numFmtId="4" fontId="23" fillId="0" borderId="87" xfId="32" applyNumberFormat="1" applyFont="1" applyFill="1" applyBorder="1" applyAlignment="1" applyProtection="1">
      <alignment horizontal="left" vertical="center" wrapText="1"/>
    </xf>
    <xf numFmtId="4" fontId="23" fillId="0" borderId="87" xfId="32" applyNumberFormat="1" applyFont="1" applyFill="1" applyBorder="1" applyAlignment="1" applyProtection="1">
      <alignment horizontal="center" vertical="center" wrapText="1"/>
    </xf>
    <xf numFmtId="0" fontId="23" fillId="0" borderId="87" xfId="32" applyNumberFormat="1" applyFont="1" applyFill="1" applyBorder="1" applyAlignment="1" applyProtection="1">
      <alignment horizontal="left" wrapText="1"/>
    </xf>
    <xf numFmtId="0" fontId="23" fillId="0" borderId="87" xfId="32" applyNumberFormat="1" applyFont="1" applyFill="1" applyBorder="1" applyAlignment="1" applyProtection="1">
      <alignment vertical="top" wrapText="1"/>
    </xf>
    <xf numFmtId="0" fontId="23" fillId="0" borderId="87" xfId="32" applyFont="1" applyFill="1" applyBorder="1" applyAlignment="1">
      <alignment horizontal="center" vertical="center"/>
    </xf>
    <xf numFmtId="0" fontId="9" fillId="0" borderId="30" xfId="32" applyNumberFormat="1" applyFont="1" applyFill="1" applyBorder="1" applyAlignment="1" applyProtection="1">
      <alignment horizontal="center" vertical="center"/>
    </xf>
    <xf numFmtId="0" fontId="23" fillId="0" borderId="30" xfId="32" applyNumberFormat="1" applyFont="1" applyFill="1" applyBorder="1" applyAlignment="1" applyProtection="1">
      <alignment horizontal="center" vertical="center"/>
    </xf>
    <xf numFmtId="0" fontId="23" fillId="0" borderId="30" xfId="32" applyNumberFormat="1" applyFont="1" applyFill="1" applyBorder="1" applyAlignment="1" applyProtection="1">
      <alignment horizontal="left" vertical="center" wrapText="1"/>
    </xf>
    <xf numFmtId="0" fontId="23" fillId="0" borderId="30" xfId="32" applyNumberFormat="1" applyFont="1" applyFill="1" applyBorder="1" applyAlignment="1" applyProtection="1">
      <alignment horizontal="center" vertical="center" wrapText="1"/>
    </xf>
    <xf numFmtId="0" fontId="9" fillId="0" borderId="3" xfId="32" applyNumberFormat="1" applyFont="1" applyFill="1" applyBorder="1" applyAlignment="1" applyProtection="1">
      <alignment horizontal="center" vertical="center"/>
    </xf>
    <xf numFmtId="0" fontId="23" fillId="0" borderId="3" xfId="32" applyNumberFormat="1" applyFont="1" applyFill="1" applyBorder="1" applyAlignment="1" applyProtection="1">
      <alignment horizontal="center" vertical="center"/>
    </xf>
    <xf numFmtId="0" fontId="23" fillId="0" borderId="3" xfId="32" applyNumberFormat="1" applyFont="1" applyFill="1" applyBorder="1" applyAlignment="1" applyProtection="1">
      <alignment horizontal="left" vertical="center" wrapText="1"/>
    </xf>
    <xf numFmtId="0" fontId="23" fillId="0" borderId="3" xfId="32" applyNumberFormat="1" applyFont="1" applyFill="1" applyBorder="1" applyAlignment="1" applyProtection="1">
      <alignment horizontal="center" vertical="center" wrapText="1"/>
    </xf>
    <xf numFmtId="0" fontId="9" fillId="3" borderId="3" xfId="32" applyNumberFormat="1" applyFont="1" applyFill="1" applyBorder="1" applyAlignment="1" applyProtection="1"/>
    <xf numFmtId="0" fontId="0" fillId="0" borderId="0" xfId="0"/>
    <xf numFmtId="0" fontId="37" fillId="0" borderId="3" xfId="0" applyFont="1" applyFill="1" applyBorder="1" applyAlignment="1">
      <alignment wrapText="1"/>
    </xf>
    <xf numFmtId="0" fontId="23" fillId="0" borderId="102" xfId="0" applyFont="1" applyFill="1" applyBorder="1" applyAlignment="1">
      <alignment wrapText="1"/>
    </xf>
    <xf numFmtId="0" fontId="8" fillId="0" borderId="101" xfId="0" applyFont="1" applyFill="1" applyBorder="1" applyAlignment="1">
      <alignment vertical="top" wrapText="1"/>
    </xf>
    <xf numFmtId="166" fontId="8" fillId="0" borderId="56" xfId="0" applyNumberFormat="1" applyFont="1" applyFill="1" applyBorder="1" applyAlignment="1">
      <alignment horizontal="center" vertical="top" wrapText="1"/>
    </xf>
    <xf numFmtId="171" fontId="0" fillId="0" borderId="0" xfId="0" applyNumberFormat="1"/>
    <xf numFmtId="0" fontId="0" fillId="0" borderId="0" xfId="0"/>
    <xf numFmtId="0" fontId="0" fillId="0" borderId="0" xfId="0" applyBorder="1" applyAlignment="1">
      <alignment horizontal="center"/>
    </xf>
    <xf numFmtId="0" fontId="7" fillId="0" borderId="56" xfId="0" applyFont="1" applyFill="1" applyBorder="1" applyAlignment="1">
      <alignment vertical="center"/>
    </xf>
    <xf numFmtId="0" fontId="7" fillId="0" borderId="101" xfId="0" applyFont="1" applyFill="1" applyBorder="1" applyAlignment="1">
      <alignment vertical="center" wrapText="1"/>
    </xf>
    <xf numFmtId="0" fontId="7" fillId="0" borderId="101" xfId="0" applyFont="1" applyFill="1" applyBorder="1" applyAlignment="1">
      <alignment horizontal="right" vertical="center"/>
    </xf>
    <xf numFmtId="0" fontId="7" fillId="0" borderId="23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7" fillId="0" borderId="56" xfId="0" applyFont="1" applyFill="1" applyBorder="1" applyAlignment="1">
      <alignment horizontal="right" vertical="top" wrapText="1"/>
    </xf>
    <xf numFmtId="0" fontId="8" fillId="0" borderId="101" xfId="0" applyFont="1" applyFill="1" applyBorder="1" applyAlignment="1">
      <alignment vertical="center" wrapText="1"/>
    </xf>
    <xf numFmtId="165" fontId="7" fillId="0" borderId="101" xfId="0" applyNumberFormat="1" applyFont="1" applyFill="1" applyBorder="1" applyAlignment="1">
      <alignment horizontal="right" vertical="center"/>
    </xf>
    <xf numFmtId="166" fontId="7" fillId="0" borderId="23" xfId="0" applyNumberFormat="1" applyFont="1" applyFill="1" applyBorder="1" applyAlignment="1">
      <alignment horizontal="right" vertical="top" wrapText="1"/>
    </xf>
    <xf numFmtId="0" fontId="7" fillId="0" borderId="22" xfId="0" applyFont="1" applyFill="1" applyBorder="1" applyAlignment="1">
      <alignment wrapText="1"/>
    </xf>
    <xf numFmtId="0" fontId="23" fillId="0" borderId="115" xfId="0" applyFont="1" applyFill="1" applyBorder="1" applyAlignment="1">
      <alignment wrapText="1"/>
    </xf>
    <xf numFmtId="0" fontId="23" fillId="0" borderId="14" xfId="0" applyFont="1" applyFill="1" applyBorder="1" applyAlignment="1">
      <alignment wrapText="1"/>
    </xf>
    <xf numFmtId="0" fontId="23" fillId="0" borderId="23" xfId="0" applyFont="1" applyFill="1" applyBorder="1" applyAlignment="1">
      <alignment wrapText="1"/>
    </xf>
    <xf numFmtId="0" fontId="7" fillId="0" borderId="49" xfId="0" applyFont="1" applyFill="1" applyBorder="1" applyAlignment="1">
      <alignment vertical="center"/>
    </xf>
    <xf numFmtId="0" fontId="7" fillId="0" borderId="47" xfId="0" applyFont="1" applyFill="1" applyBorder="1" applyAlignment="1">
      <alignment vertical="center" wrapText="1"/>
    </xf>
    <xf numFmtId="0" fontId="8" fillId="0" borderId="101" xfId="0" applyFont="1" applyFill="1" applyBorder="1" applyAlignment="1">
      <alignment horizontal="right" vertical="center" wrapText="1"/>
    </xf>
    <xf numFmtId="0" fontId="8" fillId="0" borderId="101" xfId="0" applyFont="1" applyFill="1" applyBorder="1" applyAlignment="1">
      <alignment horizontal="right" vertical="center"/>
    </xf>
    <xf numFmtId="168" fontId="8" fillId="0" borderId="101" xfId="0" applyNumberFormat="1" applyFont="1" applyFill="1" applyBorder="1" applyAlignment="1">
      <alignment horizontal="right" vertical="center"/>
    </xf>
    <xf numFmtId="0" fontId="38" fillId="0" borderId="23" xfId="0" applyFont="1" applyFill="1" applyBorder="1" applyAlignment="1">
      <alignment wrapText="1"/>
    </xf>
    <xf numFmtId="0" fontId="7" fillId="0" borderId="31" xfId="0" applyFont="1" applyFill="1" applyBorder="1"/>
    <xf numFmtId="0" fontId="8" fillId="0" borderId="28" xfId="0" applyFont="1" applyFill="1" applyBorder="1"/>
    <xf numFmtId="168" fontId="8" fillId="0" borderId="23" xfId="0" applyNumberFormat="1" applyFont="1" applyFill="1" applyBorder="1" applyAlignment="1">
      <alignment horizontal="right"/>
    </xf>
    <xf numFmtId="0" fontId="38" fillId="0" borderId="56" xfId="0" applyFont="1" applyFill="1" applyBorder="1" applyAlignment="1">
      <alignment wrapText="1"/>
    </xf>
    <xf numFmtId="165" fontId="8" fillId="0" borderId="10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11" fillId="0" borderId="7" xfId="4" applyFont="1" applyFill="1" applyBorder="1"/>
    <xf numFmtId="0" fontId="32" fillId="0" borderId="3" xfId="0" applyFont="1" applyFill="1" applyBorder="1" applyAlignment="1">
      <alignment horizontal="center" vertical="center" wrapText="1"/>
    </xf>
    <xf numFmtId="0" fontId="11" fillId="0" borderId="116" xfId="4" applyFont="1" applyFill="1" applyBorder="1"/>
    <xf numFmtId="0" fontId="11" fillId="0" borderId="15" xfId="4" applyFont="1" applyFill="1" applyBorder="1"/>
    <xf numFmtId="0" fontId="12" fillId="0" borderId="13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1" fillId="0" borderId="8" xfId="4" applyFont="1" applyFill="1" applyBorder="1"/>
    <xf numFmtId="0" fontId="12" fillId="0" borderId="3" xfId="0" applyFont="1" applyFill="1" applyBorder="1" applyAlignment="1">
      <alignment horizontal="center" vertical="center" wrapText="1"/>
    </xf>
    <xf numFmtId="0" fontId="11" fillId="0" borderId="53" xfId="4" applyFont="1" applyFill="1" applyBorder="1"/>
    <xf numFmtId="0" fontId="11" fillId="0" borderId="37" xfId="0" applyFont="1" applyFill="1" applyBorder="1" applyAlignment="1">
      <alignment wrapText="1"/>
    </xf>
    <xf numFmtId="0" fontId="11" fillId="0" borderId="37" xfId="0" applyFont="1" applyFill="1" applyBorder="1" applyAlignment="1">
      <alignment vertical="center" wrapText="1"/>
    </xf>
    <xf numFmtId="0" fontId="11" fillId="0" borderId="115" xfId="0" applyFont="1" applyFill="1" applyBorder="1" applyAlignment="1">
      <alignment wrapText="1"/>
    </xf>
    <xf numFmtId="0" fontId="31" fillId="0" borderId="3" xfId="0" applyFont="1" applyFill="1" applyBorder="1" applyAlignment="1">
      <alignment horizontal="center" vertical="center" wrapText="1"/>
    </xf>
    <xf numFmtId="0" fontId="11" fillId="0" borderId="115" xfId="4" applyFont="1" applyFill="1" applyBorder="1" applyAlignment="1">
      <alignment horizontal="left" vertical="top" wrapText="1"/>
    </xf>
    <xf numFmtId="0" fontId="32" fillId="0" borderId="37" xfId="0" applyFont="1" applyFill="1" applyBorder="1" applyAlignment="1">
      <alignment vertical="center" wrapText="1"/>
    </xf>
    <xf numFmtId="0" fontId="11" fillId="0" borderId="13" xfId="4" applyFont="1" applyFill="1" applyBorder="1" applyAlignment="1">
      <alignment horizontal="left" vertical="top" wrapText="1"/>
    </xf>
    <xf numFmtId="0" fontId="32" fillId="0" borderId="37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39" fillId="0" borderId="0" xfId="0" applyFont="1" applyBorder="1"/>
    <xf numFmtId="0" fontId="39" fillId="0" borderId="0" xfId="0" applyFont="1" applyBorder="1" applyAlignment="1">
      <alignment horizontal="center"/>
    </xf>
    <xf numFmtId="0" fontId="32" fillId="0" borderId="13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wrapText="1"/>
    </xf>
    <xf numFmtId="0" fontId="7" fillId="0" borderId="6" xfId="0" applyFont="1" applyFill="1" applyBorder="1" applyAlignment="1">
      <alignment horizontal="center" vertical="top" wrapText="1"/>
    </xf>
    <xf numFmtId="0" fontId="12" fillId="0" borderId="6" xfId="4" applyFont="1" applyFill="1" applyBorder="1" applyAlignment="1">
      <alignment horizontal="center" wrapText="1"/>
    </xf>
    <xf numFmtId="0" fontId="12" fillId="0" borderId="115" xfId="4" applyFont="1" applyFill="1" applyBorder="1" applyAlignment="1">
      <alignment wrapText="1"/>
    </xf>
    <xf numFmtId="0" fontId="12" fillId="0" borderId="6" xfId="4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top" wrapText="1"/>
    </xf>
    <xf numFmtId="0" fontId="8" fillId="0" borderId="34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166" fontId="12" fillId="0" borderId="2" xfId="4" applyNumberFormat="1" applyFont="1" applyFill="1" applyBorder="1"/>
    <xf numFmtId="0" fontId="0" fillId="0" borderId="0" xfId="0"/>
    <xf numFmtId="0" fontId="7" fillId="3" borderId="0" xfId="0" applyFont="1" applyFill="1"/>
    <xf numFmtId="0" fontId="11" fillId="3" borderId="13" xfId="0" applyFont="1" applyFill="1" applyBorder="1" applyAlignment="1">
      <alignment vertical="center" wrapText="1"/>
    </xf>
    <xf numFmtId="0" fontId="11" fillId="3" borderId="16" xfId="0" applyFont="1" applyFill="1" applyBorder="1" applyAlignment="1">
      <alignment vertical="center" wrapText="1"/>
    </xf>
    <xf numFmtId="0" fontId="11" fillId="3" borderId="50" xfId="0" applyFont="1" applyFill="1" applyBorder="1"/>
    <xf numFmtId="0" fontId="12" fillId="3" borderId="43" xfId="0" applyFont="1" applyFill="1" applyBorder="1" applyAlignment="1">
      <alignment wrapText="1"/>
    </xf>
    <xf numFmtId="166" fontId="12" fillId="3" borderId="119" xfId="9" applyNumberFormat="1" applyFont="1" applyFill="1" applyBorder="1" applyAlignment="1">
      <alignment horizontal="center"/>
    </xf>
    <xf numFmtId="166" fontId="11" fillId="3" borderId="43" xfId="0" applyNumberFormat="1" applyFont="1" applyFill="1" applyBorder="1" applyAlignment="1">
      <alignment vertical="center" wrapText="1"/>
    </xf>
    <xf numFmtId="166" fontId="11" fillId="3" borderId="43" xfId="0" applyNumberFormat="1" applyFont="1" applyFill="1" applyBorder="1" applyAlignment="1">
      <alignment horizontal="center" vertical="center" wrapText="1"/>
    </xf>
    <xf numFmtId="166" fontId="11" fillId="3" borderId="46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/>
    <xf numFmtId="0" fontId="12" fillId="3" borderId="3" xfId="9" applyFont="1" applyFill="1" applyBorder="1"/>
    <xf numFmtId="166" fontId="12" fillId="3" borderId="6" xfId="9" applyNumberFormat="1" applyFont="1" applyFill="1" applyBorder="1" applyAlignment="1">
      <alignment horizontal="center"/>
    </xf>
    <xf numFmtId="1" fontId="11" fillId="3" borderId="3" xfId="9" applyNumberFormat="1" applyFont="1" applyFill="1" applyBorder="1" applyAlignment="1">
      <alignment horizontal="center"/>
    </xf>
    <xf numFmtId="166" fontId="11" fillId="3" borderId="3" xfId="9" applyNumberFormat="1" applyFont="1" applyFill="1" applyBorder="1" applyAlignment="1">
      <alignment horizontal="center"/>
    </xf>
    <xf numFmtId="166" fontId="11" fillId="3" borderId="1" xfId="9" applyNumberFormat="1" applyFont="1" applyFill="1" applyBorder="1" applyAlignment="1">
      <alignment horizontal="center"/>
    </xf>
    <xf numFmtId="0" fontId="12" fillId="3" borderId="3" xfId="0" applyFont="1" applyFill="1" applyBorder="1"/>
    <xf numFmtId="166" fontId="0" fillId="3" borderId="3" xfId="0" applyNumberFormat="1" applyFill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66" fontId="0" fillId="0" borderId="3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12" fillId="3" borderId="3" xfId="0" applyFont="1" applyFill="1" applyBorder="1" applyAlignment="1">
      <alignment wrapText="1"/>
    </xf>
    <xf numFmtId="0" fontId="12" fillId="3" borderId="3" xfId="0" applyNumberFormat="1" applyFont="1" applyFill="1" applyBorder="1" applyAlignment="1" applyProtection="1"/>
    <xf numFmtId="0" fontId="11" fillId="3" borderId="7" xfId="0" applyFont="1" applyFill="1" applyBorder="1" applyAlignment="1">
      <alignment vertical="top"/>
    </xf>
    <xf numFmtId="0" fontId="12" fillId="3" borderId="3" xfId="0" applyFont="1" applyFill="1" applyBorder="1" applyAlignment="1">
      <alignment vertical="top"/>
    </xf>
    <xf numFmtId="166" fontId="12" fillId="3" borderId="6" xfId="9" applyNumberFormat="1" applyFont="1" applyFill="1" applyBorder="1" applyAlignment="1">
      <alignment horizontal="center" vertical="top"/>
    </xf>
    <xf numFmtId="166" fontId="0" fillId="3" borderId="3" xfId="0" applyNumberFormat="1" applyFill="1" applyBorder="1" applyAlignment="1">
      <alignment horizontal="center" vertical="top"/>
    </xf>
    <xf numFmtId="166" fontId="0" fillId="3" borderId="1" xfId="0" applyNumberFormat="1" applyFill="1" applyBorder="1" applyAlignment="1">
      <alignment horizontal="center" vertical="top"/>
    </xf>
    <xf numFmtId="0" fontId="11" fillId="3" borderId="20" xfId="0" applyFont="1" applyFill="1" applyBorder="1"/>
    <xf numFmtId="0" fontId="12" fillId="3" borderId="19" xfId="0" applyFont="1" applyFill="1" applyBorder="1"/>
    <xf numFmtId="166" fontId="12" fillId="3" borderId="48" xfId="9" applyNumberFormat="1" applyFont="1" applyFill="1" applyBorder="1" applyAlignment="1">
      <alignment horizontal="center"/>
    </xf>
    <xf numFmtId="166" fontId="0" fillId="3" borderId="19" xfId="0" applyNumberFormat="1" applyFill="1" applyBorder="1" applyAlignment="1">
      <alignment horizontal="center"/>
    </xf>
    <xf numFmtId="166" fontId="0" fillId="3" borderId="21" xfId="0" applyNumberFormat="1" applyFill="1" applyBorder="1" applyAlignment="1">
      <alignment horizontal="center"/>
    </xf>
    <xf numFmtId="0" fontId="11" fillId="3" borderId="0" xfId="0" applyFont="1" applyFill="1"/>
    <xf numFmtId="0" fontId="0" fillId="0" borderId="0" xfId="0"/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23" fillId="0" borderId="18" xfId="0" applyFont="1" applyFill="1" applyBorder="1" applyAlignment="1">
      <alignment wrapText="1"/>
    </xf>
    <xf numFmtId="0" fontId="7" fillId="0" borderId="104" xfId="0" applyFont="1" applyFill="1" applyBorder="1" applyAlignment="1">
      <alignment vertical="center"/>
    </xf>
    <xf numFmtId="0" fontId="40" fillId="0" borderId="3" xfId="0" applyFont="1" applyFill="1" applyBorder="1" applyAlignment="1">
      <alignment wrapText="1"/>
    </xf>
    <xf numFmtId="0" fontId="40" fillId="0" borderId="37" xfId="0" applyFont="1" applyFill="1" applyBorder="1" applyAlignment="1">
      <alignment wrapText="1"/>
    </xf>
    <xf numFmtId="0" fontId="0" fillId="0" borderId="0" xfId="0"/>
    <xf numFmtId="0" fontId="0" fillId="0" borderId="0" xfId="0"/>
    <xf numFmtId="166" fontId="0" fillId="0" borderId="0" xfId="0" applyNumberFormat="1" applyAlignment="1">
      <alignment horizontal="center"/>
    </xf>
    <xf numFmtId="166" fontId="12" fillId="3" borderId="61" xfId="0" applyNumberFormat="1" applyFont="1" applyFill="1" applyBorder="1" applyAlignment="1" applyProtection="1"/>
    <xf numFmtId="166" fontId="12" fillId="3" borderId="121" xfId="0" applyNumberFormat="1" applyFont="1" applyFill="1" applyBorder="1" applyAlignment="1" applyProtection="1"/>
    <xf numFmtId="166" fontId="12" fillId="0" borderId="9" xfId="0" applyNumberFormat="1" applyFont="1" applyFill="1" applyBorder="1"/>
    <xf numFmtId="166" fontId="24" fillId="0" borderId="9" xfId="0" applyNumberFormat="1" applyFont="1" applyFill="1" applyBorder="1"/>
    <xf numFmtId="166" fontId="12" fillId="0" borderId="26" xfId="0" applyNumberFormat="1" applyFont="1" applyFill="1" applyBorder="1"/>
    <xf numFmtId="166" fontId="12" fillId="3" borderId="0" xfId="0" applyNumberFormat="1" applyFont="1" applyFill="1" applyBorder="1" applyAlignment="1">
      <alignment horizontal="center"/>
    </xf>
    <xf numFmtId="0" fontId="11" fillId="3" borderId="104" xfId="0" applyFont="1" applyFill="1" applyBorder="1"/>
    <xf numFmtId="0" fontId="12" fillId="3" borderId="31" xfId="0" applyFont="1" applyFill="1" applyBorder="1"/>
    <xf numFmtId="166" fontId="12" fillId="3" borderId="25" xfId="9" applyNumberFormat="1" applyFont="1" applyFill="1" applyBorder="1" applyAlignment="1">
      <alignment horizontal="center"/>
    </xf>
    <xf numFmtId="166" fontId="12" fillId="3" borderId="25" xfId="0" applyNumberFormat="1" applyFont="1" applyFill="1" applyBorder="1" applyAlignment="1">
      <alignment horizontal="center"/>
    </xf>
    <xf numFmtId="166" fontId="12" fillId="3" borderId="26" xfId="0" applyNumberFormat="1" applyFont="1" applyFill="1" applyBorder="1" applyAlignment="1">
      <alignment horizontal="center"/>
    </xf>
    <xf numFmtId="166" fontId="12" fillId="0" borderId="16" xfId="0" applyNumberFormat="1" applyFont="1" applyFill="1" applyBorder="1"/>
    <xf numFmtId="166" fontId="12" fillId="0" borderId="15" xfId="0" applyNumberFormat="1" applyFont="1" applyFill="1" applyBorder="1" applyAlignment="1">
      <alignment horizontal="right" wrapText="1"/>
    </xf>
    <xf numFmtId="166" fontId="24" fillId="3" borderId="50" xfId="0" applyNumberFormat="1" applyFont="1" applyFill="1" applyBorder="1"/>
    <xf numFmtId="166" fontId="24" fillId="3" borderId="46" xfId="0" applyNumberFormat="1" applyFont="1" applyFill="1" applyBorder="1"/>
    <xf numFmtId="0" fontId="0" fillId="0" borderId="0" xfId="0"/>
    <xf numFmtId="166" fontId="12" fillId="3" borderId="6" xfId="0" applyNumberFormat="1" applyFont="1" applyFill="1" applyBorder="1" applyAlignment="1" applyProtection="1"/>
    <xf numFmtId="166" fontId="12" fillId="3" borderId="122" xfId="0" applyNumberFormat="1" applyFont="1" applyFill="1" applyBorder="1" applyAlignment="1" applyProtection="1"/>
    <xf numFmtId="166" fontId="12" fillId="3" borderId="46" xfId="0" applyNumberFormat="1" applyFont="1" applyFill="1" applyBorder="1"/>
    <xf numFmtId="166" fontId="12" fillId="0" borderId="0" xfId="4" applyNumberFormat="1" applyFont="1" applyFill="1" applyBorder="1"/>
    <xf numFmtId="166" fontId="12" fillId="0" borderId="29" xfId="0" applyNumberFormat="1" applyFont="1" applyFill="1" applyBorder="1"/>
    <xf numFmtId="166" fontId="12" fillId="0" borderId="28" xfId="0" applyNumberFormat="1" applyFont="1" applyFill="1" applyBorder="1"/>
    <xf numFmtId="0" fontId="0" fillId="0" borderId="0" xfId="0"/>
    <xf numFmtId="0" fontId="0" fillId="0" borderId="0" xfId="0"/>
    <xf numFmtId="166" fontId="11" fillId="0" borderId="15" xfId="0" applyNumberFormat="1" applyFont="1" applyBorder="1" applyAlignment="1"/>
    <xf numFmtId="166" fontId="24" fillId="0" borderId="15" xfId="0" applyNumberFormat="1" applyFont="1" applyFill="1" applyBorder="1"/>
    <xf numFmtId="166" fontId="12" fillId="0" borderId="50" xfId="0" applyNumberFormat="1" applyFont="1" applyFill="1" applyBorder="1"/>
    <xf numFmtId="0" fontId="33" fillId="4" borderId="87" xfId="32" applyNumberFormat="1" applyFont="1" applyFill="1" applyBorder="1" applyAlignment="1" applyProtection="1">
      <alignment horizontal="center" vertical="center" wrapText="1"/>
    </xf>
    <xf numFmtId="0" fontId="23" fillId="5" borderId="87" xfId="32" applyNumberFormat="1" applyFont="1" applyFill="1" applyBorder="1" applyAlignment="1" applyProtection="1">
      <alignment horizontal="center" vertical="center"/>
    </xf>
    <xf numFmtId="167" fontId="43" fillId="4" borderId="87" xfId="32" applyNumberFormat="1" applyFont="1" applyFill="1" applyBorder="1" applyAlignment="1" applyProtection="1">
      <alignment horizontal="center" vertical="center"/>
    </xf>
    <xf numFmtId="168" fontId="23" fillId="4" borderId="87" xfId="32" applyNumberFormat="1" applyFont="1" applyFill="1" applyBorder="1" applyAlignment="1" applyProtection="1">
      <alignment horizontal="center" vertical="center"/>
    </xf>
    <xf numFmtId="168" fontId="43" fillId="4" borderId="87" xfId="32" applyNumberFormat="1" applyFont="1" applyFill="1" applyBorder="1" applyAlignment="1" applyProtection="1">
      <alignment horizontal="center" vertical="center"/>
    </xf>
    <xf numFmtId="167" fontId="23" fillId="5" borderId="87" xfId="32" applyNumberFormat="1" applyFont="1" applyFill="1" applyBorder="1" applyAlignment="1" applyProtection="1">
      <alignment horizontal="center" vertical="center"/>
    </xf>
    <xf numFmtId="167" fontId="23" fillId="4" borderId="87" xfId="32" applyNumberFormat="1" applyFont="1" applyFill="1" applyBorder="1" applyAlignment="1" applyProtection="1">
      <alignment horizontal="center" vertical="center"/>
    </xf>
    <xf numFmtId="168" fontId="23" fillId="4" borderId="87" xfId="32" applyNumberFormat="1" applyFont="1" applyFill="1" applyBorder="1" applyAlignment="1" applyProtection="1">
      <alignment horizontal="center" vertical="center" wrapText="1"/>
    </xf>
    <xf numFmtId="168" fontId="23" fillId="4" borderId="87" xfId="4" applyNumberFormat="1" applyFont="1" applyFill="1" applyBorder="1" applyAlignment="1" applyProtection="1">
      <alignment horizontal="center" vertical="center" wrapText="1"/>
    </xf>
    <xf numFmtId="168" fontId="23" fillId="5" borderId="87" xfId="32" applyNumberFormat="1" applyFont="1" applyFill="1" applyBorder="1" applyAlignment="1" applyProtection="1">
      <alignment horizontal="center" vertical="center"/>
    </xf>
    <xf numFmtId="168" fontId="23" fillId="4" borderId="87" xfId="4" applyNumberFormat="1" applyFont="1" applyFill="1" applyBorder="1" applyAlignment="1" applyProtection="1">
      <alignment horizontal="center" vertical="center"/>
    </xf>
    <xf numFmtId="169" fontId="23" fillId="5" borderId="87" xfId="32" applyNumberFormat="1" applyFont="1" applyFill="1" applyBorder="1" applyAlignment="1" applyProtection="1">
      <alignment horizontal="center" vertical="center" wrapText="1"/>
    </xf>
    <xf numFmtId="0" fontId="23" fillId="4" borderId="87" xfId="32" applyFont="1" applyFill="1" applyBorder="1" applyAlignment="1">
      <alignment horizontal="center" vertical="center"/>
    </xf>
    <xf numFmtId="0" fontId="23" fillId="5" borderId="87" xfId="32" applyNumberFormat="1" applyFont="1" applyFill="1" applyBorder="1" applyAlignment="1" applyProtection="1">
      <alignment horizontal="center" vertical="center" wrapText="1"/>
    </xf>
    <xf numFmtId="168" fontId="23" fillId="5" borderId="87" xfId="32" applyNumberFormat="1" applyFont="1" applyFill="1" applyBorder="1" applyAlignment="1" applyProtection="1">
      <alignment horizontal="center" vertical="center" wrapText="1"/>
    </xf>
    <xf numFmtId="2" fontId="23" fillId="5" borderId="87" xfId="2" applyNumberFormat="1" applyFont="1" applyFill="1" applyBorder="1" applyAlignment="1">
      <alignment horizontal="center" wrapText="1"/>
    </xf>
    <xf numFmtId="170" fontId="23" fillId="5" borderId="87" xfId="2" applyNumberFormat="1" applyFont="1" applyFill="1" applyBorder="1" applyAlignment="1">
      <alignment horizontal="center" vertical="center"/>
    </xf>
    <xf numFmtId="170" fontId="23" fillId="5" borderId="87" xfId="2" applyNumberFormat="1" applyFont="1" applyFill="1" applyBorder="1" applyAlignment="1">
      <alignment horizontal="center" vertical="center" wrapText="1"/>
    </xf>
    <xf numFmtId="167" fontId="23" fillId="5" borderId="87" xfId="32" applyNumberFormat="1" applyFont="1" applyFill="1" applyBorder="1" applyAlignment="1" applyProtection="1">
      <alignment horizontal="center" vertical="center" wrapText="1"/>
    </xf>
    <xf numFmtId="168" fontId="43" fillId="5" borderId="87" xfId="32" applyNumberFormat="1" applyFont="1" applyFill="1" applyBorder="1" applyAlignment="1" applyProtection="1">
      <alignment horizontal="center" vertical="center" wrapText="1"/>
    </xf>
    <xf numFmtId="168" fontId="43" fillId="4" borderId="87" xfId="32" applyNumberFormat="1" applyFont="1" applyFill="1" applyBorder="1" applyAlignment="1" applyProtection="1">
      <alignment horizontal="center" vertical="center" wrapText="1"/>
    </xf>
    <xf numFmtId="2" fontId="23" fillId="5" borderId="87" xfId="2" applyNumberFormat="1" applyFont="1" applyFill="1" applyBorder="1" applyAlignment="1">
      <alignment horizontal="center" vertical="center" wrapText="1"/>
    </xf>
    <xf numFmtId="0" fontId="23" fillId="5" borderId="87" xfId="32" applyNumberFormat="1" applyFont="1" applyFill="1" applyBorder="1" applyAlignment="1" applyProtection="1">
      <alignment vertical="center"/>
    </xf>
    <xf numFmtId="168" fontId="23" fillId="4" borderId="87" xfId="32" applyNumberFormat="1" applyFont="1" applyFill="1" applyBorder="1" applyAlignment="1" applyProtection="1">
      <alignment vertical="center"/>
    </xf>
    <xf numFmtId="168" fontId="23" fillId="5" borderId="87" xfId="32" applyNumberFormat="1" applyFont="1" applyFill="1" applyBorder="1" applyAlignment="1" applyProtection="1">
      <alignment vertical="center"/>
    </xf>
    <xf numFmtId="168" fontId="23" fillId="4" borderId="87" xfId="32" applyNumberFormat="1" applyFont="1" applyFill="1" applyBorder="1" applyAlignment="1">
      <alignment vertical="center"/>
    </xf>
    <xf numFmtId="168" fontId="23" fillId="4" borderId="30" xfId="32" applyNumberFormat="1" applyFont="1" applyFill="1" applyBorder="1" applyAlignment="1" applyProtection="1">
      <alignment horizontal="center" vertical="center" wrapText="1"/>
    </xf>
    <xf numFmtId="168" fontId="23" fillId="5" borderId="87" xfId="2" applyNumberFormat="1" applyFont="1" applyFill="1" applyBorder="1" applyAlignment="1">
      <alignment horizontal="center" vertical="center" wrapText="1"/>
    </xf>
    <xf numFmtId="168" fontId="23" fillId="5" borderId="87" xfId="2" applyNumberFormat="1" applyFont="1" applyFill="1" applyBorder="1" applyAlignment="1">
      <alignment horizontal="center" vertical="center"/>
    </xf>
    <xf numFmtId="168" fontId="43" fillId="5" borderId="87" xfId="2" applyNumberFormat="1" applyFont="1" applyFill="1" applyBorder="1" applyAlignment="1">
      <alignment horizontal="center" vertical="center" wrapText="1"/>
    </xf>
    <xf numFmtId="168" fontId="23" fillId="5" borderId="87" xfId="19" applyNumberFormat="1" applyFont="1" applyFill="1" applyBorder="1" applyAlignment="1">
      <alignment vertical="center" wrapText="1"/>
    </xf>
    <xf numFmtId="168" fontId="23" fillId="5" borderId="87" xfId="19" applyNumberFormat="1" applyFont="1" applyFill="1" applyBorder="1" applyAlignment="1">
      <alignment horizontal="center" vertical="center" wrapText="1"/>
    </xf>
    <xf numFmtId="168" fontId="23" fillId="5" borderId="30" xfId="2" applyNumberFormat="1" applyFont="1" applyFill="1" applyBorder="1" applyAlignment="1">
      <alignment horizontal="center" vertical="center"/>
    </xf>
    <xf numFmtId="168" fontId="23" fillId="4" borderId="30" xfId="32" applyNumberFormat="1" applyFont="1" applyFill="1" applyBorder="1" applyAlignment="1" applyProtection="1">
      <alignment horizontal="center" vertical="center"/>
    </xf>
    <xf numFmtId="168" fontId="23" fillId="5" borderId="3" xfId="2" applyNumberFormat="1" applyFont="1" applyFill="1" applyBorder="1" applyAlignment="1">
      <alignment horizontal="center" vertical="center" wrapText="1"/>
    </xf>
    <xf numFmtId="168" fontId="23" fillId="5" borderId="3" xfId="2" applyNumberFormat="1" applyFont="1" applyFill="1" applyBorder="1" applyAlignment="1">
      <alignment horizontal="center" vertical="center"/>
    </xf>
    <xf numFmtId="168" fontId="23" fillId="4" borderId="3" xfId="32" applyNumberFormat="1" applyFont="1" applyFill="1" applyBorder="1" applyAlignment="1" applyProtection="1">
      <alignment horizontal="center" vertical="center" wrapText="1"/>
    </xf>
    <xf numFmtId="168" fontId="23" fillId="4" borderId="3" xfId="32" applyNumberFormat="1" applyFont="1" applyFill="1" applyBorder="1" applyAlignment="1" applyProtection="1">
      <alignment horizontal="center" vertical="center"/>
    </xf>
    <xf numFmtId="168" fontId="23" fillId="5" borderId="3" xfId="19" applyNumberFormat="1" applyFont="1" applyFill="1" applyBorder="1" applyAlignment="1">
      <alignment vertical="center" wrapText="1"/>
    </xf>
    <xf numFmtId="0" fontId="33" fillId="3" borderId="60" xfId="32" applyNumberFormat="1" applyFont="1" applyFill="1" applyBorder="1" applyAlignment="1" applyProtection="1">
      <alignment horizontal="center"/>
    </xf>
    <xf numFmtId="168" fontId="33" fillId="5" borderId="103" xfId="32" applyNumberFormat="1" applyFont="1" applyFill="1" applyBorder="1" applyAlignment="1" applyProtection="1">
      <alignment horizontal="center" vertical="center"/>
    </xf>
    <xf numFmtId="168" fontId="33" fillId="4" borderId="103" xfId="32" applyNumberFormat="1" applyFont="1" applyFill="1" applyBorder="1" applyAlignment="1" applyProtection="1">
      <alignment horizontal="center" vertical="center"/>
    </xf>
    <xf numFmtId="0" fontId="9" fillId="3" borderId="0" xfId="32" applyNumberFormat="1" applyFont="1" applyFill="1" applyBorder="1" applyAlignment="1" applyProtection="1"/>
    <xf numFmtId="167" fontId="9" fillId="3" borderId="0" xfId="32" applyNumberFormat="1" applyFont="1" applyFill="1" applyBorder="1" applyAlignment="1" applyProtection="1"/>
    <xf numFmtId="2" fontId="9" fillId="3" borderId="0" xfId="32" applyNumberFormat="1" applyFont="1" applyFill="1" applyBorder="1" applyAlignment="1" applyProtection="1">
      <alignment horizontal="center" vertical="center" wrapText="1"/>
    </xf>
    <xf numFmtId="0" fontId="0" fillId="0" borderId="0" xfId="0"/>
    <xf numFmtId="166" fontId="0" fillId="0" borderId="0" xfId="0" applyNumberFormat="1" applyBorder="1"/>
    <xf numFmtId="166" fontId="0" fillId="0" borderId="0" xfId="0" applyNumberFormat="1" applyFill="1" applyBorder="1"/>
    <xf numFmtId="0" fontId="7" fillId="0" borderId="113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4" borderId="114" xfId="0" applyFont="1" applyFill="1" applyBorder="1" applyAlignment="1">
      <alignment horizontal="center" vertical="center"/>
    </xf>
    <xf numFmtId="0" fontId="0" fillId="0" borderId="0" xfId="0"/>
    <xf numFmtId="166" fontId="11" fillId="3" borderId="34" xfId="0" applyNumberFormat="1" applyFont="1" applyFill="1" applyBorder="1" applyAlignment="1" applyProtection="1"/>
    <xf numFmtId="166" fontId="11" fillId="0" borderId="16" xfId="0" applyNumberFormat="1" applyFont="1" applyBorder="1" applyAlignment="1"/>
    <xf numFmtId="0" fontId="11" fillId="0" borderId="3" xfId="0" applyFont="1" applyFill="1" applyBorder="1" applyAlignment="1">
      <alignment wrapText="1"/>
    </xf>
    <xf numFmtId="0" fontId="31" fillId="0" borderId="3" xfId="0" applyFont="1" applyFill="1" applyBorder="1" applyAlignment="1">
      <alignment vertical="center" wrapText="1"/>
    </xf>
    <xf numFmtId="168" fontId="19" fillId="0" borderId="73" xfId="4" applyNumberFormat="1" applyFont="1" applyFill="1" applyBorder="1"/>
    <xf numFmtId="0" fontId="12" fillId="0" borderId="38" xfId="4" applyFont="1" applyFill="1" applyBorder="1"/>
    <xf numFmtId="166" fontId="12" fillId="0" borderId="1" xfId="4" applyNumberFormat="1" applyFont="1" applyFill="1" applyBorder="1"/>
    <xf numFmtId="166" fontId="11" fillId="0" borderId="1" xfId="4" applyNumberFormat="1" applyFont="1" applyFill="1" applyBorder="1"/>
    <xf numFmtId="0" fontId="12" fillId="0" borderId="1" xfId="4" applyFont="1" applyFill="1" applyBorder="1"/>
    <xf numFmtId="0" fontId="11" fillId="0" borderId="1" xfId="4" applyFont="1" applyFill="1" applyBorder="1"/>
    <xf numFmtId="0" fontId="32" fillId="0" borderId="6" xfId="0" applyFont="1" applyFill="1" applyBorder="1" applyAlignment="1">
      <alignment wrapText="1"/>
    </xf>
    <xf numFmtId="0" fontId="12" fillId="0" borderId="10" xfId="0" applyFont="1" applyFill="1" applyBorder="1" applyAlignment="1">
      <alignment wrapText="1"/>
    </xf>
    <xf numFmtId="0" fontId="0" fillId="0" borderId="0" xfId="0" applyAlignment="1">
      <alignment horizontal="left"/>
    </xf>
    <xf numFmtId="0" fontId="0" fillId="0" borderId="0" xfId="0"/>
    <xf numFmtId="166" fontId="11" fillId="3" borderId="9" xfId="0" applyNumberFormat="1" applyFont="1" applyFill="1" applyBorder="1" applyAlignment="1"/>
    <xf numFmtId="166" fontId="11" fillId="3" borderId="36" xfId="0" applyNumberFormat="1" applyFont="1" applyFill="1" applyBorder="1" applyAlignment="1" applyProtection="1"/>
    <xf numFmtId="0" fontId="0" fillId="0" borderId="0" xfId="0"/>
    <xf numFmtId="0" fontId="45" fillId="0" borderId="0" xfId="0" applyFont="1"/>
    <xf numFmtId="0" fontId="38" fillId="0" borderId="101" xfId="0" applyFont="1" applyFill="1" applyBorder="1" applyAlignment="1">
      <alignment wrapText="1"/>
    </xf>
    <xf numFmtId="168" fontId="12" fillId="0" borderId="0" xfId="0" applyNumberFormat="1" applyFont="1"/>
    <xf numFmtId="166" fontId="45" fillId="0" borderId="0" xfId="0" applyNumberFormat="1" applyFont="1"/>
    <xf numFmtId="166" fontId="46" fillId="0" borderId="1" xfId="4" applyNumberFormat="1" applyFont="1" applyFill="1" applyBorder="1"/>
    <xf numFmtId="168" fontId="19" fillId="0" borderId="0" xfId="4" applyNumberFormat="1" applyFont="1" applyFill="1" applyBorder="1"/>
    <xf numFmtId="166" fontId="12" fillId="0" borderId="71" xfId="0" applyNumberFormat="1" applyFont="1" applyFill="1" applyBorder="1"/>
    <xf numFmtId="166" fontId="46" fillId="0" borderId="7" xfId="0" applyNumberFormat="1" applyFont="1" applyFill="1" applyBorder="1"/>
    <xf numFmtId="166" fontId="46" fillId="3" borderId="1" xfId="0" applyNumberFormat="1" applyFont="1" applyFill="1" applyBorder="1"/>
    <xf numFmtId="0" fontId="31" fillId="0" borderId="6" xfId="0" applyFont="1" applyFill="1" applyBorder="1" applyAlignment="1">
      <alignment wrapText="1"/>
    </xf>
    <xf numFmtId="0" fontId="12" fillId="3" borderId="9" xfId="0" applyFont="1" applyFill="1" applyBorder="1"/>
    <xf numFmtId="0" fontId="12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2" fillId="0" borderId="9" xfId="0" applyFont="1" applyBorder="1"/>
    <xf numFmtId="0" fontId="11" fillId="0" borderId="101" xfId="0" applyFont="1" applyBorder="1"/>
    <xf numFmtId="0" fontId="12" fillId="0" borderId="41" xfId="0" applyFont="1" applyBorder="1"/>
    <xf numFmtId="0" fontId="12" fillId="3" borderId="68" xfId="0" applyNumberFormat="1" applyFont="1" applyFill="1" applyBorder="1" applyAlignment="1" applyProtection="1"/>
    <xf numFmtId="0" fontId="12" fillId="0" borderId="54" xfId="0" applyFont="1" applyBorder="1"/>
    <xf numFmtId="0" fontId="12" fillId="0" borderId="130" xfId="0" applyNumberFormat="1" applyFont="1" applyFill="1" applyBorder="1" applyAlignment="1" applyProtection="1"/>
    <xf numFmtId="0" fontId="11" fillId="3" borderId="51" xfId="0" applyFont="1" applyFill="1" applyBorder="1" applyAlignment="1">
      <alignment horizontal="right" vertical="center" wrapText="1"/>
    </xf>
    <xf numFmtId="0" fontId="11" fillId="3" borderId="5" xfId="0" applyFont="1" applyFill="1" applyBorder="1" applyAlignment="1">
      <alignment horizontal="right" vertical="center" wrapText="1"/>
    </xf>
    <xf numFmtId="0" fontId="11" fillId="0" borderId="5" xfId="0" applyFont="1" applyBorder="1" applyAlignment="1">
      <alignment vertical="top"/>
    </xf>
    <xf numFmtId="0" fontId="11" fillId="3" borderId="5" xfId="0" applyFont="1" applyFill="1" applyBorder="1" applyAlignment="1">
      <alignment vertical="top"/>
    </xf>
    <xf numFmtId="0" fontId="11" fillId="0" borderId="56" xfId="0" applyFont="1" applyBorder="1" applyAlignment="1">
      <alignment vertical="top"/>
    </xf>
    <xf numFmtId="0" fontId="11" fillId="0" borderId="33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18" xfId="0" applyFont="1" applyBorder="1" applyAlignment="1">
      <alignment vertical="top"/>
    </xf>
    <xf numFmtId="0" fontId="8" fillId="0" borderId="29" xfId="0" applyFont="1" applyFill="1" applyBorder="1" applyAlignment="1"/>
    <xf numFmtId="0" fontId="8" fillId="0" borderId="24" xfId="0" applyFont="1" applyFill="1" applyBorder="1" applyAlignment="1"/>
    <xf numFmtId="168" fontId="8" fillId="0" borderId="24" xfId="0" applyNumberFormat="1" applyFont="1" applyFill="1" applyBorder="1" applyAlignment="1">
      <alignment horizontal="center"/>
    </xf>
    <xf numFmtId="0" fontId="23" fillId="0" borderId="101" xfId="0" applyFont="1" applyFill="1" applyBorder="1" applyAlignment="1">
      <alignment wrapText="1"/>
    </xf>
    <xf numFmtId="0" fontId="47" fillId="0" borderId="0" xfId="0" applyFont="1"/>
    <xf numFmtId="0" fontId="48" fillId="0" borderId="0" xfId="0" applyFont="1"/>
    <xf numFmtId="0" fontId="48" fillId="0" borderId="0" xfId="0" applyFont="1" applyBorder="1"/>
    <xf numFmtId="0" fontId="49" fillId="0" borderId="0" xfId="0" applyFont="1"/>
    <xf numFmtId="0" fontId="0" fillId="0" borderId="0" xfId="0"/>
    <xf numFmtId="166" fontId="12" fillId="0" borderId="72" xfId="0" applyNumberFormat="1" applyFont="1" applyBorder="1" applyAlignment="1"/>
    <xf numFmtId="166" fontId="12" fillId="0" borderId="24" xfId="0" applyNumberFormat="1" applyFont="1" applyFill="1" applyBorder="1"/>
    <xf numFmtId="166" fontId="12" fillId="3" borderId="107" xfId="0" applyNumberFormat="1" applyFont="1" applyFill="1" applyBorder="1" applyAlignment="1" applyProtection="1"/>
    <xf numFmtId="166" fontId="12" fillId="3" borderId="104" xfId="0" applyNumberFormat="1" applyFont="1" applyFill="1" applyBorder="1" applyAlignment="1" applyProtection="1"/>
    <xf numFmtId="166" fontId="12" fillId="3" borderId="66" xfId="0" applyNumberFormat="1" applyFont="1" applyFill="1" applyBorder="1" applyAlignment="1" applyProtection="1"/>
    <xf numFmtId="166" fontId="11" fillId="0" borderId="62" xfId="0" applyNumberFormat="1" applyFont="1" applyFill="1" applyBorder="1" applyAlignment="1" applyProtection="1"/>
    <xf numFmtId="166" fontId="0" fillId="0" borderId="63" xfId="0" applyNumberFormat="1" applyFont="1" applyFill="1" applyBorder="1" applyAlignment="1" applyProtection="1"/>
    <xf numFmtId="166" fontId="0" fillId="3" borderId="59" xfId="0" applyNumberFormat="1" applyFont="1" applyFill="1" applyBorder="1" applyAlignment="1" applyProtection="1"/>
    <xf numFmtId="166" fontId="12" fillId="0" borderId="29" xfId="0" applyNumberFormat="1" applyFont="1" applyFill="1" applyBorder="1" applyAlignment="1" applyProtection="1"/>
    <xf numFmtId="166" fontId="12" fillId="0" borderId="26" xfId="0" applyNumberFormat="1" applyFont="1" applyFill="1" applyBorder="1" applyAlignment="1" applyProtection="1"/>
    <xf numFmtId="166" fontId="0" fillId="3" borderId="58" xfId="0" applyNumberFormat="1" applyFont="1" applyFill="1" applyBorder="1" applyAlignment="1" applyProtection="1"/>
    <xf numFmtId="166" fontId="0" fillId="3" borderId="67" xfId="0" applyNumberFormat="1" applyFont="1" applyFill="1" applyBorder="1" applyAlignment="1" applyProtection="1"/>
    <xf numFmtId="166" fontId="0" fillId="3" borderId="1" xfId="0" applyNumberFormat="1" applyFont="1" applyFill="1" applyBorder="1" applyAlignment="1" applyProtection="1"/>
    <xf numFmtId="166" fontId="11" fillId="0" borderId="6" xfId="0" applyNumberFormat="1" applyFont="1" applyFill="1" applyBorder="1"/>
    <xf numFmtId="166" fontId="12" fillId="0" borderId="6" xfId="0" applyNumberFormat="1" applyFont="1" applyFill="1" applyBorder="1"/>
    <xf numFmtId="166" fontId="12" fillId="0" borderId="64" xfId="0" applyNumberFormat="1" applyFont="1" applyFill="1" applyBorder="1" applyAlignment="1" applyProtection="1"/>
    <xf numFmtId="166" fontId="12" fillId="0" borderId="65" xfId="0" applyNumberFormat="1" applyFont="1" applyFill="1" applyBorder="1" applyAlignment="1" applyProtection="1"/>
    <xf numFmtId="166" fontId="12" fillId="3" borderId="31" xfId="0" applyNumberFormat="1" applyFont="1" applyFill="1" applyBorder="1" applyAlignment="1" applyProtection="1"/>
    <xf numFmtId="166" fontId="0" fillId="3" borderId="24" xfId="0" applyNumberFormat="1" applyFont="1" applyFill="1" applyBorder="1" applyAlignment="1" applyProtection="1"/>
    <xf numFmtId="166" fontId="0" fillId="3" borderId="69" xfId="0" applyNumberFormat="1" applyFont="1" applyFill="1" applyBorder="1" applyAlignment="1" applyProtection="1"/>
    <xf numFmtId="166" fontId="0" fillId="3" borderId="70" xfId="0" applyNumberFormat="1" applyFont="1" applyFill="1" applyBorder="1" applyAlignment="1" applyProtection="1"/>
    <xf numFmtId="166" fontId="0" fillId="3" borderId="66" xfId="0" applyNumberFormat="1" applyFont="1" applyFill="1" applyBorder="1" applyAlignment="1" applyProtection="1"/>
    <xf numFmtId="166" fontId="12" fillId="3" borderId="97" xfId="0" applyNumberFormat="1" applyFont="1" applyFill="1" applyBorder="1" applyAlignment="1" applyProtection="1"/>
    <xf numFmtId="166" fontId="12" fillId="3" borderId="98" xfId="0" applyNumberFormat="1" applyFont="1" applyFill="1" applyBorder="1" applyAlignment="1" applyProtection="1"/>
    <xf numFmtId="166" fontId="12" fillId="3" borderId="4" xfId="0" applyNumberFormat="1" applyFont="1" applyFill="1" applyBorder="1" applyAlignment="1" applyProtection="1"/>
    <xf numFmtId="166" fontId="12" fillId="3" borderId="46" xfId="0" applyNumberFormat="1" applyFont="1" applyFill="1" applyBorder="1" applyAlignment="1" applyProtection="1"/>
    <xf numFmtId="166" fontId="11" fillId="3" borderId="26" xfId="0" applyNumberFormat="1" applyFont="1" applyFill="1" applyBorder="1"/>
    <xf numFmtId="166" fontId="12" fillId="3" borderId="99" xfId="0" applyNumberFormat="1" applyFont="1" applyFill="1" applyBorder="1" applyAlignment="1" applyProtection="1"/>
    <xf numFmtId="166" fontId="12" fillId="3" borderId="100" xfId="0" applyNumberFormat="1" applyFont="1" applyFill="1" applyBorder="1" applyAlignment="1" applyProtection="1"/>
    <xf numFmtId="166" fontId="12" fillId="3" borderId="127" xfId="0" applyNumberFormat="1" applyFont="1" applyFill="1" applyBorder="1" applyAlignment="1" applyProtection="1"/>
    <xf numFmtId="166" fontId="12" fillId="3" borderId="128" xfId="0" applyNumberFormat="1" applyFont="1" applyFill="1" applyBorder="1" applyAlignment="1" applyProtection="1"/>
    <xf numFmtId="166" fontId="12" fillId="3" borderId="129" xfId="0" applyNumberFormat="1" applyFont="1" applyFill="1" applyBorder="1" applyAlignment="1" applyProtection="1"/>
    <xf numFmtId="166" fontId="12" fillId="3" borderId="57" xfId="0" applyNumberFormat="1" applyFont="1" applyFill="1" applyBorder="1" applyAlignment="1" applyProtection="1"/>
    <xf numFmtId="166" fontId="0" fillId="3" borderId="7" xfId="0" applyNumberFormat="1" applyFont="1" applyFill="1" applyBorder="1" applyAlignment="1" applyProtection="1"/>
    <xf numFmtId="166" fontId="11" fillId="3" borderId="67" xfId="0" applyNumberFormat="1" applyFont="1" applyFill="1" applyBorder="1" applyAlignment="1" applyProtection="1"/>
    <xf numFmtId="166" fontId="12" fillId="3" borderId="0" xfId="0" applyNumberFormat="1" applyFont="1" applyFill="1" applyBorder="1" applyAlignment="1" applyProtection="1"/>
    <xf numFmtId="166" fontId="12" fillId="0" borderId="0" xfId="0" applyNumberFormat="1" applyFont="1" applyFill="1" applyBorder="1"/>
    <xf numFmtId="166" fontId="12" fillId="0" borderId="67" xfId="0" applyNumberFormat="1" applyFont="1" applyFill="1" applyBorder="1" applyAlignment="1" applyProtection="1"/>
    <xf numFmtId="166" fontId="12" fillId="3" borderId="132" xfId="0" applyNumberFormat="1" applyFont="1" applyFill="1" applyBorder="1" applyAlignment="1" applyProtection="1"/>
    <xf numFmtId="166" fontId="12" fillId="3" borderId="133" xfId="0" applyNumberFormat="1" applyFont="1" applyFill="1" applyBorder="1" applyAlignment="1" applyProtection="1"/>
    <xf numFmtId="166" fontId="12" fillId="0" borderId="124" xfId="0" applyNumberFormat="1" applyFont="1" applyFill="1" applyBorder="1" applyAlignment="1" applyProtection="1"/>
    <xf numFmtId="166" fontId="12" fillId="0" borderId="1" xfId="0" applyNumberFormat="1" applyFont="1" applyFill="1" applyBorder="1" applyAlignment="1" applyProtection="1"/>
    <xf numFmtId="166" fontId="0" fillId="3" borderId="125" xfId="0" applyNumberFormat="1" applyFont="1" applyFill="1" applyBorder="1" applyAlignment="1" applyProtection="1"/>
    <xf numFmtId="166" fontId="0" fillId="3" borderId="121" xfId="0" applyNumberFormat="1" applyFont="1" applyFill="1" applyBorder="1" applyAlignment="1" applyProtection="1"/>
    <xf numFmtId="166" fontId="12" fillId="3" borderId="120" xfId="0" applyNumberFormat="1" applyFont="1" applyFill="1" applyBorder="1"/>
    <xf numFmtId="166" fontId="24" fillId="0" borderId="2" xfId="0" applyNumberFormat="1" applyFont="1" applyBorder="1"/>
    <xf numFmtId="166" fontId="24" fillId="3" borderId="2" xfId="0" applyNumberFormat="1" applyFont="1" applyFill="1" applyBorder="1"/>
    <xf numFmtId="166" fontId="24" fillId="0" borderId="2" xfId="0" applyNumberFormat="1" applyFont="1" applyFill="1" applyBorder="1"/>
    <xf numFmtId="166" fontId="12" fillId="0" borderId="2" xfId="0" applyNumberFormat="1" applyFont="1" applyFill="1" applyBorder="1"/>
    <xf numFmtId="166" fontId="12" fillId="3" borderId="2" xfId="0" applyNumberFormat="1" applyFont="1" applyFill="1" applyBorder="1"/>
    <xf numFmtId="166" fontId="12" fillId="0" borderId="134" xfId="0" applyNumberFormat="1" applyFont="1" applyFill="1" applyBorder="1" applyAlignment="1"/>
    <xf numFmtId="166" fontId="12" fillId="0" borderId="35" xfId="0" applyNumberFormat="1" applyFont="1" applyFill="1" applyBorder="1"/>
    <xf numFmtId="166" fontId="12" fillId="3" borderId="131" xfId="0" applyNumberFormat="1" applyFont="1" applyFill="1" applyBorder="1" applyAlignment="1" applyProtection="1"/>
    <xf numFmtId="166" fontId="12" fillId="0" borderId="14" xfId="0" applyNumberFormat="1" applyFont="1" applyFill="1" applyBorder="1"/>
    <xf numFmtId="166" fontId="12" fillId="0" borderId="135" xfId="0" applyNumberFormat="1" applyFont="1" applyFill="1" applyBorder="1"/>
    <xf numFmtId="166" fontId="12" fillId="0" borderId="7" xfId="0" applyNumberFormat="1" applyFont="1" applyFill="1" applyBorder="1" applyAlignment="1" applyProtection="1"/>
    <xf numFmtId="166" fontId="12" fillId="3" borderId="7" xfId="0" applyNumberFormat="1" applyFont="1" applyFill="1" applyBorder="1" applyAlignment="1" applyProtection="1"/>
    <xf numFmtId="166" fontId="12" fillId="3" borderId="1" xfId="0" applyNumberFormat="1" applyFont="1" applyFill="1" applyBorder="1" applyAlignment="1" applyProtection="1"/>
    <xf numFmtId="0" fontId="0" fillId="0" borderId="0" xfId="0"/>
    <xf numFmtId="167" fontId="12" fillId="0" borderId="7" xfId="0" applyNumberFormat="1" applyFont="1" applyFill="1" applyBorder="1"/>
    <xf numFmtId="167" fontId="12" fillId="3" borderId="7" xfId="0" applyNumberFormat="1" applyFont="1" applyFill="1" applyBorder="1" applyAlignment="1"/>
    <xf numFmtId="0" fontId="0" fillId="0" borderId="0" xfId="0"/>
    <xf numFmtId="166" fontId="12" fillId="3" borderId="136" xfId="0" applyNumberFormat="1" applyFont="1" applyFill="1" applyBorder="1" applyAlignment="1" applyProtection="1"/>
    <xf numFmtId="166" fontId="12" fillId="3" borderId="137" xfId="0" applyNumberFormat="1" applyFont="1" applyFill="1" applyBorder="1" applyAlignment="1" applyProtection="1"/>
    <xf numFmtId="166" fontId="12" fillId="3" borderId="139" xfId="0" applyNumberFormat="1" applyFont="1" applyFill="1" applyBorder="1" applyAlignment="1" applyProtection="1"/>
    <xf numFmtId="166" fontId="12" fillId="3" borderId="140" xfId="0" applyNumberFormat="1" applyFont="1" applyFill="1" applyBorder="1" applyAlignment="1" applyProtection="1"/>
    <xf numFmtId="166" fontId="0" fillId="0" borderId="0" xfId="0" applyNumberFormat="1" applyAlignment="1">
      <alignment horizontal="left"/>
    </xf>
    <xf numFmtId="166" fontId="0" fillId="0" borderId="0" xfId="0" applyNumberFormat="1" applyAlignment="1">
      <alignment horizontal="right"/>
    </xf>
    <xf numFmtId="166" fontId="12" fillId="3" borderId="12" xfId="9" applyNumberFormat="1" applyFont="1" applyFill="1" applyBorder="1" applyAlignment="1">
      <alignment horizontal="center"/>
    </xf>
    <xf numFmtId="166" fontId="0" fillId="3" borderId="13" xfId="0" applyNumberFormat="1" applyFill="1" applyBorder="1" applyAlignment="1">
      <alignment horizontal="center"/>
    </xf>
    <xf numFmtId="166" fontId="0" fillId="3" borderId="16" xfId="0" applyNumberFormat="1" applyFill="1" applyBorder="1" applyAlignment="1">
      <alignment horizontal="center"/>
    </xf>
    <xf numFmtId="166" fontId="12" fillId="3" borderId="117" xfId="0" applyNumberFormat="1" applyFont="1" applyFill="1" applyBorder="1"/>
    <xf numFmtId="166" fontId="12" fillId="3" borderId="141" xfId="0" applyNumberFormat="1" applyFont="1" applyFill="1" applyBorder="1" applyAlignment="1" applyProtection="1"/>
    <xf numFmtId="166" fontId="12" fillId="3" borderId="142" xfId="0" applyNumberFormat="1" applyFont="1" applyFill="1" applyBorder="1" applyAlignment="1" applyProtection="1"/>
    <xf numFmtId="166" fontId="12" fillId="3" borderId="143" xfId="0" applyNumberFormat="1" applyFont="1" applyFill="1" applyBorder="1" applyAlignment="1" applyProtection="1"/>
    <xf numFmtId="166" fontId="12" fillId="3" borderId="144" xfId="0" applyNumberFormat="1" applyFont="1" applyFill="1" applyBorder="1" applyAlignment="1" applyProtection="1"/>
    <xf numFmtId="0" fontId="19" fillId="3" borderId="24" xfId="0" applyNumberFormat="1" applyFont="1" applyFill="1" applyBorder="1" applyAlignment="1" applyProtection="1">
      <alignment horizontal="left" vertical="center" wrapText="1"/>
    </xf>
    <xf numFmtId="0" fontId="12" fillId="3" borderId="44" xfId="0" applyNumberFormat="1" applyFont="1" applyFill="1" applyBorder="1" applyAlignment="1" applyProtection="1"/>
    <xf numFmtId="0" fontId="11" fillId="3" borderId="145" xfId="0" applyNumberFormat="1" applyFont="1" applyFill="1" applyBorder="1" applyAlignment="1" applyProtection="1"/>
    <xf numFmtId="0" fontId="11" fillId="3" borderId="68" xfId="0" applyNumberFormat="1" applyFont="1" applyFill="1" applyBorder="1" applyAlignment="1" applyProtection="1"/>
    <xf numFmtId="0" fontId="0" fillId="0" borderId="54" xfId="0" applyFont="1" applyBorder="1" applyAlignment="1">
      <alignment wrapText="1"/>
    </xf>
    <xf numFmtId="0" fontId="12" fillId="3" borderId="146" xfId="0" applyNumberFormat="1" applyFont="1" applyFill="1" applyBorder="1" applyAlignment="1" applyProtection="1"/>
    <xf numFmtId="0" fontId="12" fillId="0" borderId="147" xfId="0" applyFont="1" applyBorder="1"/>
    <xf numFmtId="0" fontId="0" fillId="3" borderId="51" xfId="0" applyNumberFormat="1" applyFont="1" applyFill="1" applyBorder="1" applyAlignment="1" applyProtection="1">
      <alignment vertical="top"/>
    </xf>
    <xf numFmtId="0" fontId="0" fillId="3" borderId="5" xfId="0" applyNumberFormat="1" applyFont="1" applyFill="1" applyBorder="1" applyAlignment="1" applyProtection="1">
      <alignment vertical="top"/>
    </xf>
    <xf numFmtId="0" fontId="0" fillId="3" borderId="56" xfId="0" applyNumberFormat="1" applyFont="1" applyFill="1" applyBorder="1" applyAlignment="1" applyProtection="1">
      <alignment vertical="top"/>
    </xf>
    <xf numFmtId="0" fontId="0" fillId="0" borderId="0" xfId="0"/>
    <xf numFmtId="0" fontId="0" fillId="0" borderId="0" xfId="0"/>
    <xf numFmtId="0" fontId="0" fillId="0" borderId="0" xfId="0"/>
    <xf numFmtId="166" fontId="0" fillId="3" borderId="47" xfId="0" applyNumberFormat="1" applyFont="1" applyFill="1" applyBorder="1" applyAlignment="1" applyProtection="1"/>
    <xf numFmtId="166" fontId="24" fillId="0" borderId="6" xfId="0" applyNumberFormat="1" applyFont="1" applyFill="1" applyBorder="1"/>
    <xf numFmtId="166" fontId="0" fillId="3" borderId="142" xfId="0" applyNumberFormat="1" applyFont="1" applyFill="1" applyBorder="1" applyAlignment="1" applyProtection="1"/>
    <xf numFmtId="166" fontId="12" fillId="0" borderId="8" xfId="0" applyNumberFormat="1" applyFont="1" applyBorder="1" applyAlignment="1"/>
    <xf numFmtId="166" fontId="12" fillId="3" borderId="9" xfId="0" applyNumberFormat="1" applyFont="1" applyFill="1" applyBorder="1" applyAlignment="1" applyProtection="1"/>
    <xf numFmtId="0" fontId="11" fillId="0" borderId="54" xfId="0" applyFont="1" applyBorder="1"/>
    <xf numFmtId="166" fontId="11" fillId="0" borderId="16" xfId="0" applyNumberFormat="1" applyFont="1" applyFill="1" applyBorder="1"/>
    <xf numFmtId="166" fontId="24" fillId="0" borderId="123" xfId="0" applyNumberFormat="1" applyFont="1" applyFill="1" applyBorder="1" applyAlignment="1" applyProtection="1"/>
    <xf numFmtId="166" fontId="24" fillId="0" borderId="15" xfId="0" applyNumberFormat="1" applyFont="1" applyBorder="1"/>
    <xf numFmtId="166" fontId="24" fillId="0" borderId="16" xfId="0" applyNumberFormat="1" applyFont="1" applyBorder="1"/>
    <xf numFmtId="166" fontId="24" fillId="3" borderId="41" xfId="0" applyNumberFormat="1" applyFont="1" applyFill="1" applyBorder="1"/>
    <xf numFmtId="0" fontId="0" fillId="0" borderId="0" xfId="0"/>
    <xf numFmtId="168" fontId="11" fillId="0" borderId="7" xfId="0" applyNumberFormat="1" applyFont="1" applyBorder="1" applyAlignment="1">
      <alignment horizontal="right"/>
    </xf>
    <xf numFmtId="0" fontId="33" fillId="4" borderId="87" xfId="32" applyNumberFormat="1" applyFont="1" applyFill="1" applyBorder="1" applyAlignment="1" applyProtection="1">
      <alignment horizontal="center" vertical="center"/>
    </xf>
    <xf numFmtId="0" fontId="33" fillId="3" borderId="87" xfId="32" applyNumberFormat="1" applyFont="1" applyFill="1" applyBorder="1" applyAlignment="1" applyProtection="1">
      <alignment horizontal="center" vertical="center"/>
    </xf>
    <xf numFmtId="0" fontId="33" fillId="5" borderId="87" xfId="32" applyNumberFormat="1" applyFont="1" applyFill="1" applyBorder="1" applyAlignment="1" applyProtection="1">
      <alignment horizontal="center" vertical="center" wrapText="1"/>
    </xf>
    <xf numFmtId="0" fontId="33" fillId="5" borderId="87" xfId="32" applyNumberFormat="1" applyFont="1" applyFill="1" applyBorder="1" applyAlignment="1" applyProtection="1">
      <alignment horizontal="center" vertical="center"/>
    </xf>
    <xf numFmtId="168" fontId="12" fillId="0" borderId="31" xfId="0" applyNumberFormat="1" applyFont="1" applyFill="1" applyBorder="1"/>
    <xf numFmtId="168" fontId="12" fillId="0" borderId="31" xfId="0" applyNumberFormat="1" applyFont="1" applyFill="1" applyBorder="1" applyAlignment="1"/>
    <xf numFmtId="0" fontId="0" fillId="0" borderId="0" xfId="0"/>
    <xf numFmtId="0" fontId="43" fillId="5" borderId="87" xfId="32" applyNumberFormat="1" applyFont="1" applyFill="1" applyBorder="1" applyAlignment="1" applyProtection="1">
      <alignment horizontal="center" vertical="center" wrapText="1"/>
    </xf>
    <xf numFmtId="168" fontId="23" fillId="5" borderId="87" xfId="32" applyNumberFormat="1" applyFont="1" applyFill="1" applyBorder="1" applyAlignment="1">
      <alignment horizontal="center" vertical="center"/>
    </xf>
    <xf numFmtId="168" fontId="7" fillId="5" borderId="0" xfId="0" applyNumberFormat="1" applyFont="1" applyFill="1" applyAlignment="1">
      <alignment vertical="center"/>
    </xf>
    <xf numFmtId="168" fontId="7" fillId="4" borderId="0" xfId="0" applyNumberFormat="1" applyFont="1" applyFill="1" applyAlignment="1">
      <alignment horizontal="center" vertical="center"/>
    </xf>
    <xf numFmtId="168" fontId="43" fillId="5" borderId="30" xfId="2" applyNumberFormat="1" applyFont="1" applyFill="1" applyBorder="1" applyAlignment="1">
      <alignment horizontal="center" vertical="center" wrapText="1"/>
    </xf>
    <xf numFmtId="168" fontId="23" fillId="5" borderId="30" xfId="19" applyNumberFormat="1" applyFont="1" applyFill="1" applyBorder="1" applyAlignment="1">
      <alignment horizontal="center" vertical="center" wrapText="1"/>
    </xf>
    <xf numFmtId="168" fontId="23" fillId="5" borderId="3" xfId="3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166" fontId="12" fillId="0" borderId="143" xfId="0" applyNumberFormat="1" applyFont="1" applyFill="1" applyBorder="1"/>
    <xf numFmtId="166" fontId="24" fillId="3" borderId="63" xfId="0" applyNumberFormat="1" applyFont="1" applyFill="1" applyBorder="1" applyAlignment="1" applyProtection="1"/>
    <xf numFmtId="166" fontId="24" fillId="3" borderId="58" xfId="0" applyNumberFormat="1" applyFont="1" applyFill="1" applyBorder="1" applyAlignment="1" applyProtection="1"/>
    <xf numFmtId="166" fontId="24" fillId="3" borderId="67" xfId="0" applyNumberFormat="1" applyFont="1" applyFill="1" applyBorder="1" applyAlignment="1" applyProtection="1"/>
    <xf numFmtId="168" fontId="24" fillId="0" borderId="7" xfId="0" applyNumberFormat="1" applyFont="1" applyBorder="1"/>
    <xf numFmtId="166" fontId="24" fillId="3" borderId="59" xfId="0" applyNumberFormat="1" applyFont="1" applyFill="1" applyBorder="1" applyAlignment="1" applyProtection="1"/>
    <xf numFmtId="166" fontId="24" fillId="3" borderId="62" xfId="0" applyNumberFormat="1" applyFont="1" applyFill="1" applyBorder="1" applyAlignment="1" applyProtection="1"/>
    <xf numFmtId="166" fontId="24" fillId="3" borderId="142" xfId="0" applyNumberFormat="1" applyFont="1" applyFill="1" applyBorder="1" applyAlignment="1" applyProtection="1"/>
    <xf numFmtId="166" fontId="24" fillId="3" borderId="47" xfId="0" applyNumberFormat="1" applyFont="1" applyFill="1" applyBorder="1" applyAlignment="1" applyProtection="1"/>
    <xf numFmtId="166" fontId="50" fillId="0" borderId="7" xfId="0" applyNumberFormat="1" applyFont="1" applyFill="1" applyBorder="1"/>
    <xf numFmtId="166" fontId="50" fillId="3" borderId="62" xfId="0" applyNumberFormat="1" applyFont="1" applyFill="1" applyBorder="1" applyAlignment="1" applyProtection="1"/>
    <xf numFmtId="166" fontId="50" fillId="3" borderId="63" xfId="0" applyNumberFormat="1" applyFont="1" applyFill="1" applyBorder="1" applyAlignment="1" applyProtection="1"/>
    <xf numFmtId="166" fontId="50" fillId="3" borderId="1" xfId="0" applyNumberFormat="1" applyFont="1" applyFill="1" applyBorder="1"/>
    <xf numFmtId="0" fontId="51" fillId="0" borderId="0" xfId="0" applyFont="1"/>
    <xf numFmtId="0" fontId="7" fillId="0" borderId="56" xfId="0" applyFont="1" applyBorder="1" applyAlignment="1">
      <alignment horizontal="center" vertical="top" wrapText="1"/>
    </xf>
    <xf numFmtId="0" fontId="7" fillId="0" borderId="101" xfId="0" applyFont="1" applyBorder="1" applyAlignment="1">
      <alignment horizontal="center" vertical="top" wrapText="1"/>
    </xf>
    <xf numFmtId="0" fontId="7" fillId="0" borderId="102" xfId="0" applyFont="1" applyBorder="1" applyAlignment="1">
      <alignment horizontal="center" vertical="top" wrapText="1"/>
    </xf>
    <xf numFmtId="0" fontId="51" fillId="0" borderId="0" xfId="0" applyFont="1" applyAlignment="1">
      <alignment horizontal="left"/>
    </xf>
    <xf numFmtId="0" fontId="51" fillId="0" borderId="0" xfId="0" applyFont="1" applyAlignment="1">
      <alignment horizontal="center"/>
    </xf>
    <xf numFmtId="165" fontId="51" fillId="0" borderId="0" xfId="0" applyNumberFormat="1" applyFont="1" applyAlignment="1">
      <alignment horizontal="center"/>
    </xf>
    <xf numFmtId="0" fontId="52" fillId="0" borderId="0" xfId="0" applyFont="1" applyAlignment="1">
      <alignment horizontal="center"/>
    </xf>
    <xf numFmtId="0" fontId="51" fillId="0" borderId="0" xfId="0" applyFont="1" applyFill="1" applyAlignment="1">
      <alignment horizontal="center"/>
    </xf>
    <xf numFmtId="0" fontId="52" fillId="0" borderId="0" xfId="0" applyFont="1" applyFill="1" applyAlignment="1">
      <alignment horizontal="center"/>
    </xf>
    <xf numFmtId="43" fontId="51" fillId="0" borderId="0" xfId="33" applyFont="1" applyFill="1" applyAlignment="1">
      <alignment horizontal="center"/>
    </xf>
    <xf numFmtId="171" fontId="51" fillId="0" borderId="0" xfId="0" applyNumberFormat="1" applyFont="1" applyFill="1" applyAlignment="1">
      <alignment horizontal="center"/>
    </xf>
    <xf numFmtId="43" fontId="51" fillId="0" borderId="0" xfId="0" applyNumberFormat="1" applyFont="1" applyAlignment="1">
      <alignment horizontal="center"/>
    </xf>
    <xf numFmtId="168" fontId="51" fillId="0" borderId="0" xfId="0" applyNumberFormat="1" applyFont="1" applyAlignment="1">
      <alignment horizontal="center"/>
    </xf>
    <xf numFmtId="172" fontId="51" fillId="0" borderId="0" xfId="0" applyNumberFormat="1" applyFont="1"/>
    <xf numFmtId="0" fontId="0" fillId="0" borderId="0" xfId="0"/>
    <xf numFmtId="0" fontId="7" fillId="0" borderId="23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/>
    <xf numFmtId="0" fontId="0" fillId="0" borderId="0" xfId="0"/>
    <xf numFmtId="166" fontId="24" fillId="0" borderId="10" xfId="0" applyNumberFormat="1" applyFont="1" applyBorder="1"/>
    <xf numFmtId="168" fontId="12" fillId="3" borderId="104" xfId="0" applyNumberFormat="1" applyFont="1" applyFill="1" applyBorder="1" applyAlignment="1" applyProtection="1"/>
    <xf numFmtId="166" fontId="12" fillId="3" borderId="73" xfId="0" applyNumberFormat="1" applyFont="1" applyFill="1" applyBorder="1" applyAlignment="1" applyProtection="1"/>
    <xf numFmtId="168" fontId="12" fillId="3" borderId="134" xfId="0" applyNumberFormat="1" applyFont="1" applyFill="1" applyBorder="1" applyAlignment="1" applyProtection="1"/>
    <xf numFmtId="0" fontId="9" fillId="0" borderId="0" xfId="0" applyFont="1" applyAlignment="1"/>
    <xf numFmtId="0" fontId="9" fillId="0" borderId="0" xfId="0" applyFont="1" applyAlignment="1">
      <alignment wrapText="1"/>
    </xf>
    <xf numFmtId="0" fontId="53" fillId="0" borderId="0" xfId="0" applyFont="1" applyAlignment="1">
      <alignment horizontal="center" wrapText="1"/>
    </xf>
    <xf numFmtId="0" fontId="23" fillId="0" borderId="40" xfId="0" applyFont="1" applyFill="1" applyBorder="1"/>
    <xf numFmtId="0" fontId="23" fillId="0" borderId="40" xfId="0" applyFont="1" applyBorder="1"/>
    <xf numFmtId="1" fontId="23" fillId="0" borderId="36" xfId="0" applyNumberFormat="1" applyFont="1" applyBorder="1" applyAlignment="1">
      <alignment horizontal="center"/>
    </xf>
    <xf numFmtId="1" fontId="23" fillId="0" borderId="35" xfId="0" applyNumberFormat="1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23" fillId="0" borderId="8" xfId="0" applyFont="1" applyFill="1" applyBorder="1"/>
    <xf numFmtId="0" fontId="23" fillId="0" borderId="8" xfId="0" applyFont="1" applyBorder="1"/>
    <xf numFmtId="1" fontId="23" fillId="0" borderId="7" xfId="0" applyNumberFormat="1" applyFont="1" applyBorder="1" applyAlignment="1">
      <alignment horizontal="center"/>
    </xf>
    <xf numFmtId="1" fontId="23" fillId="0" borderId="2" xfId="0" applyNumberFormat="1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3" fillId="0" borderId="8" xfId="0" applyFont="1" applyBorder="1" applyAlignment="1">
      <alignment wrapText="1"/>
    </xf>
    <xf numFmtId="0" fontId="23" fillId="0" borderId="53" xfId="0" applyFont="1" applyBorder="1"/>
    <xf numFmtId="0" fontId="23" fillId="0" borderId="148" xfId="0" applyFont="1" applyFill="1" applyBorder="1"/>
    <xf numFmtId="0" fontId="23" fillId="0" borderId="148" xfId="0" applyFont="1" applyBorder="1"/>
    <xf numFmtId="1" fontId="23" fillId="0" borderId="20" xfId="0" applyNumberFormat="1" applyFont="1" applyFill="1" applyBorder="1" applyAlignment="1">
      <alignment horizontal="center"/>
    </xf>
    <xf numFmtId="1" fontId="23" fillId="0" borderId="135" xfId="0" applyNumberFormat="1" applyFont="1" applyFill="1" applyBorder="1" applyAlignment="1">
      <alignment horizontal="center"/>
    </xf>
    <xf numFmtId="0" fontId="23" fillId="0" borderId="13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38" fillId="0" borderId="31" xfId="0" applyFont="1" applyBorder="1"/>
    <xf numFmtId="0" fontId="38" fillId="0" borderId="28" xfId="0" applyFont="1" applyBorder="1" applyAlignment="1">
      <alignment horizontal="right"/>
    </xf>
    <xf numFmtId="1" fontId="38" fillId="0" borderId="31" xfId="0" applyNumberFormat="1" applyFont="1" applyBorder="1" applyAlignment="1">
      <alignment horizontal="center"/>
    </xf>
    <xf numFmtId="1" fontId="38" fillId="0" borderId="28" xfId="0" applyNumberFormat="1" applyFont="1" applyBorder="1" applyAlignment="1">
      <alignment horizontal="center"/>
    </xf>
    <xf numFmtId="1" fontId="38" fillId="0" borderId="26" xfId="0" applyNumberFormat="1" applyFont="1" applyBorder="1" applyAlignment="1">
      <alignment horizontal="center"/>
    </xf>
    <xf numFmtId="0" fontId="12" fillId="3" borderId="44" xfId="0" applyFont="1" applyFill="1" applyBorder="1"/>
    <xf numFmtId="0" fontId="31" fillId="0" borderId="9" xfId="0" applyFont="1" applyFill="1" applyBorder="1" applyAlignment="1">
      <alignment wrapText="1"/>
    </xf>
    <xf numFmtId="0" fontId="11" fillId="0" borderId="9" xfId="0" applyFont="1" applyFill="1" applyBorder="1" applyAlignment="1">
      <alignment wrapText="1"/>
    </xf>
    <xf numFmtId="0" fontId="12" fillId="3" borderId="149" xfId="0" applyNumberFormat="1" applyFont="1" applyFill="1" applyBorder="1" applyAlignment="1" applyProtection="1"/>
    <xf numFmtId="0" fontId="11" fillId="0" borderId="9" xfId="0" applyFont="1" applyBorder="1" applyAlignment="1"/>
    <xf numFmtId="0" fontId="11" fillId="0" borderId="9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12" fillId="3" borderId="145" xfId="0" applyNumberFormat="1" applyFont="1" applyFill="1" applyBorder="1" applyAlignment="1" applyProtection="1"/>
    <xf numFmtId="0" fontId="11" fillId="3" borderId="68" xfId="0" applyNumberFormat="1" applyFont="1" applyFill="1" applyBorder="1" applyAlignment="1" applyProtection="1">
      <alignment wrapText="1"/>
    </xf>
    <xf numFmtId="0" fontId="12" fillId="0" borderId="9" xfId="0" applyFont="1" applyFill="1" applyBorder="1"/>
    <xf numFmtId="0" fontId="12" fillId="3" borderId="68" xfId="0" applyNumberFormat="1" applyFont="1" applyFill="1" applyBorder="1" applyAlignment="1" applyProtection="1">
      <alignment wrapText="1"/>
    </xf>
    <xf numFmtId="166" fontId="12" fillId="0" borderId="119" xfId="0" applyNumberFormat="1" applyFont="1" applyFill="1" applyBorder="1"/>
    <xf numFmtId="166" fontId="24" fillId="0" borderId="61" xfId="0" applyNumberFormat="1" applyFont="1" applyFill="1" applyBorder="1" applyAlignment="1" applyProtection="1"/>
    <xf numFmtId="166" fontId="12" fillId="0" borderId="102" xfId="0" applyNumberFormat="1" applyFont="1" applyFill="1" applyBorder="1" applyAlignment="1"/>
    <xf numFmtId="166" fontId="12" fillId="0" borderId="34" xfId="0" applyNumberFormat="1" applyFont="1" applyFill="1" applyBorder="1"/>
    <xf numFmtId="166" fontId="12" fillId="0" borderId="12" xfId="0" applyNumberFormat="1" applyFont="1" applyFill="1" applyBorder="1"/>
    <xf numFmtId="166" fontId="12" fillId="0" borderId="48" xfId="0" applyNumberFormat="1" applyFont="1" applyFill="1" applyBorder="1"/>
    <xf numFmtId="0" fontId="0" fillId="0" borderId="1" xfId="0" applyBorder="1"/>
    <xf numFmtId="0" fontId="0" fillId="0" borderId="2" xfId="0" applyBorder="1"/>
    <xf numFmtId="166" fontId="24" fillId="3" borderId="119" xfId="0" applyNumberFormat="1" applyFont="1" applyFill="1" applyBorder="1"/>
    <xf numFmtId="166" fontId="24" fillId="0" borderId="12" xfId="0" applyNumberFormat="1" applyFont="1" applyBorder="1"/>
    <xf numFmtId="0" fontId="0" fillId="0" borderId="6" xfId="0" applyBorder="1"/>
    <xf numFmtId="166" fontId="24" fillId="0" borderId="6" xfId="0" applyNumberFormat="1" applyFont="1" applyBorder="1"/>
    <xf numFmtId="166" fontId="24" fillId="3" borderId="6" xfId="0" applyNumberFormat="1" applyFont="1" applyFill="1" applyBorder="1"/>
    <xf numFmtId="166" fontId="16" fillId="0" borderId="6" xfId="0" applyNumberFormat="1" applyFont="1" applyFill="1" applyBorder="1"/>
    <xf numFmtId="166" fontId="12" fillId="0" borderId="27" xfId="0" applyNumberFormat="1" applyFont="1" applyFill="1" applyBorder="1"/>
    <xf numFmtId="0" fontId="0" fillId="0" borderId="7" xfId="0" applyBorder="1"/>
    <xf numFmtId="166" fontId="24" fillId="3" borderId="45" xfId="0" applyNumberFormat="1" applyFont="1" applyFill="1" applyBorder="1"/>
    <xf numFmtId="166" fontId="24" fillId="0" borderId="14" xfId="0" applyNumberFormat="1" applyFont="1" applyBorder="1"/>
    <xf numFmtId="166" fontId="12" fillId="3" borderId="123" xfId="0" applyNumberFormat="1" applyFont="1" applyFill="1" applyBorder="1" applyAlignment="1" applyProtection="1"/>
    <xf numFmtId="166" fontId="12" fillId="3" borderId="2" xfId="0" applyNumberFormat="1" applyFont="1" applyFill="1" applyBorder="1" applyAlignment="1" applyProtection="1"/>
    <xf numFmtId="168" fontId="24" fillId="3" borderId="15" xfId="0" applyNumberFormat="1" applyFont="1" applyFill="1" applyBorder="1"/>
    <xf numFmtId="0" fontId="24" fillId="0" borderId="7" xfId="0" applyFont="1" applyBorder="1"/>
    <xf numFmtId="166" fontId="11" fillId="3" borderId="116" xfId="0" applyNumberFormat="1" applyFont="1" applyFill="1" applyBorder="1" applyAlignment="1">
      <alignment horizontal="right"/>
    </xf>
    <xf numFmtId="166" fontId="11" fillId="3" borderId="143" xfId="0" applyNumberFormat="1" applyFont="1" applyFill="1" applyBorder="1" applyAlignment="1" applyProtection="1"/>
    <xf numFmtId="166" fontId="11" fillId="3" borderId="100" xfId="0" applyNumberFormat="1" applyFont="1" applyFill="1" applyBorder="1" applyAlignment="1" applyProtection="1"/>
    <xf numFmtId="166" fontId="12" fillId="3" borderId="24" xfId="0" applyNumberFormat="1" applyFont="1" applyFill="1" applyBorder="1" applyAlignment="1" applyProtection="1"/>
    <xf numFmtId="166" fontId="12" fillId="3" borderId="50" xfId="0" applyNumberFormat="1" applyFont="1" applyFill="1" applyBorder="1" applyAlignment="1" applyProtection="1"/>
    <xf numFmtId="166" fontId="12" fillId="0" borderId="50" xfId="0" applyNumberFormat="1" applyFont="1" applyBorder="1" applyAlignment="1"/>
    <xf numFmtId="166" fontId="11" fillId="0" borderId="46" xfId="0" applyNumberFormat="1" applyFont="1" applyBorder="1"/>
    <xf numFmtId="166" fontId="11" fillId="0" borderId="20" xfId="0" applyNumberFormat="1" applyFont="1" applyBorder="1" applyAlignment="1"/>
    <xf numFmtId="166" fontId="0" fillId="3" borderId="46" xfId="0" applyNumberFormat="1" applyFont="1" applyFill="1" applyBorder="1" applyAlignment="1" applyProtection="1"/>
    <xf numFmtId="166" fontId="24" fillId="0" borderId="20" xfId="0" applyNumberFormat="1" applyFont="1" applyFill="1" applyBorder="1"/>
    <xf numFmtId="166" fontId="0" fillId="3" borderId="21" xfId="0" applyNumberFormat="1" applyFont="1" applyFill="1" applyBorder="1" applyAlignment="1" applyProtection="1"/>
    <xf numFmtId="166" fontId="0" fillId="3" borderId="50" xfId="0" applyNumberFormat="1" applyFont="1" applyFill="1" applyBorder="1" applyAlignment="1" applyProtection="1"/>
    <xf numFmtId="166" fontId="0" fillId="3" borderId="20" xfId="0" applyNumberFormat="1" applyFont="1" applyFill="1" applyBorder="1" applyAlignment="1" applyProtection="1"/>
    <xf numFmtId="0" fontId="7" fillId="0" borderId="6" xfId="0" applyFont="1" applyBorder="1" applyAlignment="1">
      <alignment wrapText="1"/>
    </xf>
    <xf numFmtId="0" fontId="19" fillId="3" borderId="24" xfId="0" applyNumberFormat="1" applyFont="1" applyFill="1" applyBorder="1" applyAlignment="1" applyProtection="1">
      <alignment wrapText="1"/>
    </xf>
    <xf numFmtId="0" fontId="11" fillId="0" borderId="10" xfId="0" applyFont="1" applyBorder="1" applyAlignment="1">
      <alignment wrapText="1"/>
    </xf>
    <xf numFmtId="0" fontId="12" fillId="3" borderId="101" xfId="0" applyNumberFormat="1" applyFont="1" applyFill="1" applyBorder="1" applyAlignment="1" applyProtection="1"/>
    <xf numFmtId="0" fontId="19" fillId="3" borderId="150" xfId="0" applyNumberFormat="1" applyFont="1" applyFill="1" applyBorder="1" applyAlignment="1" applyProtection="1">
      <alignment wrapText="1"/>
    </xf>
    <xf numFmtId="0" fontId="12" fillId="0" borderId="10" xfId="0" applyFont="1" applyBorder="1" applyAlignment="1">
      <alignment wrapText="1"/>
    </xf>
    <xf numFmtId="0" fontId="11" fillId="0" borderId="10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1" fillId="0" borderId="52" xfId="0" applyFont="1" applyBorder="1" applyAlignment="1">
      <alignment vertical="top" wrapText="1"/>
    </xf>
    <xf numFmtId="0" fontId="12" fillId="3" borderId="24" xfId="0" applyNumberFormat="1" applyFont="1" applyFill="1" applyBorder="1" applyAlignment="1" applyProtection="1"/>
    <xf numFmtId="0" fontId="0" fillId="3" borderId="33" xfId="0" applyNumberFormat="1" applyFont="1" applyFill="1" applyBorder="1" applyAlignment="1" applyProtection="1">
      <alignment vertical="top"/>
    </xf>
    <xf numFmtId="0" fontId="0" fillId="3" borderId="11" xfId="0" applyNumberFormat="1" applyFont="1" applyFill="1" applyBorder="1" applyAlignment="1" applyProtection="1">
      <alignment vertical="top"/>
    </xf>
    <xf numFmtId="168" fontId="11" fillId="0" borderId="3" xfId="4" applyNumberFormat="1" applyFont="1" applyFill="1" applyBorder="1" applyAlignment="1">
      <alignment horizontal="right"/>
    </xf>
    <xf numFmtId="0" fontId="12" fillId="0" borderId="52" xfId="4" applyFont="1" applyFill="1" applyBorder="1" applyAlignment="1">
      <alignment horizontal="left" vertical="top" wrapText="1"/>
    </xf>
    <xf numFmtId="166" fontId="12" fillId="0" borderId="9" xfId="4" applyNumberFormat="1" applyFont="1" applyFill="1" applyBorder="1"/>
    <xf numFmtId="168" fontId="11" fillId="0" borderId="37" xfId="4" applyNumberFormat="1" applyFont="1" applyFill="1" applyBorder="1" applyAlignment="1">
      <alignment horizontal="right"/>
    </xf>
    <xf numFmtId="0" fontId="11" fillId="0" borderId="3" xfId="0" applyFont="1" applyFill="1" applyBorder="1" applyAlignment="1">
      <alignment horizontal="right" vertical="top" wrapText="1"/>
    </xf>
    <xf numFmtId="166" fontId="24" fillId="3" borderId="16" xfId="0" applyNumberFormat="1" applyFont="1" applyFill="1" applyBorder="1"/>
    <xf numFmtId="0" fontId="0" fillId="0" borderId="0" xfId="0"/>
    <xf numFmtId="0" fontId="11" fillId="3" borderId="47" xfId="0" applyNumberFormat="1" applyFont="1" applyFill="1" applyBorder="1" applyAlignment="1" applyProtection="1"/>
    <xf numFmtId="0" fontId="41" fillId="0" borderId="0" xfId="0" applyFont="1"/>
    <xf numFmtId="0" fontId="0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0" fillId="0" borderId="0" xfId="0"/>
    <xf numFmtId="168" fontId="11" fillId="3" borderId="7" xfId="0" applyNumberFormat="1" applyFont="1" applyFill="1" applyBorder="1" applyAlignment="1">
      <alignment horizontal="right"/>
    </xf>
    <xf numFmtId="168" fontId="12" fillId="3" borderId="50" xfId="0" applyNumberFormat="1" applyFont="1" applyFill="1" applyBorder="1" applyAlignment="1">
      <alignment horizontal="right"/>
    </xf>
    <xf numFmtId="168" fontId="24" fillId="3" borderId="7" xfId="0" applyNumberFormat="1" applyFont="1" applyFill="1" applyBorder="1"/>
    <xf numFmtId="168" fontId="11" fillId="3" borderId="143" xfId="0" applyNumberFormat="1" applyFont="1" applyFill="1" applyBorder="1" applyAlignment="1" applyProtection="1"/>
    <xf numFmtId="168" fontId="12" fillId="3" borderId="138" xfId="0" applyNumberFormat="1" applyFont="1" applyFill="1" applyBorder="1" applyAlignment="1" applyProtection="1"/>
    <xf numFmtId="168" fontId="12" fillId="3" borderId="106" xfId="0" applyNumberFormat="1" applyFont="1" applyFill="1" applyBorder="1" applyAlignment="1" applyProtection="1"/>
    <xf numFmtId="168" fontId="12" fillId="3" borderId="97" xfId="0" applyNumberFormat="1" applyFont="1" applyFill="1" applyBorder="1" applyAlignment="1" applyProtection="1"/>
    <xf numFmtId="168" fontId="12" fillId="3" borderId="120" xfId="0" applyNumberFormat="1" applyFont="1" applyFill="1" applyBorder="1" applyAlignment="1" applyProtection="1"/>
    <xf numFmtId="168" fontId="12" fillId="3" borderId="69" xfId="0" applyNumberFormat="1" applyFont="1" applyFill="1" applyBorder="1" applyAlignment="1" applyProtection="1"/>
    <xf numFmtId="168" fontId="12" fillId="3" borderId="31" xfId="0" applyNumberFormat="1" applyFont="1" applyFill="1" applyBorder="1" applyAlignment="1" applyProtection="1"/>
    <xf numFmtId="166" fontId="12" fillId="3" borderId="125" xfId="0" applyNumberFormat="1" applyFont="1" applyFill="1" applyBorder="1" applyAlignment="1" applyProtection="1"/>
    <xf numFmtId="166" fontId="11" fillId="3" borderId="41" xfId="0" applyNumberFormat="1" applyFont="1" applyFill="1" applyBorder="1" applyAlignment="1" applyProtection="1"/>
    <xf numFmtId="0" fontId="0" fillId="3" borderId="49" xfId="0" applyNumberFormat="1" applyFont="1" applyFill="1" applyBorder="1" applyAlignment="1" applyProtection="1">
      <alignment vertical="top"/>
    </xf>
    <xf numFmtId="166" fontId="11" fillId="0" borderId="71" xfId="0" applyNumberFormat="1" applyFont="1" applyFill="1" applyBorder="1" applyAlignment="1" applyProtection="1"/>
    <xf numFmtId="166" fontId="24" fillId="3" borderId="71" xfId="0" applyNumberFormat="1" applyFont="1" applyFill="1" applyBorder="1"/>
    <xf numFmtId="166" fontId="0" fillId="3" borderId="0" xfId="0" applyNumberFormat="1" applyFont="1" applyFill="1" applyBorder="1" applyAlignment="1" applyProtection="1"/>
    <xf numFmtId="166" fontId="0" fillId="3" borderId="128" xfId="0" applyNumberFormat="1" applyFont="1" applyFill="1" applyBorder="1" applyAlignment="1" applyProtection="1"/>
    <xf numFmtId="166" fontId="11" fillId="0" borderId="136" xfId="0" applyNumberFormat="1" applyFont="1" applyFill="1" applyBorder="1" applyAlignment="1" applyProtection="1"/>
    <xf numFmtId="166" fontId="0" fillId="0" borderId="137" xfId="0" applyNumberFormat="1" applyFont="1" applyFill="1" applyBorder="1" applyAlignment="1" applyProtection="1"/>
    <xf numFmtId="166" fontId="0" fillId="3" borderId="136" xfId="0" applyNumberFormat="1" applyFont="1" applyFill="1" applyBorder="1" applyAlignment="1" applyProtection="1"/>
    <xf numFmtId="166" fontId="0" fillId="3" borderId="137" xfId="0" applyNumberFormat="1" applyFont="1" applyFill="1" applyBorder="1" applyAlignment="1" applyProtection="1"/>
    <xf numFmtId="166" fontId="0" fillId="3" borderId="151" xfId="0" applyNumberFormat="1" applyFont="1" applyFill="1" applyBorder="1" applyAlignment="1" applyProtection="1"/>
    <xf numFmtId="166" fontId="24" fillId="3" borderId="21" xfId="0" applyNumberFormat="1" applyFont="1" applyFill="1" applyBorder="1"/>
    <xf numFmtId="166" fontId="0" fillId="0" borderId="21" xfId="0" applyNumberFormat="1" applyFont="1" applyFill="1" applyBorder="1" applyAlignment="1" applyProtection="1"/>
    <xf numFmtId="0" fontId="11" fillId="0" borderId="5" xfId="0" applyFont="1" applyBorder="1" applyAlignment="1">
      <alignment wrapText="1"/>
    </xf>
    <xf numFmtId="166" fontId="12" fillId="0" borderId="10" xfId="0" applyNumberFormat="1" applyFont="1" applyFill="1" applyBorder="1"/>
    <xf numFmtId="166" fontId="11" fillId="3" borderId="1" xfId="0" applyNumberFormat="1" applyFont="1" applyFill="1" applyBorder="1"/>
    <xf numFmtId="168" fontId="50" fillId="0" borderId="7" xfId="0" applyNumberFormat="1" applyFont="1" applyBorder="1"/>
    <xf numFmtId="168" fontId="12" fillId="0" borderId="7" xfId="0" applyNumberFormat="1" applyFont="1" applyBorder="1" applyAlignment="1">
      <alignment horizontal="right"/>
    </xf>
    <xf numFmtId="166" fontId="11" fillId="0" borderId="2" xfId="4" applyNumberFormat="1" applyFont="1" applyFill="1" applyBorder="1"/>
    <xf numFmtId="168" fontId="44" fillId="0" borderId="0" xfId="0" applyNumberFormat="1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wrapText="1"/>
    </xf>
    <xf numFmtId="0" fontId="7" fillId="3" borderId="56" xfId="0" applyFont="1" applyFill="1" applyBorder="1" applyAlignment="1">
      <alignment vertical="top" wrapText="1"/>
    </xf>
    <xf numFmtId="0" fontId="7" fillId="3" borderId="101" xfId="0" applyFont="1" applyFill="1" applyBorder="1" applyAlignment="1">
      <alignment vertical="top" wrapText="1"/>
    </xf>
    <xf numFmtId="0" fontId="7" fillId="3" borderId="102" xfId="0" applyFont="1" applyFill="1" applyBorder="1" applyAlignment="1">
      <alignment vertical="top" wrapText="1"/>
    </xf>
    <xf numFmtId="165" fontId="7" fillId="3" borderId="56" xfId="0" applyNumberFormat="1" applyFont="1" applyFill="1" applyBorder="1" applyAlignment="1">
      <alignment horizontal="center" vertical="top" wrapText="1"/>
    </xf>
    <xf numFmtId="0" fontId="27" fillId="3" borderId="102" xfId="0" applyFont="1" applyFill="1" applyBorder="1" applyAlignment="1">
      <alignment vertical="top" wrapText="1"/>
    </xf>
    <xf numFmtId="0" fontId="8" fillId="3" borderId="101" xfId="0" applyFont="1" applyFill="1" applyBorder="1" applyAlignment="1">
      <alignment vertical="top" wrapText="1"/>
    </xf>
    <xf numFmtId="0" fontId="8" fillId="3" borderId="102" xfId="0" applyFont="1" applyFill="1" applyBorder="1" applyAlignment="1">
      <alignment vertical="top" wrapText="1"/>
    </xf>
    <xf numFmtId="168" fontId="8" fillId="3" borderId="56" xfId="0" applyNumberFormat="1" applyFont="1" applyFill="1" applyBorder="1" applyAlignment="1">
      <alignment horizontal="center" vertical="top" wrapText="1"/>
    </xf>
    <xf numFmtId="166" fontId="8" fillId="3" borderId="56" xfId="0" applyNumberFormat="1" applyFont="1" applyFill="1" applyBorder="1" applyAlignment="1">
      <alignment horizontal="center" vertical="top" wrapText="1"/>
    </xf>
    <xf numFmtId="0" fontId="27" fillId="3" borderId="101" xfId="0" applyFont="1" applyFill="1" applyBorder="1" applyAlignment="1">
      <alignment vertical="top" wrapText="1"/>
    </xf>
    <xf numFmtId="167" fontId="27" fillId="3" borderId="56" xfId="0" applyNumberFormat="1" applyFont="1" applyFill="1" applyBorder="1" applyAlignment="1">
      <alignment horizontal="center" vertical="top" wrapText="1"/>
    </xf>
    <xf numFmtId="167" fontId="7" fillId="3" borderId="56" xfId="0" applyNumberFormat="1" applyFont="1" applyFill="1" applyBorder="1" applyAlignment="1">
      <alignment horizontal="center" vertical="top" wrapText="1"/>
    </xf>
    <xf numFmtId="0" fontId="7" fillId="3" borderId="23" xfId="0" applyFont="1" applyFill="1" applyBorder="1" applyAlignment="1">
      <alignment vertical="top" wrapText="1"/>
    </xf>
    <xf numFmtId="0" fontId="7" fillId="3" borderId="23" xfId="0" applyFont="1" applyFill="1" applyBorder="1" applyAlignment="1">
      <alignment horizontal="center"/>
    </xf>
    <xf numFmtId="0" fontId="7" fillId="3" borderId="23" xfId="0" applyFont="1" applyFill="1" applyBorder="1" applyAlignment="1">
      <alignment wrapText="1"/>
    </xf>
    <xf numFmtId="0" fontId="7" fillId="3" borderId="23" xfId="0" applyFont="1" applyFill="1" applyBorder="1" applyAlignment="1">
      <alignment horizontal="center" vertical="top" wrapText="1"/>
    </xf>
    <xf numFmtId="0" fontId="27" fillId="3" borderId="23" xfId="0" applyFont="1" applyFill="1" applyBorder="1" applyAlignment="1">
      <alignment vertical="top" wrapText="1"/>
    </xf>
    <xf numFmtId="0" fontId="27" fillId="3" borderId="23" xfId="0" applyFont="1" applyFill="1" applyBorder="1" applyAlignment="1">
      <alignment wrapText="1"/>
    </xf>
    <xf numFmtId="0" fontId="27" fillId="3" borderId="23" xfId="0" applyFont="1" applyFill="1" applyBorder="1" applyAlignment="1">
      <alignment horizontal="center" vertical="top" wrapText="1"/>
    </xf>
    <xf numFmtId="0" fontId="7" fillId="3" borderId="56" xfId="0" applyFont="1" applyFill="1" applyBorder="1" applyAlignment="1">
      <alignment horizontal="center" vertical="top" wrapText="1"/>
    </xf>
    <xf numFmtId="0" fontId="7" fillId="3" borderId="42" xfId="0" applyFont="1" applyFill="1" applyBorder="1" applyAlignment="1">
      <alignment vertical="top" wrapText="1"/>
    </xf>
    <xf numFmtId="0" fontId="7" fillId="3" borderId="23" xfId="0" applyFont="1" applyFill="1" applyBorder="1"/>
    <xf numFmtId="0" fontId="7" fillId="3" borderId="23" xfId="4" applyFont="1" applyFill="1" applyBorder="1" applyAlignment="1">
      <alignment wrapText="1"/>
    </xf>
    <xf numFmtId="0" fontId="28" fillId="3" borderId="101" xfId="0" applyFont="1" applyFill="1" applyBorder="1" applyAlignment="1">
      <alignment vertical="center" wrapText="1"/>
    </xf>
    <xf numFmtId="0" fontId="7" fillId="3" borderId="0" xfId="0" applyFont="1" applyFill="1" applyAlignment="1">
      <alignment wrapText="1"/>
    </xf>
    <xf numFmtId="166" fontId="7" fillId="3" borderId="56" xfId="0" applyNumberFormat="1" applyFont="1" applyFill="1" applyBorder="1" applyAlignment="1">
      <alignment horizontal="center" vertical="top" wrapText="1"/>
    </xf>
    <xf numFmtId="0" fontId="28" fillId="3" borderId="3" xfId="0" applyFont="1" applyFill="1" applyBorder="1" applyAlignment="1">
      <alignment wrapText="1"/>
    </xf>
    <xf numFmtId="0" fontId="7" fillId="3" borderId="102" xfId="0" applyFont="1" applyFill="1" applyBorder="1" applyAlignment="1">
      <alignment wrapText="1"/>
    </xf>
    <xf numFmtId="0" fontId="7" fillId="3" borderId="3" xfId="0" applyFont="1" applyFill="1" applyBorder="1" applyAlignment="1">
      <alignment wrapText="1"/>
    </xf>
    <xf numFmtId="170" fontId="7" fillId="3" borderId="56" xfId="0" applyNumberFormat="1" applyFont="1" applyFill="1" applyBorder="1" applyAlignment="1">
      <alignment horizontal="center" vertical="top" wrapText="1"/>
    </xf>
    <xf numFmtId="0" fontId="7" fillId="3" borderId="33" xfId="0" applyFont="1" applyFill="1" applyBorder="1" applyAlignment="1">
      <alignment vertical="top" wrapText="1"/>
    </xf>
    <xf numFmtId="0" fontId="7" fillId="3" borderId="51" xfId="0" applyFont="1" applyFill="1" applyBorder="1" applyAlignment="1">
      <alignment vertical="top" wrapText="1"/>
    </xf>
    <xf numFmtId="0" fontId="28" fillId="3" borderId="41" xfId="0" applyFont="1" applyFill="1" applyBorder="1" applyAlignment="1">
      <alignment wrapText="1"/>
    </xf>
    <xf numFmtId="0" fontId="7" fillId="3" borderId="5" xfId="0" applyFont="1" applyFill="1" applyBorder="1" applyAlignment="1">
      <alignment vertical="top" wrapText="1"/>
    </xf>
    <xf numFmtId="0" fontId="7" fillId="3" borderId="49" xfId="0" applyFont="1" applyFill="1" applyBorder="1" applyAlignment="1">
      <alignment vertical="top" wrapText="1"/>
    </xf>
    <xf numFmtId="0" fontId="28" fillId="3" borderId="9" xfId="0" applyFont="1" applyFill="1" applyBorder="1" applyAlignment="1">
      <alignment wrapText="1"/>
    </xf>
    <xf numFmtId="0" fontId="27" fillId="3" borderId="56" xfId="0" applyFont="1" applyFill="1" applyBorder="1" applyAlignment="1">
      <alignment vertical="top" wrapText="1"/>
    </xf>
    <xf numFmtId="0" fontId="27" fillId="3" borderId="56" xfId="0" applyFont="1" applyFill="1" applyBorder="1" applyAlignment="1">
      <alignment wrapText="1"/>
    </xf>
    <xf numFmtId="168" fontId="27" fillId="3" borderId="56" xfId="0" applyNumberFormat="1" applyFont="1" applyFill="1" applyBorder="1" applyAlignment="1">
      <alignment horizontal="center" vertical="top" wrapText="1"/>
    </xf>
    <xf numFmtId="0" fontId="7" fillId="3" borderId="13" xfId="0" applyFont="1" applyFill="1" applyBorder="1"/>
    <xf numFmtId="165" fontId="8" fillId="3" borderId="56" xfId="0" applyNumberFormat="1" applyFont="1" applyFill="1" applyBorder="1" applyAlignment="1">
      <alignment horizontal="center" vertical="top" wrapText="1"/>
    </xf>
    <xf numFmtId="165" fontId="27" fillId="3" borderId="56" xfId="0" applyNumberFormat="1" applyFont="1" applyFill="1" applyBorder="1" applyAlignment="1">
      <alignment horizontal="center" vertical="top" wrapText="1"/>
    </xf>
    <xf numFmtId="2" fontId="7" fillId="3" borderId="56" xfId="0" applyNumberFormat="1" applyFont="1" applyFill="1" applyBorder="1" applyAlignment="1">
      <alignment horizontal="center" vertical="top" wrapText="1"/>
    </xf>
    <xf numFmtId="0" fontId="8" fillId="3" borderId="24" xfId="0" applyFont="1" applyFill="1" applyBorder="1" applyAlignment="1">
      <alignment vertical="top" wrapText="1"/>
    </xf>
    <xf numFmtId="0" fontId="8" fillId="3" borderId="25" xfId="0" applyFont="1" applyFill="1" applyBorder="1" applyAlignment="1">
      <alignment wrapText="1"/>
    </xf>
    <xf numFmtId="166" fontId="8" fillId="3" borderId="23" xfId="0" applyNumberFormat="1" applyFont="1" applyFill="1" applyBorder="1" applyAlignment="1">
      <alignment horizontal="center" vertical="top" wrapText="1"/>
    </xf>
    <xf numFmtId="0" fontId="29" fillId="3" borderId="101" xfId="0" applyFont="1" applyFill="1" applyBorder="1" applyAlignment="1">
      <alignment vertical="top" wrapText="1"/>
    </xf>
    <xf numFmtId="0" fontId="7" fillId="3" borderId="22" xfId="0" applyFont="1" applyFill="1" applyBorder="1" applyAlignment="1">
      <alignment vertical="top" wrapText="1"/>
    </xf>
    <xf numFmtId="168" fontId="7" fillId="3" borderId="55" xfId="0" applyNumberFormat="1" applyFont="1" applyFill="1" applyBorder="1" applyAlignment="1">
      <alignment horizontal="center" vertical="top" wrapText="1"/>
    </xf>
    <xf numFmtId="168" fontId="7" fillId="3" borderId="23" xfId="0" applyNumberFormat="1" applyFont="1" applyFill="1" applyBorder="1" applyAlignment="1">
      <alignment horizontal="center"/>
    </xf>
    <xf numFmtId="0" fontId="7" fillId="3" borderId="56" xfId="0" applyFont="1" applyFill="1" applyBorder="1"/>
    <xf numFmtId="168" fontId="7" fillId="3" borderId="56" xfId="0" applyNumberFormat="1" applyFont="1" applyFill="1" applyBorder="1" applyAlignment="1">
      <alignment horizontal="center"/>
    </xf>
    <xf numFmtId="0" fontId="7" fillId="3" borderId="105" xfId="0" applyFont="1" applyFill="1" applyBorder="1"/>
    <xf numFmtId="168" fontId="7" fillId="3" borderId="55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wrapText="1"/>
    </xf>
    <xf numFmtId="0" fontId="28" fillId="3" borderId="35" xfId="0" applyFont="1" applyFill="1" applyBorder="1" applyAlignment="1">
      <alignment wrapText="1"/>
    </xf>
    <xf numFmtId="166" fontId="7" fillId="3" borderId="23" xfId="0" applyNumberFormat="1" applyFont="1" applyFill="1" applyBorder="1" applyAlignment="1">
      <alignment horizontal="center" vertical="top" wrapText="1"/>
    </xf>
    <xf numFmtId="168" fontId="7" fillId="3" borderId="56" xfId="0" applyNumberFormat="1" applyFont="1" applyFill="1" applyBorder="1" applyAlignment="1">
      <alignment horizontal="center" vertical="top" wrapText="1"/>
    </xf>
    <xf numFmtId="0" fontId="7" fillId="3" borderId="101" xfId="0" applyFont="1" applyFill="1" applyBorder="1" applyAlignment="1">
      <alignment vertical="center" wrapText="1"/>
    </xf>
    <xf numFmtId="0" fontId="7" fillId="3" borderId="101" xfId="0" applyFont="1" applyFill="1" applyBorder="1" applyAlignment="1">
      <alignment horizontal="right" vertical="center"/>
    </xf>
    <xf numFmtId="0" fontId="7" fillId="3" borderId="56" xfId="0" applyFont="1" applyFill="1" applyBorder="1" applyAlignment="1">
      <alignment vertical="center"/>
    </xf>
    <xf numFmtId="0" fontId="30" fillId="3" borderId="101" xfId="0" applyFont="1" applyFill="1" applyBorder="1" applyAlignment="1">
      <alignment vertical="center" wrapText="1"/>
    </xf>
    <xf numFmtId="166" fontId="8" fillId="3" borderId="101" xfId="0" applyNumberFormat="1" applyFont="1" applyFill="1" applyBorder="1" applyAlignment="1">
      <alignment horizontal="right" vertical="center" wrapText="1"/>
    </xf>
    <xf numFmtId="0" fontId="8" fillId="3" borderId="101" xfId="0" applyFont="1" applyFill="1" applyBorder="1" applyAlignment="1">
      <alignment vertical="center" wrapText="1"/>
    </xf>
    <xf numFmtId="168" fontId="8" fillId="3" borderId="101" xfId="0" applyNumberFormat="1" applyFont="1" applyFill="1" applyBorder="1" applyAlignment="1">
      <alignment horizontal="right" vertical="center" wrapText="1"/>
    </xf>
    <xf numFmtId="166" fontId="8" fillId="3" borderId="101" xfId="0" applyNumberFormat="1" applyFont="1" applyFill="1" applyBorder="1" applyAlignment="1">
      <alignment horizontal="right" vertical="center"/>
    </xf>
    <xf numFmtId="0" fontId="23" fillId="3" borderId="3" xfId="0" applyFont="1" applyFill="1" applyBorder="1" applyAlignment="1">
      <alignment wrapText="1"/>
    </xf>
    <xf numFmtId="166" fontId="7" fillId="3" borderId="56" xfId="0" applyNumberFormat="1" applyFont="1" applyFill="1" applyBorder="1" applyAlignment="1">
      <alignment horizontal="right" vertical="top" wrapText="1"/>
    </xf>
    <xf numFmtId="166" fontId="7" fillId="0" borderId="56" xfId="0" applyNumberFormat="1" applyFont="1" applyFill="1" applyBorder="1" applyAlignment="1">
      <alignment horizontal="right" vertical="top" wrapText="1"/>
    </xf>
    <xf numFmtId="168" fontId="7" fillId="0" borderId="56" xfId="0" applyNumberFormat="1" applyFont="1" applyFill="1" applyBorder="1" applyAlignment="1">
      <alignment horizontal="right" vertical="top" wrapText="1"/>
    </xf>
    <xf numFmtId="168" fontId="7" fillId="0" borderId="101" xfId="0" applyNumberFormat="1" applyFont="1" applyFill="1" applyBorder="1" applyAlignment="1">
      <alignment horizontal="right" vertical="top" wrapText="1"/>
    </xf>
    <xf numFmtId="165" fontId="7" fillId="0" borderId="47" xfId="0" applyNumberFormat="1" applyFont="1" applyFill="1" applyBorder="1" applyAlignment="1">
      <alignment horizontal="right" vertical="center"/>
    </xf>
    <xf numFmtId="165" fontId="8" fillId="0" borderId="101" xfId="0" applyNumberFormat="1" applyFont="1" applyFill="1" applyBorder="1" applyAlignment="1">
      <alignment horizontal="right" vertical="center" wrapText="1"/>
    </xf>
    <xf numFmtId="165" fontId="7" fillId="0" borderId="23" xfId="0" applyNumberFormat="1" applyFont="1" applyFill="1" applyBorder="1" applyAlignment="1">
      <alignment horizontal="right" vertical="top" wrapText="1"/>
    </xf>
    <xf numFmtId="165" fontId="7" fillId="0" borderId="56" xfId="0" applyNumberFormat="1" applyFont="1" applyFill="1" applyBorder="1" applyAlignment="1">
      <alignment horizontal="right" vertical="top" wrapText="1"/>
    </xf>
    <xf numFmtId="165" fontId="7" fillId="0" borderId="101" xfId="0" applyNumberFormat="1" applyFont="1" applyFill="1" applyBorder="1" applyAlignment="1">
      <alignment horizontal="right" vertical="top" wrapText="1"/>
    </xf>
    <xf numFmtId="165" fontId="7" fillId="3" borderId="56" xfId="0" applyNumberFormat="1" applyFont="1" applyFill="1" applyBorder="1" applyAlignment="1">
      <alignment horizontal="right" vertical="top" wrapText="1"/>
    </xf>
    <xf numFmtId="0" fontId="7" fillId="0" borderId="29" xfId="0" applyFont="1" applyFill="1" applyBorder="1" applyAlignment="1">
      <alignment vertical="center"/>
    </xf>
    <xf numFmtId="0" fontId="37" fillId="0" borderId="23" xfId="0" applyFont="1" applyFill="1" applyBorder="1" applyAlignment="1">
      <alignment wrapText="1"/>
    </xf>
    <xf numFmtId="166" fontId="8" fillId="0" borderId="101" xfId="0" applyNumberFormat="1" applyFont="1" applyFill="1" applyBorder="1" applyAlignment="1">
      <alignment horizontal="right" vertical="top" wrapText="1"/>
    </xf>
    <xf numFmtId="165" fontId="8" fillId="0" borderId="101" xfId="0" applyNumberFormat="1" applyFont="1" applyFill="1" applyBorder="1" applyAlignment="1">
      <alignment horizontal="right" vertical="top" wrapText="1"/>
    </xf>
    <xf numFmtId="168" fontId="8" fillId="0" borderId="101" xfId="0" applyNumberFormat="1" applyFont="1" applyFill="1" applyBorder="1" applyAlignment="1">
      <alignment horizontal="right" vertical="top" wrapText="1"/>
    </xf>
    <xf numFmtId="0" fontId="11" fillId="3" borderId="7" xfId="4" applyFont="1" applyFill="1" applyBorder="1"/>
    <xf numFmtId="0" fontId="12" fillId="3" borderId="3" xfId="4" applyFont="1" applyFill="1" applyBorder="1"/>
    <xf numFmtId="0" fontId="12" fillId="3" borderId="3" xfId="4" applyFont="1" applyFill="1" applyBorder="1" applyAlignment="1">
      <alignment horizontal="center"/>
    </xf>
    <xf numFmtId="0" fontId="12" fillId="3" borderId="3" xfId="4" applyFont="1" applyFill="1" applyBorder="1" applyAlignment="1">
      <alignment horizontal="left"/>
    </xf>
    <xf numFmtId="166" fontId="12" fillId="3" borderId="3" xfId="4" applyNumberFormat="1" applyFont="1" applyFill="1" applyBorder="1"/>
    <xf numFmtId="166" fontId="12" fillId="3" borderId="1" xfId="4" applyNumberFormat="1" applyFont="1" applyFill="1" applyBorder="1"/>
    <xf numFmtId="0" fontId="11" fillId="3" borderId="3" xfId="4" applyFont="1" applyFill="1" applyBorder="1" applyAlignment="1">
      <alignment horizontal="left"/>
    </xf>
    <xf numFmtId="0" fontId="11" fillId="3" borderId="3" xfId="4" applyFont="1" applyFill="1" applyBorder="1"/>
    <xf numFmtId="0" fontId="11" fillId="3" borderId="3" xfId="4" applyFont="1" applyFill="1" applyBorder="1" applyAlignment="1">
      <alignment horizontal="center"/>
    </xf>
    <xf numFmtId="166" fontId="11" fillId="3" borderId="3" xfId="4" applyNumberFormat="1" applyFont="1" applyFill="1" applyBorder="1"/>
    <xf numFmtId="0" fontId="11" fillId="3" borderId="1" xfId="4" applyFont="1" applyFill="1" applyBorder="1"/>
    <xf numFmtId="166" fontId="11" fillId="3" borderId="1" xfId="4" applyNumberFormat="1" applyFont="1" applyFill="1" applyBorder="1"/>
    <xf numFmtId="173" fontId="11" fillId="3" borderId="7" xfId="4" applyNumberFormat="1" applyFont="1" applyFill="1" applyBorder="1"/>
    <xf numFmtId="166" fontId="11" fillId="3" borderId="3" xfId="4" applyNumberFormat="1" applyFont="1" applyFill="1" applyBorder="1" applyAlignment="1">
      <alignment horizontal="left" vertical="top" wrapText="1"/>
    </xf>
    <xf numFmtId="0" fontId="41" fillId="3" borderId="3" xfId="4" applyFont="1" applyFill="1" applyBorder="1" applyAlignment="1">
      <alignment horizontal="left"/>
    </xf>
    <xf numFmtId="166" fontId="42" fillId="3" borderId="3" xfId="4" applyNumberFormat="1" applyFont="1" applyFill="1" applyBorder="1"/>
    <xf numFmtId="0" fontId="11" fillId="3" borderId="36" xfId="4" applyFont="1" applyFill="1" applyBorder="1"/>
    <xf numFmtId="0" fontId="32" fillId="3" borderId="3" xfId="0" applyFont="1" applyFill="1" applyBorder="1" applyAlignment="1">
      <alignment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11" fillId="3" borderId="3" xfId="4" applyFont="1" applyFill="1" applyBorder="1" applyAlignment="1">
      <alignment horizontal="left" vertical="top" wrapText="1"/>
    </xf>
    <xf numFmtId="0" fontId="11" fillId="0" borderId="74" xfId="4" applyFont="1" applyFill="1" applyBorder="1"/>
    <xf numFmtId="0" fontId="12" fillId="0" borderId="17" xfId="4" applyFont="1" applyFill="1" applyBorder="1" applyAlignment="1">
      <alignment wrapText="1"/>
    </xf>
    <xf numFmtId="0" fontId="12" fillId="0" borderId="17" xfId="4" applyFont="1" applyFill="1" applyBorder="1" applyAlignment="1">
      <alignment horizontal="center"/>
    </xf>
    <xf numFmtId="0" fontId="12" fillId="0" borderId="17" xfId="4" applyFont="1" applyFill="1" applyBorder="1" applyAlignment="1">
      <alignment horizontal="left" vertical="top" wrapText="1"/>
    </xf>
    <xf numFmtId="166" fontId="12" fillId="0" borderId="17" xfId="4" applyNumberFormat="1" applyFont="1" applyFill="1" applyBorder="1"/>
    <xf numFmtId="166" fontId="12" fillId="0" borderId="16" xfId="4" applyNumberFormat="1" applyFont="1" applyFill="1" applyBorder="1"/>
    <xf numFmtId="0" fontId="34" fillId="0" borderId="72" xfId="4" applyNumberFormat="1" applyFont="1" applyFill="1" applyBorder="1"/>
    <xf numFmtId="0" fontId="12" fillId="0" borderId="152" xfId="4" applyFont="1" applyFill="1" applyBorder="1"/>
    <xf numFmtId="0" fontId="19" fillId="0" borderId="152" xfId="4" applyFont="1" applyFill="1" applyBorder="1" applyAlignment="1">
      <alignment horizontal="center"/>
    </xf>
    <xf numFmtId="0" fontId="19" fillId="0" borderId="152" xfId="4" applyFont="1" applyFill="1" applyBorder="1"/>
    <xf numFmtId="168" fontId="19" fillId="0" borderId="134" xfId="4" applyNumberFormat="1" applyFont="1" applyFill="1" applyBorder="1"/>
    <xf numFmtId="0" fontId="11" fillId="3" borderId="50" xfId="4" applyFont="1" applyFill="1" applyBorder="1"/>
    <xf numFmtId="0" fontId="12" fillId="3" borderId="17" xfId="4" applyFont="1" applyFill="1" applyBorder="1"/>
    <xf numFmtId="0" fontId="12" fillId="3" borderId="43" xfId="4" applyFont="1" applyFill="1" applyBorder="1" applyAlignment="1">
      <alignment horizontal="center"/>
    </xf>
    <xf numFmtId="0" fontId="12" fillId="3" borderId="43" xfId="4" applyFont="1" applyFill="1" applyBorder="1" applyAlignment="1">
      <alignment horizontal="left" vertical="top" wrapText="1"/>
    </xf>
    <xf numFmtId="166" fontId="12" fillId="3" borderId="43" xfId="4" applyNumberFormat="1" applyFont="1" applyFill="1" applyBorder="1"/>
    <xf numFmtId="166" fontId="12" fillId="3" borderId="46" xfId="4" applyNumberFormat="1" applyFont="1" applyFill="1" applyBorder="1"/>
    <xf numFmtId="0" fontId="11" fillId="0" borderId="72" xfId="4" applyFont="1" applyFill="1" applyBorder="1"/>
    <xf numFmtId="0" fontId="12" fillId="0" borderId="152" xfId="0" applyFont="1" applyFill="1" applyBorder="1" applyAlignment="1">
      <alignment vertical="center" wrapText="1"/>
    </xf>
    <xf numFmtId="0" fontId="32" fillId="0" borderId="152" xfId="0" applyFont="1" applyFill="1" applyBorder="1" applyAlignment="1">
      <alignment horizontal="center" vertical="center" wrapText="1"/>
    </xf>
    <xf numFmtId="0" fontId="12" fillId="0" borderId="152" xfId="4" applyFont="1" applyFill="1" applyBorder="1" applyAlignment="1">
      <alignment horizontal="left" vertical="top" wrapText="1"/>
    </xf>
    <xf numFmtId="166" fontId="12" fillId="0" borderId="21" xfId="4" applyNumberFormat="1" applyFont="1" applyFill="1" applyBorder="1"/>
    <xf numFmtId="0" fontId="12" fillId="3" borderId="6" xfId="0" applyFont="1" applyFill="1" applyBorder="1" applyAlignment="1">
      <alignment wrapText="1"/>
    </xf>
    <xf numFmtId="0" fontId="12" fillId="3" borderId="34" xfId="0" applyFont="1" applyFill="1" applyBorder="1" applyAlignment="1">
      <alignment horizontal="center" vertical="center" wrapText="1"/>
    </xf>
    <xf numFmtId="0" fontId="12" fillId="3" borderId="35" xfId="4" applyFont="1" applyFill="1" applyBorder="1" applyAlignment="1">
      <alignment horizontal="left" vertical="top" wrapText="1"/>
    </xf>
    <xf numFmtId="170" fontId="11" fillId="3" borderId="9" xfId="4" applyNumberFormat="1" applyFont="1" applyFill="1" applyBorder="1"/>
    <xf numFmtId="0" fontId="11" fillId="3" borderId="37" xfId="4" applyFont="1" applyFill="1" applyBorder="1" applyAlignment="1">
      <alignment horizontal="left" vertical="top" wrapText="1"/>
    </xf>
    <xf numFmtId="0" fontId="12" fillId="3" borderId="34" xfId="0" applyFont="1" applyFill="1" applyBorder="1" applyAlignment="1">
      <alignment wrapText="1"/>
    </xf>
    <xf numFmtId="168" fontId="11" fillId="3" borderId="0" xfId="0" applyNumberFormat="1" applyFont="1" applyFill="1" applyBorder="1" applyAlignment="1">
      <alignment horizontal="right" vertical="top" wrapText="1"/>
    </xf>
    <xf numFmtId="170" fontId="11" fillId="3" borderId="1" xfId="4" applyNumberFormat="1" applyFont="1" applyFill="1" applyBorder="1"/>
    <xf numFmtId="0" fontId="12" fillId="3" borderId="39" xfId="0" applyFont="1" applyFill="1" applyBorder="1" applyAlignment="1">
      <alignment wrapText="1"/>
    </xf>
    <xf numFmtId="0" fontId="12" fillId="3" borderId="3" xfId="4" applyFont="1" applyFill="1" applyBorder="1" applyAlignment="1">
      <alignment horizontal="left" vertical="top" wrapText="1"/>
    </xf>
    <xf numFmtId="166" fontId="12" fillId="3" borderId="2" xfId="0" applyNumberFormat="1" applyFont="1" applyFill="1" applyBorder="1" applyAlignment="1">
      <alignment horizontal="right" vertical="top" wrapText="1"/>
    </xf>
    <xf numFmtId="0" fontId="32" fillId="3" borderId="6" xfId="0" applyFont="1" applyFill="1" applyBorder="1" applyAlignment="1">
      <alignment wrapText="1"/>
    </xf>
    <xf numFmtId="0" fontId="11" fillId="3" borderId="6" xfId="0" applyFont="1" applyFill="1" applyBorder="1" applyAlignment="1">
      <alignment wrapText="1"/>
    </xf>
    <xf numFmtId="166" fontId="11" fillId="3" borderId="2" xfId="0" applyNumberFormat="1" applyFont="1" applyFill="1" applyBorder="1" applyAlignment="1">
      <alignment horizontal="right" vertical="top" wrapText="1"/>
    </xf>
    <xf numFmtId="0" fontId="11" fillId="3" borderId="126" xfId="0" applyFont="1" applyFill="1" applyBorder="1" applyAlignment="1">
      <alignment wrapText="1"/>
    </xf>
    <xf numFmtId="0" fontId="32" fillId="3" borderId="12" xfId="0" applyFont="1" applyFill="1" applyBorder="1" applyAlignment="1">
      <alignment wrapText="1"/>
    </xf>
    <xf numFmtId="166" fontId="11" fillId="3" borderId="2" xfId="0" applyNumberFormat="1" applyFont="1" applyFill="1" applyBorder="1" applyAlignment="1">
      <alignment horizontal="right" wrapText="1"/>
    </xf>
    <xf numFmtId="0" fontId="0" fillId="3" borderId="0" xfId="0" applyFill="1" applyBorder="1"/>
    <xf numFmtId="0" fontId="40" fillId="3" borderId="37" xfId="0" applyFont="1" applyFill="1" applyBorder="1" applyAlignment="1">
      <alignment wrapText="1"/>
    </xf>
    <xf numFmtId="0" fontId="32" fillId="3" borderId="37" xfId="0" applyFont="1" applyFill="1" applyBorder="1" applyAlignment="1">
      <alignment horizontal="center" vertical="center" wrapText="1"/>
    </xf>
    <xf numFmtId="166" fontId="12" fillId="3" borderId="2" xfId="0" applyNumberFormat="1" applyFont="1" applyFill="1" applyBorder="1" applyAlignment="1">
      <alignment horizontal="right" wrapText="1"/>
    </xf>
    <xf numFmtId="166" fontId="11" fillId="3" borderId="1" xfId="4" applyNumberFormat="1" applyFont="1" applyFill="1" applyBorder="1" applyAlignment="1"/>
    <xf numFmtId="168" fontId="12" fillId="3" borderId="2" xfId="0" applyNumberFormat="1" applyFont="1" applyFill="1" applyBorder="1" applyAlignment="1">
      <alignment horizontal="right" wrapText="1"/>
    </xf>
    <xf numFmtId="166" fontId="12" fillId="0" borderId="2" xfId="0" applyNumberFormat="1" applyFont="1" applyFill="1" applyBorder="1" applyAlignment="1">
      <alignment horizontal="right" wrapText="1"/>
    </xf>
    <xf numFmtId="166" fontId="11" fillId="0" borderId="1" xfId="4" applyNumberFormat="1" applyFont="1" applyFill="1" applyBorder="1" applyAlignment="1"/>
    <xf numFmtId="166" fontId="11" fillId="0" borderId="118" xfId="0" applyNumberFormat="1" applyFont="1" applyFill="1" applyBorder="1" applyAlignment="1">
      <alignment horizontal="right" wrapText="1"/>
    </xf>
    <xf numFmtId="167" fontId="11" fillId="0" borderId="2" xfId="0" applyNumberFormat="1" applyFont="1" applyFill="1" applyBorder="1" applyAlignment="1">
      <alignment horizontal="right" wrapText="1"/>
    </xf>
    <xf numFmtId="167" fontId="11" fillId="0" borderId="14" xfId="0" applyNumberFormat="1" applyFont="1" applyFill="1" applyBorder="1" applyAlignment="1">
      <alignment horizontal="right" wrapText="1"/>
    </xf>
    <xf numFmtId="166" fontId="11" fillId="0" borderId="2" xfId="0" applyNumberFormat="1" applyFont="1" applyFill="1" applyBorder="1" applyAlignment="1">
      <alignment horizontal="right" wrapText="1"/>
    </xf>
    <xf numFmtId="166" fontId="12" fillId="0" borderId="35" xfId="0" applyNumberFormat="1" applyFont="1" applyFill="1" applyBorder="1" applyAlignment="1">
      <alignment horizontal="right" wrapText="1"/>
    </xf>
    <xf numFmtId="168" fontId="12" fillId="0" borderId="134" xfId="4" applyNumberFormat="1" applyFont="1" applyFill="1" applyBorder="1"/>
    <xf numFmtId="1" fontId="11" fillId="3" borderId="3" xfId="4" applyNumberFormat="1" applyFont="1" applyFill="1" applyBorder="1" applyAlignment="1">
      <alignment horizontal="center"/>
    </xf>
    <xf numFmtId="168" fontId="12" fillId="0" borderId="3" xfId="0" applyNumberFormat="1" applyFont="1" applyFill="1" applyBorder="1" applyAlignment="1">
      <alignment wrapText="1"/>
    </xf>
    <xf numFmtId="0" fontId="12" fillId="3" borderId="3" xfId="4" applyFont="1" applyFill="1" applyBorder="1" applyAlignment="1">
      <alignment horizontal="left" wrapText="1"/>
    </xf>
    <xf numFmtId="168" fontId="11" fillId="3" borderId="3" xfId="0" applyNumberFormat="1" applyFont="1" applyFill="1" applyBorder="1" applyAlignment="1">
      <alignment horizontal="right" wrapText="1"/>
    </xf>
    <xf numFmtId="168" fontId="11" fillId="3" borderId="35" xfId="0" applyNumberFormat="1" applyFont="1" applyFill="1" applyBorder="1" applyAlignment="1">
      <alignment horizontal="right" wrapText="1"/>
    </xf>
    <xf numFmtId="0" fontId="12" fillId="3" borderId="3" xfId="4" applyFont="1" applyFill="1" applyBorder="1" applyAlignment="1">
      <alignment horizontal="left" vertical="center" wrapText="1"/>
    </xf>
    <xf numFmtId="166" fontId="12" fillId="3" borderId="35" xfId="0" applyNumberFormat="1" applyFont="1" applyFill="1" applyBorder="1" applyAlignment="1">
      <alignment horizontal="right" vertical="center" wrapText="1"/>
    </xf>
    <xf numFmtId="0" fontId="12" fillId="0" borderId="3" xfId="4" applyFont="1" applyFill="1" applyBorder="1" applyAlignment="1">
      <alignment horizontal="left" vertical="center" wrapText="1"/>
    </xf>
    <xf numFmtId="166" fontId="12" fillId="0" borderId="2" xfId="0" applyNumberFormat="1" applyFont="1" applyFill="1" applyBorder="1" applyAlignment="1">
      <alignment horizontal="right" vertical="center" wrapText="1"/>
    </xf>
    <xf numFmtId="166" fontId="12" fillId="0" borderId="3" xfId="4" applyNumberFormat="1" applyFont="1" applyFill="1" applyBorder="1" applyAlignment="1">
      <alignment vertical="center"/>
    </xf>
    <xf numFmtId="166" fontId="12" fillId="3" borderId="1" xfId="0" applyNumberFormat="1" applyFont="1" applyFill="1" applyBorder="1" applyAlignment="1">
      <alignment horizontal="right" wrapText="1"/>
    </xf>
    <xf numFmtId="166" fontId="12" fillId="3" borderId="1" xfId="4" applyNumberFormat="1" applyFont="1" applyFill="1" applyBorder="1" applyAlignment="1">
      <alignment vertical="center"/>
    </xf>
    <xf numFmtId="0" fontId="8" fillId="0" borderId="23" xfId="0" applyFont="1" applyFill="1" applyBorder="1" applyAlignment="1"/>
    <xf numFmtId="168" fontId="12" fillId="3" borderId="4" xfId="0" applyNumberFormat="1" applyFont="1" applyFill="1" applyBorder="1"/>
    <xf numFmtId="168" fontId="24" fillId="3" borderId="8" xfId="0" applyNumberFormat="1" applyFont="1" applyFill="1" applyBorder="1"/>
    <xf numFmtId="166" fontId="11" fillId="3" borderId="99" xfId="0" applyNumberFormat="1" applyFont="1" applyFill="1" applyBorder="1" applyAlignment="1" applyProtection="1"/>
    <xf numFmtId="0" fontId="8" fillId="0" borderId="0" xfId="0" applyFont="1" applyBorder="1" applyAlignment="1">
      <alignment wrapText="1"/>
    </xf>
    <xf numFmtId="166" fontId="0" fillId="0" borderId="6" xfId="0" applyNumberFormat="1" applyFill="1" applyBorder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/>
    <xf numFmtId="0" fontId="7" fillId="3" borderId="22" xfId="0" applyFont="1" applyFill="1" applyBorder="1" applyAlignment="1">
      <alignment vertical="top" wrapText="1"/>
    </xf>
    <xf numFmtId="0" fontId="7" fillId="3" borderId="49" xfId="0" applyFont="1" applyFill="1" applyBorder="1" applyAlignment="1"/>
    <xf numFmtId="0" fontId="7" fillId="3" borderId="42" xfId="0" applyFont="1" applyFill="1" applyBorder="1" applyAlignment="1">
      <alignment vertical="top" wrapText="1"/>
    </xf>
    <xf numFmtId="0" fontId="7" fillId="3" borderId="71" xfId="0" applyFont="1" applyFill="1" applyBorder="1" applyAlignment="1"/>
    <xf numFmtId="0" fontId="0" fillId="0" borderId="42" xfId="0" applyBorder="1" applyAlignment="1"/>
    <xf numFmtId="0" fontId="0" fillId="0" borderId="71" xfId="0" applyBorder="1" applyAlignment="1"/>
    <xf numFmtId="0" fontId="11" fillId="0" borderId="80" xfId="9" applyFont="1" applyBorder="1" applyAlignment="1">
      <alignment horizontal="center" vertical="center" wrapText="1"/>
    </xf>
    <xf numFmtId="0" fontId="11" fillId="0" borderId="81" xfId="9" applyFont="1" applyBorder="1" applyAlignment="1">
      <alignment horizontal="center" vertical="center" wrapText="1"/>
    </xf>
    <xf numFmtId="0" fontId="11" fillId="0" borderId="82" xfId="9" applyFont="1" applyBorder="1" applyAlignment="1">
      <alignment horizontal="center" vertical="center" wrapText="1"/>
    </xf>
    <xf numFmtId="0" fontId="12" fillId="0" borderId="83" xfId="9" applyFont="1" applyBorder="1" applyAlignment="1">
      <alignment horizontal="center" vertical="center" wrapText="1"/>
    </xf>
    <xf numFmtId="0" fontId="12" fillId="0" borderId="79" xfId="9" applyFont="1" applyBorder="1" applyAlignment="1">
      <alignment horizontal="center" vertical="center" wrapText="1"/>
    </xf>
    <xf numFmtId="0" fontId="12" fillId="0" borderId="84" xfId="9" applyFont="1" applyBorder="1" applyAlignment="1">
      <alignment horizontal="center" vertical="center" wrapText="1"/>
    </xf>
    <xf numFmtId="0" fontId="11" fillId="0" borderId="85" xfId="9" applyFont="1" applyBorder="1" applyAlignment="1">
      <alignment horizontal="center" vertical="center" wrapText="1"/>
    </xf>
    <xf numFmtId="0" fontId="11" fillId="0" borderId="86" xfId="9" applyFont="1" applyBorder="1" applyAlignment="1">
      <alignment horizontal="center" vertical="center" wrapText="1"/>
    </xf>
    <xf numFmtId="0" fontId="12" fillId="0" borderId="89" xfId="9" applyFont="1" applyBorder="1" applyAlignment="1">
      <alignment horizontal="center" vertical="center" wrapText="1"/>
    </xf>
    <xf numFmtId="0" fontId="12" fillId="0" borderId="90" xfId="9" applyFont="1" applyBorder="1" applyAlignment="1">
      <alignment horizontal="center" vertical="center" wrapText="1"/>
    </xf>
    <xf numFmtId="0" fontId="12" fillId="0" borderId="91" xfId="9" applyFont="1" applyBorder="1" applyAlignment="1">
      <alignment horizontal="center" vertical="center" wrapText="1"/>
    </xf>
    <xf numFmtId="0" fontId="11" fillId="0" borderId="87" xfId="9" applyFont="1" applyBorder="1" applyAlignment="1">
      <alignment horizontal="center" vertical="center" wrapText="1"/>
    </xf>
    <xf numFmtId="0" fontId="11" fillId="0" borderId="88" xfId="9" applyFont="1" applyBorder="1" applyAlignment="1">
      <alignment horizontal="center" vertical="center" wrapText="1"/>
    </xf>
    <xf numFmtId="0" fontId="11" fillId="0" borderId="75" xfId="9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78" xfId="9" applyFont="1" applyBorder="1" applyAlignment="1">
      <alignment horizontal="center" vertical="center" wrapText="1"/>
    </xf>
    <xf numFmtId="0" fontId="11" fillId="0" borderId="76" xfId="9" applyFont="1" applyBorder="1" applyAlignment="1">
      <alignment horizontal="center" vertical="center" wrapText="1"/>
    </xf>
    <xf numFmtId="0" fontId="11" fillId="0" borderId="77" xfId="9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0" fillId="3" borderId="74" xfId="0" applyFill="1" applyBorder="1"/>
    <xf numFmtId="0" fontId="0" fillId="3" borderId="116" xfId="0" applyFill="1" applyBorder="1"/>
    <xf numFmtId="0" fontId="11" fillId="3" borderId="119" xfId="9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1" fillId="3" borderId="45" xfId="9" applyFont="1" applyFill="1" applyBorder="1" applyAlignment="1">
      <alignment vertical="center"/>
    </xf>
    <xf numFmtId="0" fontId="0" fillId="3" borderId="120" xfId="0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2" fillId="3" borderId="94" xfId="0" applyNumberFormat="1" applyFont="1" applyFill="1" applyBorder="1" applyAlignment="1" applyProtection="1">
      <alignment horizontal="center" vertical="center" wrapText="1"/>
    </xf>
    <xf numFmtId="0" fontId="12" fillId="3" borderId="93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11" fillId="0" borderId="22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22" xfId="9" applyFont="1" applyBorder="1" applyAlignment="1">
      <alignment horizontal="center" vertical="center" wrapText="1"/>
    </xf>
    <xf numFmtId="0" fontId="11" fillId="0" borderId="56" xfId="9" applyFont="1" applyBorder="1" applyAlignment="1">
      <alignment horizontal="center" vertical="center" wrapText="1"/>
    </xf>
    <xf numFmtId="0" fontId="0" fillId="0" borderId="0" xfId="0"/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11" xfId="0" applyNumberFormat="1" applyFont="1" applyFill="1" applyBorder="1" applyAlignment="1" applyProtection="1"/>
    <xf numFmtId="0" fontId="0" fillId="3" borderId="112" xfId="0" applyNumberFormat="1" applyFont="1" applyFill="1" applyBorder="1" applyAlignment="1" applyProtection="1"/>
    <xf numFmtId="0" fontId="11" fillId="3" borderId="22" xfId="0" applyNumberFormat="1" applyFont="1" applyFill="1" applyBorder="1" applyAlignment="1" applyProtection="1">
      <alignment horizontal="center" vertical="center" wrapText="1"/>
    </xf>
    <xf numFmtId="0" fontId="11" fillId="3" borderId="56" xfId="0" applyNumberFormat="1" applyFont="1" applyFill="1" applyBorder="1" applyAlignment="1" applyProtection="1">
      <alignment horizontal="center" vertical="center" wrapText="1"/>
    </xf>
    <xf numFmtId="0" fontId="11" fillId="0" borderId="92" xfId="4" applyFont="1" applyBorder="1" applyAlignment="1">
      <alignment horizontal="center" vertical="top" wrapText="1"/>
    </xf>
    <xf numFmtId="0" fontId="11" fillId="0" borderId="73" xfId="4" applyFont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11" fillId="0" borderId="74" xfId="4" applyFont="1" applyBorder="1" applyAlignment="1">
      <alignment horizontal="center" vertical="top" wrapText="1"/>
    </xf>
    <xf numFmtId="0" fontId="11" fillId="0" borderId="72" xfId="4" applyFont="1" applyBorder="1" applyAlignment="1">
      <alignment horizontal="center" vertical="top" wrapText="1"/>
    </xf>
    <xf numFmtId="0" fontId="11" fillId="0" borderId="43" xfId="4" applyFont="1" applyBorder="1" applyAlignment="1">
      <alignment horizontal="center" vertical="top"/>
    </xf>
    <xf numFmtId="0" fontId="11" fillId="0" borderId="19" xfId="4" applyFont="1" applyBorder="1" applyAlignment="1">
      <alignment horizontal="center" vertical="top"/>
    </xf>
    <xf numFmtId="0" fontId="11" fillId="0" borderId="19" xfId="0" applyFont="1" applyBorder="1" applyAlignment="1">
      <alignment horizontal="center" vertical="top"/>
    </xf>
    <xf numFmtId="0" fontId="7" fillId="0" borderId="102" xfId="0" applyFont="1" applyBorder="1" applyAlignment="1"/>
    <xf numFmtId="0" fontId="0" fillId="0" borderId="102" xfId="0" applyBorder="1" applyAlignment="1"/>
    <xf numFmtId="0" fontId="33" fillId="3" borderId="87" xfId="32" applyNumberFormat="1" applyFont="1" applyFill="1" applyBorder="1" applyAlignment="1" applyProtection="1">
      <alignment horizontal="center" vertical="center"/>
    </xf>
    <xf numFmtId="0" fontId="33" fillId="5" borderId="87" xfId="32" applyNumberFormat="1" applyFont="1" applyFill="1" applyBorder="1" applyAlignment="1" applyProtection="1">
      <alignment horizontal="center" vertical="center" wrapText="1"/>
    </xf>
    <xf numFmtId="0" fontId="33" fillId="5" borderId="87" xfId="32" applyNumberFormat="1" applyFont="1" applyFill="1" applyBorder="1" applyAlignment="1" applyProtection="1">
      <alignment horizontal="center" vertical="center"/>
    </xf>
    <xf numFmtId="0" fontId="33" fillId="4" borderId="87" xfId="32" applyNumberFormat="1" applyFont="1" applyFill="1" applyBorder="1" applyAlignment="1" applyProtection="1">
      <alignment horizontal="center" vertical="center"/>
    </xf>
    <xf numFmtId="0" fontId="33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3" fillId="3" borderId="87" xfId="32" applyNumberFormat="1" applyFont="1" applyFill="1" applyBorder="1" applyAlignment="1" applyProtection="1">
      <alignment horizontal="center" vertical="center" wrapText="1"/>
    </xf>
    <xf numFmtId="0" fontId="33" fillId="0" borderId="87" xfId="32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left" wrapText="1"/>
    </xf>
    <xf numFmtId="0" fontId="9" fillId="0" borderId="74" xfId="0" applyFont="1" applyBorder="1" applyAlignment="1">
      <alignment horizontal="center" vertical="top" wrapText="1"/>
    </xf>
    <xf numFmtId="0" fontId="0" fillId="0" borderId="116" xfId="0" applyBorder="1" applyAlignment="1">
      <alignment horizontal="center" wrapText="1"/>
    </xf>
    <xf numFmtId="0" fontId="0" fillId="0" borderId="72" xfId="0" applyBorder="1" applyAlignment="1">
      <alignment horizontal="center" wrapText="1"/>
    </xf>
    <xf numFmtId="0" fontId="9" fillId="0" borderId="4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38" fillId="0" borderId="0" xfId="0" applyFont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48" xfId="0" applyFont="1" applyBorder="1" applyAlignment="1">
      <alignment wrapText="1"/>
    </xf>
    <xf numFmtId="0" fontId="9" fillId="0" borderId="92" xfId="0" applyFont="1" applyBorder="1" applyAlignment="1">
      <alignment horizontal="center" vertical="center" wrapText="1"/>
    </xf>
    <xf numFmtId="0" fontId="9" fillId="0" borderId="117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</cellXfs>
  <cellStyles count="77">
    <cellStyle name="Excel Built-in Normal" xfId="1"/>
    <cellStyle name="Įprastas" xfId="0" builtinId="0"/>
    <cellStyle name="Įprastas 2" xfId="2"/>
    <cellStyle name="Įprastas 2 2" xfId="3"/>
    <cellStyle name="Įprastas 3" xfId="4"/>
    <cellStyle name="Įprastas 4" xfId="5"/>
    <cellStyle name="Įprastas 4 2" xfId="6"/>
    <cellStyle name="Įprastas 4 3" xfId="10"/>
    <cellStyle name="Įprastas 4 3 2" xfId="11"/>
    <cellStyle name="Įprastas 4 3_8 -ES projektai" xfId="12"/>
    <cellStyle name="Įprastas 4_5-prpgramos" xfId="7"/>
    <cellStyle name="Įprastas 5" xfId="8"/>
    <cellStyle name="Įprastas 5 2" xfId="14"/>
    <cellStyle name="Įprastas 5 2 2" xfId="15"/>
    <cellStyle name="Įprastas 5 2 2 2" xfId="25"/>
    <cellStyle name="Įprastas 5 2 2 2 2" xfId="43"/>
    <cellStyle name="Įprastas 5 2 2 2 2 2" xfId="74"/>
    <cellStyle name="Įprastas 5 2 2 2 3" xfId="62"/>
    <cellStyle name="Įprastas 5 2 2 2_8 priedas" xfId="47"/>
    <cellStyle name="Įprastas 5 2 2 3" xfId="36"/>
    <cellStyle name="Įprastas 5 2 2 3 2" xfId="67"/>
    <cellStyle name="Įprastas 5 2 2 4" xfId="55"/>
    <cellStyle name="Įprastas 5 2 2_8 priedas" xfId="28"/>
    <cellStyle name="Įprastas 5 2 3" xfId="16"/>
    <cellStyle name="Įprastas 5 2 3 2" xfId="27"/>
    <cellStyle name="Įprastas 5 2 3 2 2" xfId="45"/>
    <cellStyle name="Įprastas 5 2 3 2 2 2" xfId="76"/>
    <cellStyle name="Įprastas 5 2 3 2 3" xfId="64"/>
    <cellStyle name="Įprastas 5 2 3 2_8 priedas" xfId="48"/>
    <cellStyle name="Įprastas 5 2 3 3" xfId="37"/>
    <cellStyle name="Įprastas 5 2 3 3 2" xfId="68"/>
    <cellStyle name="Įprastas 5 2 3 4" xfId="56"/>
    <cellStyle name="Įprastas 5 2 3_8 priedas" xfId="29"/>
    <cellStyle name="Įprastas 5 2 4" xfId="23"/>
    <cellStyle name="Įprastas 5 2 4 2" xfId="41"/>
    <cellStyle name="Įprastas 5 2 4 2 2" xfId="72"/>
    <cellStyle name="Įprastas 5 2 4 3" xfId="60"/>
    <cellStyle name="Įprastas 5 2 4_8 priedas" xfId="49"/>
    <cellStyle name="Įprastas 5 2 5" xfId="35"/>
    <cellStyle name="Įprastas 5 2 5 2" xfId="66"/>
    <cellStyle name="Įprastas 5 2 6" xfId="54"/>
    <cellStyle name="Įprastas 5 2_8 priedas" xfId="21"/>
    <cellStyle name="Įprastas 5 3" xfId="17"/>
    <cellStyle name="Įprastas 5 3 2" xfId="24"/>
    <cellStyle name="Įprastas 5 3 2 2" xfId="42"/>
    <cellStyle name="Įprastas 5 3 2 2 2" xfId="73"/>
    <cellStyle name="Įprastas 5 3 2 3" xfId="61"/>
    <cellStyle name="Įprastas 5 3 2_8 priedas" xfId="50"/>
    <cellStyle name="Įprastas 5 3 3" xfId="38"/>
    <cellStyle name="Įprastas 5 3 3 2" xfId="69"/>
    <cellStyle name="Įprastas 5 3 4" xfId="57"/>
    <cellStyle name="Įprastas 5 3_8 priedas" xfId="30"/>
    <cellStyle name="Įprastas 5 4" xfId="18"/>
    <cellStyle name="Įprastas 5 4 2" xfId="26"/>
    <cellStyle name="Įprastas 5 4 2 2" xfId="44"/>
    <cellStyle name="Įprastas 5 4 2 2 2" xfId="75"/>
    <cellStyle name="Įprastas 5 4 2 3" xfId="63"/>
    <cellStyle name="Įprastas 5 4 2_8 priedas" xfId="51"/>
    <cellStyle name="Įprastas 5 4 3" xfId="39"/>
    <cellStyle name="Įprastas 5 4 3 2" xfId="70"/>
    <cellStyle name="Įprastas 5 4 4" xfId="58"/>
    <cellStyle name="Įprastas 5 4_8 priedas" xfId="31"/>
    <cellStyle name="Įprastas 5 5" xfId="22"/>
    <cellStyle name="Įprastas 5 5 2" xfId="40"/>
    <cellStyle name="Įprastas 5 5 2 2" xfId="71"/>
    <cellStyle name="Įprastas 5 5 3" xfId="59"/>
    <cellStyle name="Įprastas 5 5_8 priedas" xfId="52"/>
    <cellStyle name="Įprastas 5 6" xfId="34"/>
    <cellStyle name="Įprastas 5 6 2" xfId="65"/>
    <cellStyle name="Įprastas 5 7" xfId="53"/>
    <cellStyle name="Įprastas 5_8 -ES projektai" xfId="13"/>
    <cellStyle name="Įprastas_8 priedas" xfId="32"/>
    <cellStyle name="Kablelis" xfId="33" builtinId="3"/>
    <cellStyle name="Kablelis 2" xfId="19"/>
    <cellStyle name="Kablelis 3" xfId="20"/>
    <cellStyle name="Kablelis 4" xfId="46"/>
    <cellStyle name="Normal_Sheet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86"/>
  <sheetViews>
    <sheetView workbookViewId="0">
      <selection activeCell="C5" sqref="C5:D5"/>
    </sheetView>
  </sheetViews>
  <sheetFormatPr defaultRowHeight="12.75" x14ac:dyDescent="0.2"/>
  <cols>
    <col min="1" max="1" width="4.7109375" customWidth="1"/>
    <col min="2" max="2" width="14.5703125" customWidth="1"/>
    <col min="3" max="3" width="62.140625" customWidth="1"/>
    <col min="4" max="4" width="16" customWidth="1"/>
    <col min="5" max="5" width="16.42578125" customWidth="1"/>
    <col min="6" max="6" width="9.5703125" bestFit="1" customWidth="1"/>
    <col min="8" max="8" width="12.28515625" bestFit="1" customWidth="1"/>
  </cols>
  <sheetData>
    <row r="1" spans="1:5" ht="15.75" x14ac:dyDescent="0.25">
      <c r="A1" s="2" t="s">
        <v>493</v>
      </c>
    </row>
    <row r="2" spans="1:5" ht="15.75" x14ac:dyDescent="0.25">
      <c r="C2" s="1" t="s">
        <v>499</v>
      </c>
    </row>
    <row r="3" spans="1:5" ht="16.5" customHeight="1" x14ac:dyDescent="0.25">
      <c r="A3" s="1" t="s">
        <v>494</v>
      </c>
    </row>
    <row r="4" spans="1:5" s="308" customFormat="1" ht="16.5" customHeight="1" x14ac:dyDescent="0.25">
      <c r="A4" s="1"/>
      <c r="C4" s="1036" t="s">
        <v>547</v>
      </c>
      <c r="D4" s="1037"/>
    </row>
    <row r="5" spans="1:5" s="308" customFormat="1" ht="16.5" customHeight="1" x14ac:dyDescent="0.25">
      <c r="A5" s="1"/>
      <c r="C5" s="1036" t="s">
        <v>711</v>
      </c>
      <c r="D5" s="1038"/>
    </row>
    <row r="6" spans="1:5" s="308" customFormat="1" ht="16.5" customHeight="1" x14ac:dyDescent="0.25">
      <c r="A6" s="1"/>
      <c r="C6" s="433" t="s">
        <v>604</v>
      </c>
      <c r="D6" s="178"/>
    </row>
    <row r="7" spans="1:5" s="308" customFormat="1" ht="16.5" customHeight="1" x14ac:dyDescent="0.25">
      <c r="A7" s="1"/>
    </row>
    <row r="8" spans="1:5" ht="15.75" x14ac:dyDescent="0.25">
      <c r="A8" s="1039" t="s">
        <v>213</v>
      </c>
      <c r="B8" s="1039"/>
      <c r="C8" s="1039"/>
      <c r="D8" s="1039"/>
    </row>
    <row r="9" spans="1:5" ht="15.75" x14ac:dyDescent="0.25">
      <c r="A9" s="693"/>
      <c r="B9" s="259"/>
      <c r="C9" s="259"/>
      <c r="D9" s="259"/>
    </row>
    <row r="10" spans="1:5" ht="15.75" x14ac:dyDescent="0.25">
      <c r="A10" s="693"/>
      <c r="B10" s="259"/>
      <c r="C10" s="259"/>
      <c r="D10" s="259"/>
    </row>
    <row r="11" spans="1:5" ht="15.75" x14ac:dyDescent="0.25">
      <c r="A11" s="259"/>
      <c r="B11" s="259"/>
      <c r="C11" s="259"/>
      <c r="D11" s="259" t="s">
        <v>614</v>
      </c>
    </row>
    <row r="12" spans="1:5" ht="16.5" thickBot="1" x14ac:dyDescent="0.3">
      <c r="A12" s="693"/>
      <c r="B12" s="259"/>
      <c r="C12" s="259"/>
      <c r="D12" s="259"/>
    </row>
    <row r="13" spans="1:5" ht="48" thickBot="1" x14ac:dyDescent="0.25">
      <c r="A13" s="723" t="s">
        <v>214</v>
      </c>
      <c r="B13" s="724" t="s">
        <v>215</v>
      </c>
      <c r="C13" s="242" t="s">
        <v>216</v>
      </c>
      <c r="D13" s="251" t="s">
        <v>217</v>
      </c>
      <c r="E13" s="534"/>
    </row>
    <row r="14" spans="1:5" ht="16.5" thickBot="1" x14ac:dyDescent="0.25">
      <c r="A14" s="708">
        <v>1</v>
      </c>
      <c r="B14" s="709">
        <v>2</v>
      </c>
      <c r="C14" s="710">
        <v>3</v>
      </c>
      <c r="D14" s="253">
        <v>4</v>
      </c>
      <c r="E14" s="711"/>
    </row>
    <row r="15" spans="1:5" ht="16.5" thickBot="1" x14ac:dyDescent="0.25">
      <c r="A15" s="247">
        <v>1</v>
      </c>
      <c r="B15" s="334" t="s">
        <v>218</v>
      </c>
      <c r="C15" s="283" t="s">
        <v>219</v>
      </c>
      <c r="D15" s="335">
        <f>D16+D18+D22</f>
        <v>24077.9</v>
      </c>
      <c r="E15" s="711"/>
    </row>
    <row r="16" spans="1:5" ht="16.5" thickBot="1" x14ac:dyDescent="0.25">
      <c r="A16" s="243">
        <v>2</v>
      </c>
      <c r="B16" s="244" t="s">
        <v>220</v>
      </c>
      <c r="C16" s="245" t="s">
        <v>221</v>
      </c>
      <c r="D16" s="302">
        <f>D17</f>
        <v>23023</v>
      </c>
      <c r="E16" s="711"/>
    </row>
    <row r="17" spans="1:5" ht="16.5" thickBot="1" x14ac:dyDescent="0.25">
      <c r="A17" s="247">
        <v>3</v>
      </c>
      <c r="B17" s="248" t="s">
        <v>222</v>
      </c>
      <c r="C17" s="249" t="s">
        <v>223</v>
      </c>
      <c r="D17" s="302">
        <v>23023</v>
      </c>
      <c r="E17" s="712"/>
    </row>
    <row r="18" spans="1:5" ht="16.5" thickBot="1" x14ac:dyDescent="0.25">
      <c r="A18" s="247">
        <v>4</v>
      </c>
      <c r="B18" s="248" t="s">
        <v>224</v>
      </c>
      <c r="C18" s="250" t="s">
        <v>225</v>
      </c>
      <c r="D18" s="246">
        <f>D19+D20+D21</f>
        <v>954.9</v>
      </c>
      <c r="E18" s="712"/>
    </row>
    <row r="19" spans="1:5" ht="16.5" thickBot="1" x14ac:dyDescent="0.25">
      <c r="A19" s="247">
        <v>5</v>
      </c>
      <c r="B19" s="248" t="s">
        <v>226</v>
      </c>
      <c r="C19" s="249" t="s">
        <v>227</v>
      </c>
      <c r="D19" s="246">
        <v>600</v>
      </c>
      <c r="E19" s="712"/>
    </row>
    <row r="20" spans="1:5" ht="16.5" thickBot="1" x14ac:dyDescent="0.25">
      <c r="A20" s="863">
        <v>6</v>
      </c>
      <c r="B20" s="864" t="s">
        <v>228</v>
      </c>
      <c r="C20" s="865" t="s">
        <v>229</v>
      </c>
      <c r="D20" s="866">
        <v>18.5</v>
      </c>
      <c r="E20" s="712"/>
    </row>
    <row r="21" spans="1:5" ht="16.5" thickBot="1" x14ac:dyDescent="0.25">
      <c r="A21" s="863">
        <v>7</v>
      </c>
      <c r="B21" s="864" t="s">
        <v>230</v>
      </c>
      <c r="C21" s="865" t="s">
        <v>231</v>
      </c>
      <c r="D21" s="866">
        <v>336.4</v>
      </c>
      <c r="E21" s="712"/>
    </row>
    <row r="22" spans="1:5" ht="16.5" thickBot="1" x14ac:dyDescent="0.25">
      <c r="A22" s="863">
        <v>8</v>
      </c>
      <c r="B22" s="864" t="s">
        <v>232</v>
      </c>
      <c r="C22" s="867" t="s">
        <v>233</v>
      </c>
      <c r="D22" s="866">
        <f>D23</f>
        <v>100</v>
      </c>
      <c r="E22" s="712"/>
    </row>
    <row r="23" spans="1:5" ht="16.5" thickBot="1" x14ac:dyDescent="0.25">
      <c r="A23" s="863">
        <v>9</v>
      </c>
      <c r="B23" s="864" t="s">
        <v>234</v>
      </c>
      <c r="C23" s="865" t="s">
        <v>235</v>
      </c>
      <c r="D23" s="866">
        <v>100</v>
      </c>
      <c r="E23" s="712"/>
    </row>
    <row r="24" spans="1:5" ht="16.5" thickBot="1" x14ac:dyDescent="0.25">
      <c r="A24" s="863">
        <v>10</v>
      </c>
      <c r="B24" s="868" t="s">
        <v>236</v>
      </c>
      <c r="C24" s="869" t="s">
        <v>636</v>
      </c>
      <c r="D24" s="870">
        <f>D26+D32+D58+D25</f>
        <v>20502.992450000002</v>
      </c>
      <c r="E24" s="712"/>
    </row>
    <row r="25" spans="1:5" ht="16.5" thickBot="1" x14ac:dyDescent="0.25">
      <c r="A25" s="863">
        <v>11</v>
      </c>
      <c r="B25" s="868" t="s">
        <v>477</v>
      </c>
      <c r="C25" s="869" t="s">
        <v>478</v>
      </c>
      <c r="D25" s="871">
        <v>1035</v>
      </c>
      <c r="E25" s="712"/>
    </row>
    <row r="26" spans="1:5" ht="16.5" thickBot="1" x14ac:dyDescent="0.25">
      <c r="A26" s="863">
        <v>12</v>
      </c>
      <c r="B26" s="872" t="s">
        <v>237</v>
      </c>
      <c r="C26" s="867" t="s">
        <v>602</v>
      </c>
      <c r="D26" s="873">
        <f>D27+D28+D29+D30+D31</f>
        <v>13291.861000000001</v>
      </c>
      <c r="E26" s="712"/>
    </row>
    <row r="27" spans="1:5" ht="32.25" thickBot="1" x14ac:dyDescent="0.25">
      <c r="A27" s="863">
        <v>13</v>
      </c>
      <c r="B27" s="864" t="s">
        <v>238</v>
      </c>
      <c r="C27" s="865" t="s">
        <v>239</v>
      </c>
      <c r="D27" s="874">
        <v>4438.2610000000004</v>
      </c>
      <c r="E27" s="712"/>
    </row>
    <row r="28" spans="1:5" ht="16.5" thickBot="1" x14ac:dyDescent="0.3">
      <c r="A28" s="863">
        <v>14</v>
      </c>
      <c r="B28" s="864" t="s">
        <v>240</v>
      </c>
      <c r="C28" s="875" t="s">
        <v>241</v>
      </c>
      <c r="D28" s="876">
        <v>8502.7999999999993</v>
      </c>
      <c r="E28" s="712"/>
    </row>
    <row r="29" spans="1:5" ht="32.25" thickBot="1" x14ac:dyDescent="0.3">
      <c r="A29" s="863">
        <v>15</v>
      </c>
      <c r="B29" s="865" t="s">
        <v>242</v>
      </c>
      <c r="C29" s="877" t="s">
        <v>243</v>
      </c>
      <c r="D29" s="878">
        <v>118.1</v>
      </c>
      <c r="E29" s="712"/>
    </row>
    <row r="30" spans="1:5" ht="32.25" thickBot="1" x14ac:dyDescent="0.3">
      <c r="A30" s="863">
        <v>16</v>
      </c>
      <c r="B30" s="865" t="s">
        <v>244</v>
      </c>
      <c r="C30" s="877" t="s">
        <v>557</v>
      </c>
      <c r="D30" s="878">
        <v>0.7</v>
      </c>
      <c r="E30" s="712"/>
    </row>
    <row r="31" spans="1:5" s="308" customFormat="1" ht="32.25" thickBot="1" x14ac:dyDescent="0.3">
      <c r="A31" s="863">
        <v>17</v>
      </c>
      <c r="B31" s="865" t="s">
        <v>553</v>
      </c>
      <c r="C31" s="877" t="s">
        <v>554</v>
      </c>
      <c r="D31" s="878">
        <v>232</v>
      </c>
      <c r="E31" s="713"/>
    </row>
    <row r="32" spans="1:5" ht="16.5" thickBot="1" x14ac:dyDescent="0.3">
      <c r="A32" s="863">
        <v>18</v>
      </c>
      <c r="B32" s="879" t="s">
        <v>245</v>
      </c>
      <c r="C32" s="880" t="s">
        <v>637</v>
      </c>
      <c r="D32" s="881">
        <f>SUM(D33:D57)</f>
        <v>2609.3249000000001</v>
      </c>
      <c r="E32" s="712"/>
    </row>
    <row r="33" spans="1:5" ht="32.25" thickBot="1" x14ac:dyDescent="0.3">
      <c r="A33" s="863">
        <v>19</v>
      </c>
      <c r="B33" s="865" t="s">
        <v>246</v>
      </c>
      <c r="C33" s="877" t="s">
        <v>247</v>
      </c>
      <c r="D33" s="882">
        <v>137.80000000000001</v>
      </c>
      <c r="E33" s="712"/>
    </row>
    <row r="34" spans="1:5" ht="16.5" thickBot="1" x14ac:dyDescent="0.3">
      <c r="A34" s="863">
        <v>20</v>
      </c>
      <c r="B34" s="883" t="s">
        <v>248</v>
      </c>
      <c r="C34" s="884" t="s">
        <v>249</v>
      </c>
      <c r="D34" s="882">
        <v>138.80000000000001</v>
      </c>
      <c r="E34" s="712"/>
    </row>
    <row r="35" spans="1:5" ht="32.25" thickBot="1" x14ac:dyDescent="0.3">
      <c r="A35" s="863">
        <v>21</v>
      </c>
      <c r="B35" s="875" t="s">
        <v>525</v>
      </c>
      <c r="C35" s="877" t="s">
        <v>250</v>
      </c>
      <c r="D35" s="882">
        <v>20.847999999999999</v>
      </c>
      <c r="E35" s="712"/>
    </row>
    <row r="36" spans="1:5" ht="48" thickBot="1" x14ac:dyDescent="0.3">
      <c r="A36" s="863">
        <v>22</v>
      </c>
      <c r="B36" s="875" t="s">
        <v>526</v>
      </c>
      <c r="C36" s="885" t="s">
        <v>251</v>
      </c>
      <c r="D36" s="882">
        <v>211.4</v>
      </c>
      <c r="E36" s="712"/>
    </row>
    <row r="37" spans="1:5" ht="32.25" thickBot="1" x14ac:dyDescent="0.25">
      <c r="A37" s="863">
        <v>23</v>
      </c>
      <c r="B37" s="875" t="s">
        <v>527</v>
      </c>
      <c r="C37" s="886" t="s">
        <v>252</v>
      </c>
      <c r="D37" s="882">
        <v>7</v>
      </c>
      <c r="E37" s="712"/>
    </row>
    <row r="38" spans="1:5" ht="32.25" thickBot="1" x14ac:dyDescent="0.3">
      <c r="A38" s="863">
        <v>24</v>
      </c>
      <c r="B38" s="865" t="s">
        <v>528</v>
      </c>
      <c r="C38" s="877" t="s">
        <v>253</v>
      </c>
      <c r="D38" s="882">
        <v>16.105</v>
      </c>
      <c r="E38" s="712"/>
    </row>
    <row r="39" spans="1:5" ht="16.5" thickBot="1" x14ac:dyDescent="0.3">
      <c r="A39" s="863">
        <v>25</v>
      </c>
      <c r="B39" s="865" t="s">
        <v>525</v>
      </c>
      <c r="C39" s="877" t="s">
        <v>480</v>
      </c>
      <c r="D39" s="882">
        <v>26.960519999999999</v>
      </c>
      <c r="E39" s="714"/>
    </row>
    <row r="40" spans="1:5" ht="32.25" thickBot="1" x14ac:dyDescent="0.3">
      <c r="A40" s="863">
        <v>26</v>
      </c>
      <c r="B40" s="865" t="s">
        <v>526</v>
      </c>
      <c r="C40" s="877" t="s">
        <v>481</v>
      </c>
      <c r="D40" s="882">
        <v>52.802</v>
      </c>
      <c r="E40" s="712"/>
    </row>
    <row r="41" spans="1:5" ht="16.5" thickBot="1" x14ac:dyDescent="0.3">
      <c r="A41" s="863">
        <v>27</v>
      </c>
      <c r="B41" s="865" t="s">
        <v>527</v>
      </c>
      <c r="C41" s="877" t="s">
        <v>483</v>
      </c>
      <c r="D41" s="882">
        <v>126.989</v>
      </c>
      <c r="E41" s="712"/>
    </row>
    <row r="42" spans="1:5" ht="32.25" thickBot="1" x14ac:dyDescent="0.3">
      <c r="A42" s="863">
        <v>28</v>
      </c>
      <c r="B42" s="865" t="s">
        <v>550</v>
      </c>
      <c r="C42" s="877" t="s">
        <v>484</v>
      </c>
      <c r="D42" s="882">
        <v>177</v>
      </c>
      <c r="E42" s="712"/>
    </row>
    <row r="43" spans="1:5" ht="32.25" thickBot="1" x14ac:dyDescent="0.3">
      <c r="A43" s="863">
        <v>29</v>
      </c>
      <c r="B43" s="875" t="s">
        <v>529</v>
      </c>
      <c r="C43" s="887" t="s">
        <v>497</v>
      </c>
      <c r="D43" s="888">
        <v>92.01</v>
      </c>
      <c r="E43" s="712"/>
    </row>
    <row r="44" spans="1:5" ht="32.25" thickBot="1" x14ac:dyDescent="0.3">
      <c r="A44" s="863">
        <v>30</v>
      </c>
      <c r="B44" s="875" t="s">
        <v>475</v>
      </c>
      <c r="C44" s="877" t="s">
        <v>530</v>
      </c>
      <c r="D44" s="888">
        <v>55.447000000000003</v>
      </c>
      <c r="E44" s="712"/>
    </row>
    <row r="45" spans="1:5" ht="16.5" thickBot="1" x14ac:dyDescent="0.3">
      <c r="A45" s="863">
        <v>31</v>
      </c>
      <c r="B45" s="875" t="s">
        <v>474</v>
      </c>
      <c r="C45" s="887" t="s">
        <v>531</v>
      </c>
      <c r="D45" s="888">
        <v>709.3</v>
      </c>
      <c r="E45" s="712"/>
    </row>
    <row r="46" spans="1:5" ht="32.25" thickBot="1" x14ac:dyDescent="0.3">
      <c r="A46" s="863">
        <v>32</v>
      </c>
      <c r="B46" s="875" t="s">
        <v>532</v>
      </c>
      <c r="C46" s="889" t="s">
        <v>533</v>
      </c>
      <c r="D46" s="888">
        <v>77.358000000000004</v>
      </c>
      <c r="E46" s="712"/>
    </row>
    <row r="47" spans="1:5" ht="63.75" thickBot="1" x14ac:dyDescent="0.3">
      <c r="A47" s="863">
        <v>33</v>
      </c>
      <c r="B47" s="875" t="s">
        <v>534</v>
      </c>
      <c r="C47" s="890" t="s">
        <v>603</v>
      </c>
      <c r="D47" s="888">
        <v>20.919</v>
      </c>
      <c r="E47" s="712"/>
    </row>
    <row r="48" spans="1:5" ht="63.75" thickBot="1" x14ac:dyDescent="0.3">
      <c r="A48" s="863">
        <v>34</v>
      </c>
      <c r="B48" s="875" t="s">
        <v>535</v>
      </c>
      <c r="C48" s="889" t="s">
        <v>536</v>
      </c>
      <c r="D48" s="888">
        <v>1.595</v>
      </c>
      <c r="E48" s="712"/>
    </row>
    <row r="49" spans="1:5" ht="48" thickBot="1" x14ac:dyDescent="0.3">
      <c r="A49" s="863">
        <v>35</v>
      </c>
      <c r="B49" s="875" t="s">
        <v>537</v>
      </c>
      <c r="C49" s="889" t="s">
        <v>538</v>
      </c>
      <c r="D49" s="888">
        <v>2.052</v>
      </c>
      <c r="E49" s="712"/>
    </row>
    <row r="50" spans="1:5" ht="48" thickBot="1" x14ac:dyDescent="0.3">
      <c r="A50" s="863">
        <v>36</v>
      </c>
      <c r="B50" s="875" t="s">
        <v>539</v>
      </c>
      <c r="C50" s="889" t="s">
        <v>540</v>
      </c>
      <c r="D50" s="888">
        <v>35.496000000000002</v>
      </c>
      <c r="E50" s="712"/>
    </row>
    <row r="51" spans="1:5" ht="48" thickBot="1" x14ac:dyDescent="0.3">
      <c r="A51" s="863">
        <v>37</v>
      </c>
      <c r="B51" s="875" t="s">
        <v>541</v>
      </c>
      <c r="C51" s="891" t="s">
        <v>656</v>
      </c>
      <c r="D51" s="892">
        <v>38.323680000000003</v>
      </c>
      <c r="E51" s="712"/>
    </row>
    <row r="52" spans="1:5" ht="17.25" customHeight="1" thickBot="1" x14ac:dyDescent="0.3">
      <c r="A52" s="863">
        <v>38</v>
      </c>
      <c r="B52" s="875" t="s">
        <v>542</v>
      </c>
      <c r="C52" s="891" t="s">
        <v>543</v>
      </c>
      <c r="D52" s="888">
        <v>19.780999999999999</v>
      </c>
      <c r="E52" s="712"/>
    </row>
    <row r="53" spans="1:5" s="308" customFormat="1" ht="54" customHeight="1" thickBot="1" x14ac:dyDescent="0.3">
      <c r="A53" s="893">
        <v>39</v>
      </c>
      <c r="B53" s="894" t="s">
        <v>552</v>
      </c>
      <c r="C53" s="895" t="s">
        <v>551</v>
      </c>
      <c r="D53" s="888">
        <v>606.6</v>
      </c>
      <c r="E53" s="715"/>
    </row>
    <row r="54" spans="1:5" s="515" customFormat="1" ht="63.75" customHeight="1" thickBot="1" x14ac:dyDescent="0.3">
      <c r="A54" s="896">
        <v>40</v>
      </c>
      <c r="B54" s="894" t="s">
        <v>550</v>
      </c>
      <c r="C54" s="917" t="s">
        <v>635</v>
      </c>
      <c r="D54" s="919">
        <v>4.5999999999999996</v>
      </c>
      <c r="E54" s="707"/>
    </row>
    <row r="55" spans="1:5" s="515" customFormat="1" ht="66" customHeight="1" thickBot="1" x14ac:dyDescent="0.3">
      <c r="A55" s="897">
        <v>41</v>
      </c>
      <c r="B55" s="894" t="s">
        <v>643</v>
      </c>
      <c r="C55" s="918" t="s">
        <v>634</v>
      </c>
      <c r="D55" s="888">
        <v>17.899999999999999</v>
      </c>
      <c r="E55" s="715"/>
    </row>
    <row r="56" spans="1:5" s="538" customFormat="1" ht="38.25" customHeight="1" thickBot="1" x14ac:dyDescent="0.3">
      <c r="A56" s="896">
        <v>42</v>
      </c>
      <c r="B56" s="893" t="s">
        <v>649</v>
      </c>
      <c r="C56" s="887" t="s">
        <v>648</v>
      </c>
      <c r="D56" s="920">
        <v>0.2387</v>
      </c>
      <c r="E56" s="716"/>
    </row>
    <row r="57" spans="1:5" s="308" customFormat="1" ht="22.5" customHeight="1" thickBot="1" x14ac:dyDescent="0.3">
      <c r="A57" s="896">
        <v>43</v>
      </c>
      <c r="B57" s="896" t="s">
        <v>549</v>
      </c>
      <c r="C57" s="898" t="s">
        <v>548</v>
      </c>
      <c r="D57" s="888">
        <v>12</v>
      </c>
      <c r="E57" s="717"/>
    </row>
    <row r="58" spans="1:5" ht="16.5" thickBot="1" x14ac:dyDescent="0.3">
      <c r="A58" s="899">
        <v>44</v>
      </c>
      <c r="B58" s="899" t="s">
        <v>254</v>
      </c>
      <c r="C58" s="900" t="s">
        <v>638</v>
      </c>
      <c r="D58" s="901">
        <f>D59+D60+D61+D62+D63</f>
        <v>3566.8065499999998</v>
      </c>
      <c r="E58" s="712"/>
    </row>
    <row r="59" spans="1:5" ht="16.5" thickBot="1" x14ac:dyDescent="0.3">
      <c r="A59" s="863">
        <v>45</v>
      </c>
      <c r="B59" s="864" t="s">
        <v>255</v>
      </c>
      <c r="C59" s="902" t="s">
        <v>256</v>
      </c>
      <c r="D59" s="882">
        <v>998</v>
      </c>
      <c r="E59" s="712"/>
    </row>
    <row r="60" spans="1:5" ht="16.5" thickBot="1" x14ac:dyDescent="0.3">
      <c r="A60" s="863">
        <v>46</v>
      </c>
      <c r="B60" s="864" t="s">
        <v>257</v>
      </c>
      <c r="C60" s="884" t="s">
        <v>258</v>
      </c>
      <c r="D60" s="882">
        <v>737</v>
      </c>
      <c r="E60" s="712"/>
    </row>
    <row r="61" spans="1:5" ht="32.25" thickBot="1" x14ac:dyDescent="0.3">
      <c r="A61" s="863">
        <v>47</v>
      </c>
      <c r="B61" s="864" t="s">
        <v>259</v>
      </c>
      <c r="C61" s="877" t="s">
        <v>260</v>
      </c>
      <c r="D61" s="882">
        <v>34.1</v>
      </c>
      <c r="E61" s="712"/>
    </row>
    <row r="62" spans="1:5" ht="16.5" thickBot="1" x14ac:dyDescent="0.3">
      <c r="A62" s="863">
        <v>48</v>
      </c>
      <c r="B62" s="864" t="s">
        <v>544</v>
      </c>
      <c r="C62" s="877" t="s">
        <v>531</v>
      </c>
      <c r="D62" s="882">
        <v>1793</v>
      </c>
      <c r="E62" s="712"/>
    </row>
    <row r="63" spans="1:5" ht="16.5" thickBot="1" x14ac:dyDescent="0.3">
      <c r="A63" s="863">
        <v>49</v>
      </c>
      <c r="B63" s="864" t="s">
        <v>545</v>
      </c>
      <c r="C63" s="890" t="s">
        <v>546</v>
      </c>
      <c r="D63" s="882">
        <v>4.70655</v>
      </c>
      <c r="E63" s="712"/>
    </row>
    <row r="64" spans="1:5" ht="16.5" thickBot="1" x14ac:dyDescent="0.25">
      <c r="A64" s="863">
        <v>50</v>
      </c>
      <c r="B64" s="868" t="s">
        <v>261</v>
      </c>
      <c r="C64" s="869" t="s">
        <v>639</v>
      </c>
      <c r="D64" s="903">
        <f>D65+D69+D70+D73+D74</f>
        <v>2988.8760000000002</v>
      </c>
      <c r="E64" s="712"/>
    </row>
    <row r="65" spans="1:8" ht="16.5" thickBot="1" x14ac:dyDescent="0.25">
      <c r="A65" s="863">
        <v>51</v>
      </c>
      <c r="B65" s="872" t="s">
        <v>262</v>
      </c>
      <c r="C65" s="867" t="s">
        <v>640</v>
      </c>
      <c r="D65" s="904">
        <f>D66+D67+D68</f>
        <v>436.34399999999999</v>
      </c>
      <c r="E65" s="712"/>
    </row>
    <row r="66" spans="1:8" ht="32.25" thickBot="1" x14ac:dyDescent="0.25">
      <c r="A66" s="863">
        <v>52</v>
      </c>
      <c r="B66" s="864" t="s">
        <v>263</v>
      </c>
      <c r="C66" s="865" t="s">
        <v>264</v>
      </c>
      <c r="D66" s="888">
        <v>361.34399999999999</v>
      </c>
      <c r="E66" s="712"/>
    </row>
    <row r="67" spans="1:8" ht="16.5" thickBot="1" x14ac:dyDescent="0.25">
      <c r="A67" s="863">
        <v>53</v>
      </c>
      <c r="B67" s="864" t="s">
        <v>265</v>
      </c>
      <c r="C67" s="865" t="s">
        <v>266</v>
      </c>
      <c r="D67" s="866">
        <v>15</v>
      </c>
      <c r="E67" s="712"/>
    </row>
    <row r="68" spans="1:8" ht="16.5" thickBot="1" x14ac:dyDescent="0.25">
      <c r="A68" s="863">
        <v>54</v>
      </c>
      <c r="B68" s="864" t="s">
        <v>267</v>
      </c>
      <c r="C68" s="865" t="s">
        <v>268</v>
      </c>
      <c r="D68" s="866">
        <v>60</v>
      </c>
      <c r="E68" s="712"/>
    </row>
    <row r="69" spans="1:8" ht="16.5" thickBot="1" x14ac:dyDescent="0.25">
      <c r="A69" s="863">
        <v>55</v>
      </c>
      <c r="B69" s="864" t="s">
        <v>269</v>
      </c>
      <c r="C69" s="865" t="s">
        <v>270</v>
      </c>
      <c r="D69" s="882">
        <v>1583.2</v>
      </c>
      <c r="E69" s="712"/>
      <c r="G69" s="707"/>
    </row>
    <row r="70" spans="1:8" ht="16.5" thickBot="1" x14ac:dyDescent="0.25">
      <c r="A70" s="899">
        <v>56</v>
      </c>
      <c r="B70" s="872" t="s">
        <v>271</v>
      </c>
      <c r="C70" s="867" t="s">
        <v>641</v>
      </c>
      <c r="D70" s="904">
        <f>D71+D72</f>
        <v>913.30000000000007</v>
      </c>
      <c r="E70" s="712"/>
    </row>
    <row r="71" spans="1:8" ht="16.5" thickBot="1" x14ac:dyDescent="0.25">
      <c r="A71" s="863">
        <v>57</v>
      </c>
      <c r="B71" s="864" t="s">
        <v>272</v>
      </c>
      <c r="C71" s="865" t="s">
        <v>273</v>
      </c>
      <c r="D71" s="866">
        <v>37.1</v>
      </c>
      <c r="E71" s="712"/>
    </row>
    <row r="72" spans="1:8" ht="16.5" thickBot="1" x14ac:dyDescent="0.25">
      <c r="A72" s="863">
        <v>58</v>
      </c>
      <c r="B72" s="864" t="s">
        <v>274</v>
      </c>
      <c r="C72" s="865" t="s">
        <v>275</v>
      </c>
      <c r="D72" s="905">
        <v>876.2</v>
      </c>
      <c r="E72" s="712"/>
    </row>
    <row r="73" spans="1:8" ht="16.5" thickBot="1" x14ac:dyDescent="0.25">
      <c r="A73" s="863">
        <v>59</v>
      </c>
      <c r="B73" s="864" t="s">
        <v>276</v>
      </c>
      <c r="C73" s="865" t="s">
        <v>277</v>
      </c>
      <c r="D73" s="905">
        <v>19.690000000000001</v>
      </c>
      <c r="E73" s="712"/>
    </row>
    <row r="74" spans="1:8" ht="16.5" thickBot="1" x14ac:dyDescent="0.25">
      <c r="A74" s="863">
        <v>60</v>
      </c>
      <c r="B74" s="864" t="s">
        <v>278</v>
      </c>
      <c r="C74" s="865" t="s">
        <v>279</v>
      </c>
      <c r="D74" s="888">
        <v>36.341999999999999</v>
      </c>
      <c r="E74" s="712"/>
    </row>
    <row r="75" spans="1:8" ht="32.25" thickBot="1" x14ac:dyDescent="0.3">
      <c r="A75" s="875">
        <v>61</v>
      </c>
      <c r="B75" s="906" t="s">
        <v>280</v>
      </c>
      <c r="C75" s="907" t="s">
        <v>281</v>
      </c>
      <c r="D75" s="908">
        <v>204.892</v>
      </c>
      <c r="E75" s="715"/>
    </row>
    <row r="76" spans="1:8" ht="32.25" thickBot="1" x14ac:dyDescent="0.25">
      <c r="A76" s="863">
        <v>62</v>
      </c>
      <c r="B76" s="909"/>
      <c r="C76" s="869" t="s">
        <v>642</v>
      </c>
      <c r="D76" s="870">
        <f>D15+D24+D64+D75</f>
        <v>47774.660450000003</v>
      </c>
      <c r="E76" s="718"/>
      <c r="F76" s="255"/>
      <c r="H76" s="336"/>
    </row>
    <row r="77" spans="1:8" ht="16.5" thickBot="1" x14ac:dyDescent="0.25">
      <c r="A77" s="1040">
        <v>63</v>
      </c>
      <c r="B77" s="1042"/>
      <c r="C77" s="910" t="s">
        <v>282</v>
      </c>
      <c r="D77" s="911">
        <v>1639.83583</v>
      </c>
      <c r="E77" s="712"/>
    </row>
    <row r="78" spans="1:8" ht="16.5" thickBot="1" x14ac:dyDescent="0.3">
      <c r="A78" s="1041"/>
      <c r="B78" s="1043"/>
      <c r="C78" s="875" t="s">
        <v>283</v>
      </c>
      <c r="D78" s="912">
        <v>175.40538000000001</v>
      </c>
      <c r="E78" s="719"/>
    </row>
    <row r="79" spans="1:8" ht="16.5" thickBot="1" x14ac:dyDescent="0.3">
      <c r="A79" s="1041"/>
      <c r="B79" s="1043"/>
      <c r="C79" s="863" t="s">
        <v>284</v>
      </c>
      <c r="D79" s="912">
        <v>404.45350999999999</v>
      </c>
      <c r="E79" s="712"/>
    </row>
    <row r="80" spans="1:8" ht="16.5" thickBot="1" x14ac:dyDescent="0.3">
      <c r="A80" s="1041"/>
      <c r="B80" s="1043"/>
      <c r="C80" s="913" t="s">
        <v>285</v>
      </c>
      <c r="D80" s="914">
        <v>1059.97694</v>
      </c>
      <c r="E80" s="712"/>
    </row>
    <row r="81" spans="1:5" ht="16.5" thickBot="1" x14ac:dyDescent="0.3">
      <c r="A81" s="884">
        <v>64</v>
      </c>
      <c r="B81" s="915"/>
      <c r="C81" s="910" t="s">
        <v>479</v>
      </c>
      <c r="D81" s="916">
        <v>37.478679999999997</v>
      </c>
      <c r="E81" s="712"/>
    </row>
    <row r="82" spans="1:5" ht="16.5" thickBot="1" x14ac:dyDescent="0.3">
      <c r="A82" s="568" t="s">
        <v>488</v>
      </c>
      <c r="B82" s="1030"/>
      <c r="C82" s="569"/>
      <c r="D82" s="570">
        <f>D76+D77+D81</f>
        <v>49451.974960000007</v>
      </c>
      <c r="E82" s="720"/>
    </row>
    <row r="83" spans="1:5" ht="15" x14ac:dyDescent="0.2">
      <c r="A83" s="707"/>
      <c r="B83" s="707"/>
      <c r="C83" s="707"/>
      <c r="D83" s="707"/>
      <c r="E83" s="707"/>
    </row>
    <row r="84" spans="1:5" ht="15" x14ac:dyDescent="0.2">
      <c r="A84" s="707"/>
      <c r="B84" s="707"/>
      <c r="C84" s="707"/>
      <c r="D84" s="707"/>
      <c r="E84" s="707"/>
    </row>
    <row r="85" spans="1:5" ht="15" x14ac:dyDescent="0.2">
      <c r="A85" s="707"/>
      <c r="B85" s="707"/>
      <c r="C85" s="707"/>
      <c r="D85" s="707"/>
      <c r="E85" s="721"/>
    </row>
    <row r="86" spans="1:5" ht="15" x14ac:dyDescent="0.2">
      <c r="A86" s="707"/>
      <c r="B86" s="707"/>
      <c r="C86" s="707"/>
      <c r="D86" s="707"/>
      <c r="E86" s="707"/>
    </row>
  </sheetData>
  <mergeCells count="5">
    <mergeCell ref="C4:D4"/>
    <mergeCell ref="C5:D5"/>
    <mergeCell ref="A8:D8"/>
    <mergeCell ref="A77:A80"/>
    <mergeCell ref="B77:B80"/>
  </mergeCells>
  <phoneticPr fontId="10" type="noConversion"/>
  <pageMargins left="0.25" right="0.25" top="0.75" bottom="0.75" header="0.3" footer="0.3"/>
  <pageSetup paperSize="9" scale="8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85"/>
  <sheetViews>
    <sheetView zoomScaleNormal="100" workbookViewId="0">
      <selection activeCell="B5" sqref="B5:C5"/>
    </sheetView>
  </sheetViews>
  <sheetFormatPr defaultRowHeight="12.75" x14ac:dyDescent="0.2"/>
  <cols>
    <col min="1" max="1" width="4.5703125" customWidth="1"/>
    <col min="2" max="2" width="72" customWidth="1"/>
    <col min="3" max="3" width="22.85546875" customWidth="1"/>
    <col min="4" max="4" width="9.5703125" bestFit="1" customWidth="1"/>
    <col min="5" max="5" width="10.5703125" bestFit="1" customWidth="1"/>
  </cols>
  <sheetData>
    <row r="1" spans="1:3" ht="17.25" customHeight="1" x14ac:dyDescent="0.25">
      <c r="A1" s="178"/>
      <c r="B1" s="433" t="s">
        <v>605</v>
      </c>
      <c r="C1" s="434"/>
    </row>
    <row r="2" spans="1:3" ht="16.5" customHeight="1" x14ac:dyDescent="0.25">
      <c r="A2" s="178"/>
      <c r="B2" s="433" t="s">
        <v>498</v>
      </c>
      <c r="C2" s="434"/>
    </row>
    <row r="3" spans="1:3" ht="16.5" customHeight="1" x14ac:dyDescent="0.25">
      <c r="A3" s="178"/>
      <c r="B3" s="433" t="s">
        <v>495</v>
      </c>
      <c r="C3" s="434"/>
    </row>
    <row r="4" spans="1:3" s="331" customFormat="1" ht="16.5" customHeight="1" x14ac:dyDescent="0.25">
      <c r="A4" s="178"/>
      <c r="B4" s="1036" t="s">
        <v>606</v>
      </c>
      <c r="C4" s="1036"/>
    </row>
    <row r="5" spans="1:3" s="331" customFormat="1" ht="16.5" customHeight="1" x14ac:dyDescent="0.25">
      <c r="A5" s="178"/>
      <c r="B5" s="1036" t="s">
        <v>706</v>
      </c>
      <c r="C5" s="1036"/>
    </row>
    <row r="6" spans="1:3" s="331" customFormat="1" ht="16.5" customHeight="1" x14ac:dyDescent="0.25">
      <c r="A6" s="178"/>
      <c r="B6" s="433"/>
      <c r="C6" s="434"/>
    </row>
    <row r="7" spans="1:3" ht="43.5" customHeight="1" x14ac:dyDescent="0.25">
      <c r="A7" s="178"/>
      <c r="B7" s="435" t="s">
        <v>492</v>
      </c>
      <c r="C7" s="8"/>
    </row>
    <row r="8" spans="1:3" ht="16.5" thickBot="1" x14ac:dyDescent="0.3">
      <c r="A8" s="1"/>
      <c r="B8" s="1" t="s">
        <v>615</v>
      </c>
      <c r="C8" s="1"/>
    </row>
    <row r="9" spans="1:3" ht="32.25" thickBot="1" x14ac:dyDescent="0.25">
      <c r="A9" s="256" t="s">
        <v>286</v>
      </c>
      <c r="B9" s="257" t="s">
        <v>287</v>
      </c>
      <c r="C9" s="258" t="s">
        <v>288</v>
      </c>
    </row>
    <row r="10" spans="1:3" ht="16.5" thickBot="1" x14ac:dyDescent="0.25">
      <c r="A10" s="339">
        <v>1</v>
      </c>
      <c r="B10" s="345" t="s">
        <v>289</v>
      </c>
      <c r="C10" s="354">
        <f>C11+C12+C13</f>
        <v>32.9</v>
      </c>
    </row>
    <row r="11" spans="1:3" ht="16.5" thickBot="1" x14ac:dyDescent="0.25">
      <c r="A11" s="339">
        <v>2</v>
      </c>
      <c r="B11" s="340" t="s">
        <v>290</v>
      </c>
      <c r="C11" s="341">
        <v>25.7</v>
      </c>
    </row>
    <row r="12" spans="1:3" ht="16.5" thickBot="1" x14ac:dyDescent="0.25">
      <c r="A12" s="339">
        <v>3</v>
      </c>
      <c r="B12" s="340" t="s">
        <v>291</v>
      </c>
      <c r="C12" s="341">
        <v>6.7</v>
      </c>
    </row>
    <row r="13" spans="1:3" ht="16.5" thickBot="1" x14ac:dyDescent="0.25">
      <c r="A13" s="339">
        <v>4</v>
      </c>
      <c r="B13" s="340" t="s">
        <v>292</v>
      </c>
      <c r="C13" s="341">
        <v>0.5</v>
      </c>
    </row>
    <row r="14" spans="1:3" ht="16.5" thickBot="1" x14ac:dyDescent="0.25">
      <c r="A14" s="339">
        <v>5</v>
      </c>
      <c r="B14" s="345" t="s">
        <v>293</v>
      </c>
      <c r="C14" s="355">
        <f>C15+C16+C17</f>
        <v>1201.4000000000001</v>
      </c>
    </row>
    <row r="15" spans="1:3" ht="16.5" thickBot="1" x14ac:dyDescent="0.25">
      <c r="A15" s="339">
        <v>6</v>
      </c>
      <c r="B15" s="340" t="s">
        <v>1</v>
      </c>
      <c r="C15" s="341">
        <v>1176.9000000000001</v>
      </c>
    </row>
    <row r="16" spans="1:3" ht="16.5" thickBot="1" x14ac:dyDescent="0.25">
      <c r="A16" s="339">
        <v>7</v>
      </c>
      <c r="B16" s="340" t="s">
        <v>294</v>
      </c>
      <c r="C16" s="341">
        <v>20.3</v>
      </c>
    </row>
    <row r="17" spans="1:3" ht="16.5" thickBot="1" x14ac:dyDescent="0.25">
      <c r="A17" s="339">
        <v>8</v>
      </c>
      <c r="B17" s="340" t="s">
        <v>295</v>
      </c>
      <c r="C17" s="341">
        <v>4.2</v>
      </c>
    </row>
    <row r="18" spans="1:3" ht="16.5" thickBot="1" x14ac:dyDescent="0.25">
      <c r="A18" s="339">
        <v>9</v>
      </c>
      <c r="B18" s="345" t="s">
        <v>296</v>
      </c>
      <c r="C18" s="355">
        <f>C19+C20+C21+C22+C23+C24+C25</f>
        <v>2345.8000000000002</v>
      </c>
    </row>
    <row r="19" spans="1:3" ht="16.5" thickBot="1" x14ac:dyDescent="0.25">
      <c r="A19" s="923">
        <v>10</v>
      </c>
      <c r="B19" s="921" t="s">
        <v>297</v>
      </c>
      <c r="C19" s="922">
        <v>255.6</v>
      </c>
    </row>
    <row r="20" spans="1:3" ht="16.5" thickBot="1" x14ac:dyDescent="0.25">
      <c r="A20" s="923">
        <v>11</v>
      </c>
      <c r="B20" s="921" t="s">
        <v>2</v>
      </c>
      <c r="C20" s="922">
        <v>495.6</v>
      </c>
    </row>
    <row r="21" spans="1:3" ht="16.5" thickBot="1" x14ac:dyDescent="0.25">
      <c r="A21" s="923">
        <v>12</v>
      </c>
      <c r="B21" s="921" t="s">
        <v>298</v>
      </c>
      <c r="C21" s="922">
        <v>1149.5</v>
      </c>
    </row>
    <row r="22" spans="1:3" ht="16.5" thickBot="1" x14ac:dyDescent="0.25">
      <c r="A22" s="923">
        <v>13</v>
      </c>
      <c r="B22" s="921" t="s">
        <v>299</v>
      </c>
      <c r="C22" s="922">
        <v>21.4</v>
      </c>
    </row>
    <row r="23" spans="1:3" ht="16.5" thickBot="1" x14ac:dyDescent="0.25">
      <c r="A23" s="339">
        <v>14</v>
      </c>
      <c r="B23" s="340" t="s">
        <v>183</v>
      </c>
      <c r="C23" s="341">
        <v>236.4</v>
      </c>
    </row>
    <row r="24" spans="1:3" ht="16.5" thickBot="1" x14ac:dyDescent="0.25">
      <c r="A24" s="339">
        <v>15</v>
      </c>
      <c r="B24" s="340" t="s">
        <v>300</v>
      </c>
      <c r="C24" s="341">
        <v>185.4</v>
      </c>
    </row>
    <row r="25" spans="1:3" ht="16.5" thickBot="1" x14ac:dyDescent="0.25">
      <c r="A25" s="339">
        <v>16</v>
      </c>
      <c r="B25" s="340" t="s">
        <v>212</v>
      </c>
      <c r="C25" s="341">
        <v>1.9</v>
      </c>
    </row>
    <row r="26" spans="1:3" ht="16.5" thickBot="1" x14ac:dyDescent="0.25">
      <c r="A26" s="339">
        <v>17</v>
      </c>
      <c r="B26" s="345" t="s">
        <v>301</v>
      </c>
      <c r="C26" s="355">
        <f>C27+C28</f>
        <v>297.29999999999995</v>
      </c>
    </row>
    <row r="27" spans="1:3" ht="16.5" thickBot="1" x14ac:dyDescent="0.25">
      <c r="A27" s="339">
        <v>18</v>
      </c>
      <c r="B27" s="340" t="s">
        <v>302</v>
      </c>
      <c r="C27" s="341">
        <v>291.39999999999998</v>
      </c>
    </row>
    <row r="28" spans="1:3" ht="16.5" thickBot="1" x14ac:dyDescent="0.25">
      <c r="A28" s="339">
        <v>19</v>
      </c>
      <c r="B28" s="340" t="s">
        <v>303</v>
      </c>
      <c r="C28" s="341">
        <v>5.9</v>
      </c>
    </row>
    <row r="29" spans="1:3" ht="16.5" thickBot="1" x14ac:dyDescent="0.25">
      <c r="A29" s="339">
        <v>20</v>
      </c>
      <c r="B29" s="345" t="s">
        <v>304</v>
      </c>
      <c r="C29" s="355">
        <f>C30+C31+C32+C33</f>
        <v>513.06099999999992</v>
      </c>
    </row>
    <row r="30" spans="1:3" ht="16.5" thickBot="1" x14ac:dyDescent="0.25">
      <c r="A30" s="339">
        <v>21</v>
      </c>
      <c r="B30" s="340" t="s">
        <v>305</v>
      </c>
      <c r="C30" s="341">
        <v>217.7</v>
      </c>
    </row>
    <row r="31" spans="1:3" ht="16.5" thickBot="1" x14ac:dyDescent="0.25">
      <c r="A31" s="339">
        <v>22</v>
      </c>
      <c r="B31" s="340" t="s">
        <v>306</v>
      </c>
      <c r="C31" s="346">
        <v>286</v>
      </c>
    </row>
    <row r="32" spans="1:3" ht="32.25" thickBot="1" x14ac:dyDescent="0.25">
      <c r="A32" s="339">
        <v>23</v>
      </c>
      <c r="B32" s="340" t="s">
        <v>307</v>
      </c>
      <c r="C32" s="341">
        <v>1.9139999999999999</v>
      </c>
    </row>
    <row r="33" spans="1:4" ht="16.5" thickBot="1" x14ac:dyDescent="0.25">
      <c r="A33" s="339">
        <v>24</v>
      </c>
      <c r="B33" s="340" t="s">
        <v>308</v>
      </c>
      <c r="C33" s="341">
        <v>7.4470000000000001</v>
      </c>
    </row>
    <row r="34" spans="1:4" ht="16.5" thickBot="1" x14ac:dyDescent="0.25">
      <c r="A34" s="339">
        <v>25</v>
      </c>
      <c r="B34" s="345" t="s">
        <v>309</v>
      </c>
      <c r="C34" s="355">
        <f>C35</f>
        <v>9.5</v>
      </c>
    </row>
    <row r="35" spans="1:4" ht="16.5" thickBot="1" x14ac:dyDescent="0.25">
      <c r="A35" s="339">
        <v>26</v>
      </c>
      <c r="B35" s="340" t="s">
        <v>310</v>
      </c>
      <c r="C35" s="341">
        <v>9.5</v>
      </c>
    </row>
    <row r="36" spans="1:4" ht="16.5" thickBot="1" x14ac:dyDescent="0.25">
      <c r="A36" s="339">
        <v>27</v>
      </c>
      <c r="B36" s="345" t="s">
        <v>311</v>
      </c>
      <c r="C36" s="355">
        <f>C37</f>
        <v>29.4</v>
      </c>
    </row>
    <row r="37" spans="1:4" ht="16.5" thickBot="1" x14ac:dyDescent="0.25">
      <c r="A37" s="339">
        <v>28</v>
      </c>
      <c r="B37" s="340" t="s">
        <v>312</v>
      </c>
      <c r="C37" s="341">
        <v>29.4</v>
      </c>
    </row>
    <row r="38" spans="1:4" ht="16.5" thickBot="1" x14ac:dyDescent="0.25">
      <c r="A38" s="339">
        <v>29</v>
      </c>
      <c r="B38" s="345" t="s">
        <v>313</v>
      </c>
      <c r="C38" s="355">
        <f>C39</f>
        <v>0.5</v>
      </c>
    </row>
    <row r="39" spans="1:4" ht="16.5" thickBot="1" x14ac:dyDescent="0.25">
      <c r="A39" s="339">
        <v>30</v>
      </c>
      <c r="B39" s="340" t="s">
        <v>314</v>
      </c>
      <c r="C39" s="341">
        <v>0.5</v>
      </c>
    </row>
    <row r="40" spans="1:4" ht="16.5" thickBot="1" x14ac:dyDescent="0.25">
      <c r="A40" s="339">
        <v>31</v>
      </c>
      <c r="B40" s="345" t="s">
        <v>315</v>
      </c>
      <c r="C40" s="355">
        <f>C41</f>
        <v>8.4</v>
      </c>
    </row>
    <row r="41" spans="1:4" ht="16.5" thickBot="1" x14ac:dyDescent="0.25">
      <c r="A41" s="339">
        <v>32</v>
      </c>
      <c r="B41" s="340" t="s">
        <v>316</v>
      </c>
      <c r="C41" s="341">
        <v>8.4</v>
      </c>
    </row>
    <row r="42" spans="1:4" ht="32.25" thickBot="1" x14ac:dyDescent="0.25">
      <c r="A42" s="923">
        <v>33</v>
      </c>
      <c r="B42" s="924" t="s">
        <v>317</v>
      </c>
      <c r="C42" s="925">
        <f>C10+C14+C18+C26+C29+C34+C36+C38+C40</f>
        <v>4438.2609999999995</v>
      </c>
      <c r="D42" s="301"/>
    </row>
    <row r="43" spans="1:4" ht="16.5" thickBot="1" x14ac:dyDescent="0.25">
      <c r="A43" s="923">
        <v>34</v>
      </c>
      <c r="B43" s="926" t="s">
        <v>645</v>
      </c>
      <c r="C43" s="927">
        <f>C44+C57+C60+C82+C75+C78+C80</f>
        <v>15029.731449999997</v>
      </c>
    </row>
    <row r="44" spans="1:4" ht="16.5" thickBot="1" x14ac:dyDescent="0.25">
      <c r="A44" s="923">
        <v>35</v>
      </c>
      <c r="B44" s="926" t="s">
        <v>318</v>
      </c>
      <c r="C44" s="928">
        <f>C45+C46+C47+C48+C49+C51+C50+C52+C53+C54+C55+C56</f>
        <v>9110.1779999999981</v>
      </c>
    </row>
    <row r="45" spans="1:4" ht="16.5" thickBot="1" x14ac:dyDescent="0.25">
      <c r="A45" s="923">
        <v>36</v>
      </c>
      <c r="B45" s="921" t="s">
        <v>241</v>
      </c>
      <c r="C45" s="922">
        <v>8502.7999999999993</v>
      </c>
    </row>
    <row r="46" spans="1:4" ht="16.5" thickBot="1" x14ac:dyDescent="0.25">
      <c r="A46" s="339">
        <v>37</v>
      </c>
      <c r="B46" s="342" t="s">
        <v>319</v>
      </c>
      <c r="C46" s="341"/>
    </row>
    <row r="47" spans="1:4" ht="32.25" thickBot="1" x14ac:dyDescent="0.25">
      <c r="A47" s="339">
        <v>38</v>
      </c>
      <c r="B47" s="342" t="s">
        <v>320</v>
      </c>
      <c r="C47" s="341">
        <v>118.1</v>
      </c>
    </row>
    <row r="48" spans="1:4" ht="32.25" thickBot="1" x14ac:dyDescent="0.25">
      <c r="A48" s="339">
        <v>39</v>
      </c>
      <c r="B48" s="343" t="s">
        <v>321</v>
      </c>
      <c r="C48" s="341">
        <v>0.7</v>
      </c>
    </row>
    <row r="49" spans="1:4" ht="32.25" thickBot="1" x14ac:dyDescent="0.25">
      <c r="A49" s="339">
        <v>40</v>
      </c>
      <c r="B49" s="340" t="s">
        <v>322</v>
      </c>
      <c r="C49" s="341">
        <v>20.847999999999999</v>
      </c>
    </row>
    <row r="50" spans="1:4" ht="16.5" thickBot="1" x14ac:dyDescent="0.25">
      <c r="A50" s="339">
        <v>41</v>
      </c>
      <c r="B50" s="340" t="s">
        <v>323</v>
      </c>
      <c r="C50" s="341">
        <v>138.80000000000001</v>
      </c>
    </row>
    <row r="51" spans="1:4" ht="32.25" thickBot="1" x14ac:dyDescent="0.25">
      <c r="A51" s="923">
        <v>42</v>
      </c>
      <c r="B51" s="921" t="s">
        <v>667</v>
      </c>
      <c r="C51" s="922">
        <v>16.105</v>
      </c>
    </row>
    <row r="52" spans="1:4" ht="32.25" thickBot="1" x14ac:dyDescent="0.3">
      <c r="A52" s="923">
        <v>43</v>
      </c>
      <c r="B52" s="877" t="s">
        <v>484</v>
      </c>
      <c r="C52" s="939">
        <v>177</v>
      </c>
    </row>
    <row r="53" spans="1:4" ht="30.75" thickBot="1" x14ac:dyDescent="0.3">
      <c r="A53" s="923">
        <v>44</v>
      </c>
      <c r="B53" s="929" t="s">
        <v>533</v>
      </c>
      <c r="C53" s="930">
        <v>77.358000000000004</v>
      </c>
    </row>
    <row r="54" spans="1:4" ht="45.75" thickBot="1" x14ac:dyDescent="0.3">
      <c r="A54" s="339">
        <v>45</v>
      </c>
      <c r="B54" s="333" t="s">
        <v>603</v>
      </c>
      <c r="C54" s="931">
        <v>20.919</v>
      </c>
    </row>
    <row r="55" spans="1:4" ht="30.75" thickBot="1" x14ac:dyDescent="0.3">
      <c r="A55" s="339">
        <v>46</v>
      </c>
      <c r="B55" s="351" t="s">
        <v>538</v>
      </c>
      <c r="C55" s="931">
        <v>2.052</v>
      </c>
    </row>
    <row r="56" spans="1:4" ht="30.75" thickBot="1" x14ac:dyDescent="0.3">
      <c r="A56" s="339">
        <v>47</v>
      </c>
      <c r="B56" s="351" t="s">
        <v>540</v>
      </c>
      <c r="C56" s="931">
        <v>35.496000000000002</v>
      </c>
    </row>
    <row r="57" spans="1:4" ht="16.5" thickBot="1" x14ac:dyDescent="0.25">
      <c r="A57" s="339">
        <v>48</v>
      </c>
      <c r="B57" s="345" t="s">
        <v>324</v>
      </c>
      <c r="C57" s="362">
        <f>C58+C59</f>
        <v>266.10000000000002</v>
      </c>
    </row>
    <row r="58" spans="1:4" ht="16.5" thickBot="1" x14ac:dyDescent="0.25">
      <c r="A58" s="339">
        <v>49</v>
      </c>
      <c r="B58" s="340" t="s">
        <v>325</v>
      </c>
      <c r="C58" s="341">
        <v>34.1</v>
      </c>
    </row>
    <row r="59" spans="1:4" s="331" customFormat="1" ht="21" customHeight="1" thickBot="1" x14ac:dyDescent="0.3">
      <c r="A59" s="339">
        <v>50</v>
      </c>
      <c r="B59" s="252" t="s">
        <v>554</v>
      </c>
      <c r="C59" s="346">
        <v>232</v>
      </c>
    </row>
    <row r="60" spans="1:4" ht="16.5" thickBot="1" x14ac:dyDescent="0.25">
      <c r="A60" s="339">
        <v>51</v>
      </c>
      <c r="B60" s="345" t="s">
        <v>296</v>
      </c>
      <c r="C60" s="356">
        <f>C63+C61+C62+C64+C65+C66+C67+C68+C69+C70+C71+C72+C73+C74</f>
        <v>1409.6132</v>
      </c>
    </row>
    <row r="61" spans="1:4" ht="32.25" thickBot="1" x14ac:dyDescent="0.25">
      <c r="A61" s="339">
        <v>52</v>
      </c>
      <c r="B61" s="340" t="s">
        <v>326</v>
      </c>
      <c r="C61" s="346">
        <v>7</v>
      </c>
    </row>
    <row r="62" spans="1:4" ht="48" thickBot="1" x14ac:dyDescent="0.3">
      <c r="A62" s="339">
        <v>53</v>
      </c>
      <c r="B62" s="254" t="s">
        <v>251</v>
      </c>
      <c r="C62" s="341">
        <v>211.4</v>
      </c>
    </row>
    <row r="63" spans="1:4" ht="16.5" thickBot="1" x14ac:dyDescent="0.25">
      <c r="A63" s="923">
        <v>54</v>
      </c>
      <c r="B63" s="921" t="s">
        <v>327</v>
      </c>
      <c r="C63" s="922">
        <v>137.80000000000001</v>
      </c>
    </row>
    <row r="64" spans="1:4" ht="16.5" thickBot="1" x14ac:dyDescent="0.3">
      <c r="A64" s="339">
        <v>55</v>
      </c>
      <c r="B64" s="252" t="s">
        <v>480</v>
      </c>
      <c r="C64" s="344">
        <v>26.960519999999999</v>
      </c>
      <c r="D64" s="539"/>
    </row>
    <row r="65" spans="1:4" ht="32.25" thickBot="1" x14ac:dyDescent="0.3">
      <c r="A65" s="339">
        <v>56</v>
      </c>
      <c r="B65" s="252" t="s">
        <v>481</v>
      </c>
      <c r="C65" s="344">
        <v>52.802</v>
      </c>
    </row>
    <row r="66" spans="1:4" ht="16.5" thickBot="1" x14ac:dyDescent="0.3">
      <c r="A66" s="339">
        <v>57</v>
      </c>
      <c r="B66" s="252" t="s">
        <v>482</v>
      </c>
      <c r="C66" s="344">
        <v>126.989</v>
      </c>
    </row>
    <row r="67" spans="1:4" ht="32.25" thickBot="1" x14ac:dyDescent="0.3">
      <c r="A67" s="339">
        <v>58</v>
      </c>
      <c r="B67" s="252" t="s">
        <v>497</v>
      </c>
      <c r="C67" s="347">
        <v>92.01</v>
      </c>
    </row>
    <row r="68" spans="1:4" ht="32.25" thickBot="1" x14ac:dyDescent="0.3">
      <c r="A68" s="339">
        <v>59</v>
      </c>
      <c r="B68" s="348" t="s">
        <v>530</v>
      </c>
      <c r="C68" s="931">
        <v>55.447000000000003</v>
      </c>
    </row>
    <row r="69" spans="1:4" ht="30.75" thickBot="1" x14ac:dyDescent="0.3">
      <c r="A69" s="339">
        <v>60</v>
      </c>
      <c r="B69" s="436" t="s">
        <v>657</v>
      </c>
      <c r="C69" s="932">
        <v>38.323680000000003</v>
      </c>
      <c r="D69" s="8"/>
    </row>
    <row r="70" spans="1:4" ht="16.5" thickBot="1" x14ac:dyDescent="0.3">
      <c r="A70" s="352">
        <v>61</v>
      </c>
      <c r="B70" s="349" t="s">
        <v>543</v>
      </c>
      <c r="C70" s="931">
        <v>19.780999999999999</v>
      </c>
    </row>
    <row r="71" spans="1:4" s="331" customFormat="1" ht="45.75" thickBot="1" x14ac:dyDescent="0.3">
      <c r="A71" s="940">
        <v>62</v>
      </c>
      <c r="B71" s="941" t="s">
        <v>551</v>
      </c>
      <c r="C71" s="936">
        <v>606.6</v>
      </c>
    </row>
    <row r="72" spans="1:4" s="331" customFormat="1" ht="16.5" thickBot="1" x14ac:dyDescent="0.3">
      <c r="A72" s="437">
        <v>63</v>
      </c>
      <c r="B72" s="941" t="s">
        <v>570</v>
      </c>
      <c r="C72" s="937">
        <v>12</v>
      </c>
    </row>
    <row r="73" spans="1:4" s="515" customFormat="1" ht="45.75" thickBot="1" x14ac:dyDescent="0.3">
      <c r="A73" s="437">
        <v>64</v>
      </c>
      <c r="B73" s="941" t="s">
        <v>635</v>
      </c>
      <c r="C73" s="937">
        <v>4.5999999999999996</v>
      </c>
    </row>
    <row r="74" spans="1:4" s="515" customFormat="1" ht="60.75" thickBot="1" x14ac:dyDescent="0.3">
      <c r="A74" s="437">
        <v>65</v>
      </c>
      <c r="B74" s="941" t="s">
        <v>634</v>
      </c>
      <c r="C74" s="937">
        <v>17.899999999999999</v>
      </c>
    </row>
    <row r="75" spans="1:4" ht="16.5" thickBot="1" x14ac:dyDescent="0.25">
      <c r="A75" s="339">
        <v>66</v>
      </c>
      <c r="B75" s="361" t="s">
        <v>555</v>
      </c>
      <c r="C75" s="942">
        <f>C76+C77</f>
        <v>6.3015499999999998</v>
      </c>
    </row>
    <row r="76" spans="1:4" ht="45.75" thickBot="1" x14ac:dyDescent="0.3">
      <c r="A76" s="339">
        <v>67</v>
      </c>
      <c r="B76" s="350" t="s">
        <v>536</v>
      </c>
      <c r="C76" s="347">
        <v>1.595</v>
      </c>
    </row>
    <row r="77" spans="1:4" ht="16.5" thickBot="1" x14ac:dyDescent="0.3">
      <c r="A77" s="339">
        <v>68</v>
      </c>
      <c r="B77" s="252" t="s">
        <v>546</v>
      </c>
      <c r="C77" s="344">
        <v>4.70655</v>
      </c>
    </row>
    <row r="78" spans="1:4" ht="16.5" thickBot="1" x14ac:dyDescent="0.25">
      <c r="A78" s="339">
        <v>69</v>
      </c>
      <c r="B78" s="357" t="s">
        <v>556</v>
      </c>
      <c r="C78" s="943">
        <f>C79</f>
        <v>2502.3000000000002</v>
      </c>
    </row>
    <row r="79" spans="1:4" ht="16.5" thickBot="1" x14ac:dyDescent="0.3">
      <c r="A79" s="339">
        <v>70</v>
      </c>
      <c r="B79" s="351" t="s">
        <v>531</v>
      </c>
      <c r="C79" s="938">
        <v>2502.3000000000002</v>
      </c>
    </row>
    <row r="80" spans="1:4" s="538" customFormat="1" ht="16.5" thickBot="1" x14ac:dyDescent="0.25">
      <c r="A80" s="339">
        <v>71</v>
      </c>
      <c r="B80" s="540" t="s">
        <v>647</v>
      </c>
      <c r="C80" s="944">
        <f>C81</f>
        <v>0.2387</v>
      </c>
    </row>
    <row r="81" spans="1:6" s="538" customFormat="1" ht="33" customHeight="1" thickBot="1" x14ac:dyDescent="0.3">
      <c r="A81" s="339">
        <v>72</v>
      </c>
      <c r="B81" s="571" t="s">
        <v>648</v>
      </c>
      <c r="C81" s="933">
        <v>0.2387</v>
      </c>
      <c r="D81" s="539"/>
    </row>
    <row r="82" spans="1:6" ht="32.25" thickBot="1" x14ac:dyDescent="0.25">
      <c r="A82" s="339">
        <v>73</v>
      </c>
      <c r="B82" s="345" t="s">
        <v>644</v>
      </c>
      <c r="C82" s="935">
        <f>C83+C84</f>
        <v>1735</v>
      </c>
    </row>
    <row r="83" spans="1:6" ht="16.5" thickBot="1" x14ac:dyDescent="0.25">
      <c r="A83" s="339">
        <v>74</v>
      </c>
      <c r="B83" s="340" t="s">
        <v>607</v>
      </c>
      <c r="C83" s="346">
        <v>998</v>
      </c>
    </row>
    <row r="84" spans="1:6" ht="16.5" thickBot="1" x14ac:dyDescent="0.25">
      <c r="A84" s="352">
        <v>75</v>
      </c>
      <c r="B84" s="353" t="s">
        <v>329</v>
      </c>
      <c r="C84" s="934">
        <v>737</v>
      </c>
    </row>
    <row r="85" spans="1:6" ht="16.5" thickBot="1" x14ac:dyDescent="0.3">
      <c r="A85" s="358">
        <v>76</v>
      </c>
      <c r="B85" s="359" t="s">
        <v>330</v>
      </c>
      <c r="C85" s="360">
        <f>C42+C43</f>
        <v>19467.992449999998</v>
      </c>
      <c r="D85" s="541"/>
      <c r="F85" s="255"/>
    </row>
  </sheetData>
  <mergeCells count="2">
    <mergeCell ref="B4:C4"/>
    <mergeCell ref="B5:C5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2.75" x14ac:dyDescent="0.2"/>
  <cols>
    <col min="1" max="1" width="4.5703125" customWidth="1"/>
    <col min="2" max="2" width="41.85546875" customWidth="1"/>
    <col min="3" max="3" width="10.42578125" customWidth="1"/>
    <col min="4" max="4" width="10.5703125" customWidth="1"/>
    <col min="5" max="5" width="9.5703125" customWidth="1"/>
    <col min="6" max="6" width="8.28515625" customWidth="1"/>
    <col min="7" max="8" width="9.5703125" customWidth="1"/>
    <col min="9" max="9" width="9.42578125" customWidth="1"/>
    <col min="10" max="10" width="7.42578125" customWidth="1"/>
    <col min="11" max="11" width="8.28515625" customWidth="1"/>
    <col min="12" max="12" width="8.5703125" customWidth="1"/>
    <col min="13" max="13" width="9.42578125" customWidth="1"/>
    <col min="14" max="14" width="8.5703125" customWidth="1"/>
    <col min="15" max="15" width="8.42578125" customWidth="1"/>
    <col min="16" max="16" width="8.7109375" customWidth="1"/>
    <col min="17" max="17" width="8.5703125" customWidth="1"/>
    <col min="18" max="18" width="6" customWidth="1"/>
    <col min="19" max="19" width="8.28515625" customWidth="1"/>
    <col min="20" max="20" width="8" customWidth="1"/>
    <col min="21" max="21" width="7.42578125" customWidth="1"/>
    <col min="22" max="22" width="6.42578125" customWidth="1"/>
  </cols>
  <sheetData>
    <row r="2" spans="1:22" x14ac:dyDescent="0.2">
      <c r="R2" s="13" t="s">
        <v>25</v>
      </c>
    </row>
    <row r="3" spans="1:22" x14ac:dyDescent="0.2">
      <c r="C3" s="1060" t="s">
        <v>179</v>
      </c>
      <c r="D3" s="1060"/>
      <c r="E3" s="1060"/>
      <c r="F3" s="1060"/>
      <c r="G3" s="1060"/>
      <c r="H3" s="1060"/>
      <c r="I3" s="1060"/>
      <c r="J3" s="1060"/>
      <c r="P3" s="13"/>
      <c r="R3" s="11" t="s">
        <v>180</v>
      </c>
      <c r="S3" s="4"/>
      <c r="T3" s="4"/>
      <c r="U3" s="5"/>
      <c r="V3" s="5"/>
    </row>
    <row r="4" spans="1:22" x14ac:dyDescent="0.2">
      <c r="B4" s="68"/>
      <c r="C4" s="1060" t="s">
        <v>78</v>
      </c>
      <c r="D4" s="1060"/>
      <c r="E4" s="1060"/>
      <c r="F4" s="1060"/>
      <c r="G4" s="1060"/>
      <c r="H4" s="1060"/>
      <c r="I4" s="1060"/>
      <c r="P4" s="11"/>
      <c r="Q4" s="4"/>
      <c r="R4" s="13" t="s">
        <v>79</v>
      </c>
    </row>
    <row r="5" spans="1:22" ht="13.5" thickBot="1" x14ac:dyDescent="0.25">
      <c r="P5" s="13"/>
      <c r="T5" s="8" t="s">
        <v>80</v>
      </c>
    </row>
    <row r="6" spans="1:22" x14ac:dyDescent="0.2">
      <c r="A6" s="1044"/>
      <c r="B6" s="1046" t="s">
        <v>42</v>
      </c>
      <c r="C6" s="1049" t="s">
        <v>43</v>
      </c>
      <c r="D6" s="1052" t="s">
        <v>44</v>
      </c>
      <c r="E6" s="1052"/>
      <c r="F6" s="1053"/>
      <c r="G6" s="1049" t="s">
        <v>45</v>
      </c>
      <c r="H6" s="1052" t="s">
        <v>44</v>
      </c>
      <c r="I6" s="1052"/>
      <c r="J6" s="1063"/>
      <c r="K6" s="1054" t="s">
        <v>181</v>
      </c>
      <c r="L6" s="1052" t="s">
        <v>44</v>
      </c>
      <c r="M6" s="1052"/>
      <c r="N6" s="1053"/>
      <c r="O6" s="1054" t="s">
        <v>46</v>
      </c>
      <c r="P6" s="1052" t="s">
        <v>44</v>
      </c>
      <c r="Q6" s="1052"/>
      <c r="R6" s="1053"/>
      <c r="S6" s="1054" t="s">
        <v>47</v>
      </c>
      <c r="T6" s="1052" t="s">
        <v>44</v>
      </c>
      <c r="U6" s="1052"/>
      <c r="V6" s="1053"/>
    </row>
    <row r="7" spans="1:22" x14ac:dyDescent="0.2">
      <c r="A7" s="1045"/>
      <c r="B7" s="1047"/>
      <c r="C7" s="1050"/>
      <c r="D7" s="1057" t="s">
        <v>48</v>
      </c>
      <c r="E7" s="1057"/>
      <c r="F7" s="1058" t="s">
        <v>49</v>
      </c>
      <c r="G7" s="1050"/>
      <c r="H7" s="1057" t="s">
        <v>48</v>
      </c>
      <c r="I7" s="1057"/>
      <c r="J7" s="1061" t="s">
        <v>49</v>
      </c>
      <c r="K7" s="1055"/>
      <c r="L7" s="1057" t="s">
        <v>48</v>
      </c>
      <c r="M7" s="1057"/>
      <c r="N7" s="1058" t="s">
        <v>49</v>
      </c>
      <c r="O7" s="1055"/>
      <c r="P7" s="1057" t="s">
        <v>48</v>
      </c>
      <c r="Q7" s="1057"/>
      <c r="R7" s="1058" t="s">
        <v>49</v>
      </c>
      <c r="S7" s="1055"/>
      <c r="T7" s="1057" t="s">
        <v>48</v>
      </c>
      <c r="U7" s="1057"/>
      <c r="V7" s="1058" t="s">
        <v>49</v>
      </c>
    </row>
    <row r="8" spans="1:22" ht="48.75" thickBot="1" x14ac:dyDescent="0.25">
      <c r="A8" s="1045"/>
      <c r="B8" s="1048"/>
      <c r="C8" s="1051"/>
      <c r="D8" s="69" t="s">
        <v>43</v>
      </c>
      <c r="E8" s="70" t="s">
        <v>50</v>
      </c>
      <c r="F8" s="1059"/>
      <c r="G8" s="1051"/>
      <c r="H8" s="69" t="s">
        <v>43</v>
      </c>
      <c r="I8" s="70" t="s">
        <v>50</v>
      </c>
      <c r="J8" s="1062"/>
      <c r="K8" s="1056"/>
      <c r="L8" s="69" t="s">
        <v>43</v>
      </c>
      <c r="M8" s="70" t="s">
        <v>50</v>
      </c>
      <c r="N8" s="1059"/>
      <c r="O8" s="1056"/>
      <c r="P8" s="69" t="s">
        <v>43</v>
      </c>
      <c r="Q8" s="70" t="s">
        <v>50</v>
      </c>
      <c r="R8" s="1059"/>
      <c r="S8" s="1056"/>
      <c r="T8" s="69" t="s">
        <v>43</v>
      </c>
      <c r="U8" s="70" t="s">
        <v>50</v>
      </c>
      <c r="V8" s="1059"/>
    </row>
    <row r="9" spans="1:22" ht="30.75" thickBot="1" x14ac:dyDescent="0.3">
      <c r="A9" s="71">
        <v>1</v>
      </c>
      <c r="B9" s="72" t="s">
        <v>81</v>
      </c>
      <c r="C9" s="62">
        <f t="shared" ref="C9:F25" si="0">G9+K9+O9+S9</f>
        <v>0</v>
      </c>
      <c r="D9" s="60">
        <f t="shared" si="0"/>
        <v>0</v>
      </c>
      <c r="E9" s="60">
        <f t="shared" si="0"/>
        <v>0</v>
      </c>
      <c r="F9" s="62">
        <f t="shared" si="0"/>
        <v>0</v>
      </c>
      <c r="G9" s="73">
        <f>G13+G17+G18+G20+G25+G28+G31+SUM(G33:G43)+G23+G10</f>
        <v>0</v>
      </c>
      <c r="H9" s="74">
        <f>H13+H17+H18+H20+H25+H28+H31+SUM(H33:H43)+H23+H10</f>
        <v>0</v>
      </c>
      <c r="I9" s="74">
        <f>I13+I17+I18+I20+I25+I28+I31+SUM(I33:I43)+I23+I10</f>
        <v>0</v>
      </c>
      <c r="J9" s="75">
        <f>J13+J17+J18+J20+J25+J28+J31+SUM(J33:J43)+J23+J10</f>
        <v>0</v>
      </c>
      <c r="K9" s="74">
        <f>K13+K17+K18+K20+K25+K28+K31+SUM(K33:K43)</f>
        <v>0</v>
      </c>
      <c r="L9" s="60">
        <f>L13+L18+SUM(L33:L43)</f>
        <v>0</v>
      </c>
      <c r="M9" s="60">
        <f>M13+M17+M18+M20+M25+M28+M31+SUM(M33:M43)</f>
        <v>0</v>
      </c>
      <c r="N9" s="63"/>
      <c r="O9" s="73"/>
      <c r="P9" s="60"/>
      <c r="Q9" s="60"/>
      <c r="R9" s="65"/>
      <c r="S9" s="73">
        <f>S13+S17+S18+S20+S25+S28+S31+SUM(S33:S43)</f>
        <v>0</v>
      </c>
      <c r="T9" s="60">
        <f>T20+SUM(T34:T43)</f>
        <v>0</v>
      </c>
      <c r="U9" s="60">
        <f>U20+SUM(U34:U43)</f>
        <v>0</v>
      </c>
      <c r="V9" s="65"/>
    </row>
    <row r="10" spans="1:22" x14ac:dyDescent="0.2">
      <c r="A10" s="76">
        <v>2</v>
      </c>
      <c r="B10" s="77" t="s">
        <v>51</v>
      </c>
      <c r="C10" s="78">
        <f t="shared" si="0"/>
        <v>0</v>
      </c>
      <c r="D10" s="78">
        <f>H10+L10+P10+T10</f>
        <v>0</v>
      </c>
      <c r="E10" s="78">
        <f>I10+M10+Q10+U10</f>
        <v>0</v>
      </c>
      <c r="F10" s="79"/>
      <c r="G10" s="80">
        <f>G11+G12</f>
        <v>0</v>
      </c>
      <c r="H10" s="81">
        <f>H11+H12</f>
        <v>0</v>
      </c>
      <c r="I10" s="81">
        <f>I11+I12</f>
        <v>0</v>
      </c>
      <c r="J10" s="82"/>
      <c r="K10" s="78"/>
      <c r="L10" s="83"/>
      <c r="M10" s="83"/>
      <c r="N10" s="84"/>
      <c r="O10" s="85"/>
      <c r="P10" s="83"/>
      <c r="Q10" s="83"/>
      <c r="R10" s="86"/>
      <c r="S10" s="85"/>
      <c r="T10" s="83"/>
      <c r="U10" s="83"/>
      <c r="V10" s="86"/>
    </row>
    <row r="11" spans="1:22" x14ac:dyDescent="0.2">
      <c r="A11" s="76">
        <v>3</v>
      </c>
      <c r="B11" s="15" t="s">
        <v>52</v>
      </c>
      <c r="C11" s="16">
        <f t="shared" si="0"/>
        <v>0</v>
      </c>
      <c r="D11" s="16">
        <f>H11+L11+P11+T11</f>
        <v>0</v>
      </c>
      <c r="E11" s="16">
        <f>I11+M11+Q11+U11</f>
        <v>0</v>
      </c>
      <c r="F11" s="17"/>
      <c r="G11" s="18">
        <f>H11+J11</f>
        <v>0</v>
      </c>
      <c r="H11" s="19"/>
      <c r="I11" s="19"/>
      <c r="J11" s="86"/>
      <c r="K11" s="87"/>
      <c r="L11" s="83"/>
      <c r="M11" s="83"/>
      <c r="N11" s="87"/>
      <c r="O11" s="88"/>
      <c r="P11" s="83"/>
      <c r="Q11" s="83"/>
      <c r="R11" s="89"/>
      <c r="S11" s="88"/>
      <c r="T11" s="83"/>
      <c r="U11" s="83"/>
      <c r="V11" s="89"/>
    </row>
    <row r="12" spans="1:22" x14ac:dyDescent="0.2">
      <c r="A12" s="76">
        <v>4</v>
      </c>
      <c r="B12" s="20" t="s">
        <v>53</v>
      </c>
      <c r="C12" s="16">
        <f t="shared" si="0"/>
        <v>0</v>
      </c>
      <c r="D12" s="16">
        <f t="shared" si="0"/>
        <v>0</v>
      </c>
      <c r="E12" s="21">
        <f t="shared" si="0"/>
        <v>0</v>
      </c>
      <c r="F12" s="17"/>
      <c r="G12" s="18">
        <f>H12+J12</f>
        <v>0</v>
      </c>
      <c r="H12" s="22"/>
      <c r="I12" s="19"/>
      <c r="J12" s="86"/>
      <c r="K12" s="87"/>
      <c r="L12" s="83"/>
      <c r="M12" s="83"/>
      <c r="N12" s="87"/>
      <c r="O12" s="88"/>
      <c r="P12" s="83"/>
      <c r="Q12" s="83"/>
      <c r="R12" s="89"/>
      <c r="S12" s="88"/>
      <c r="T12" s="83"/>
      <c r="U12" s="83"/>
      <c r="V12" s="89"/>
    </row>
    <row r="13" spans="1:22" x14ac:dyDescent="0.2">
      <c r="A13" s="76">
        <v>5</v>
      </c>
      <c r="B13" s="90" t="s">
        <v>82</v>
      </c>
      <c r="C13" s="78">
        <f t="shared" si="0"/>
        <v>0</v>
      </c>
      <c r="D13" s="83">
        <f t="shared" ref="D13:J13" si="1">SUM(D14:D16)</f>
        <v>0</v>
      </c>
      <c r="E13" s="83">
        <f t="shared" si="1"/>
        <v>0</v>
      </c>
      <c r="F13" s="84">
        <f t="shared" si="1"/>
        <v>0</v>
      </c>
      <c r="G13" s="85">
        <f t="shared" si="1"/>
        <v>0</v>
      </c>
      <c r="H13" s="83">
        <f t="shared" si="1"/>
        <v>0</v>
      </c>
      <c r="I13" s="83">
        <f t="shared" si="1"/>
        <v>0</v>
      </c>
      <c r="J13" s="86">
        <f t="shared" si="1"/>
        <v>0</v>
      </c>
      <c r="K13" s="87">
        <f>K14+K15+K16</f>
        <v>0</v>
      </c>
      <c r="L13" s="25">
        <f>L14+L15+L16</f>
        <v>0</v>
      </c>
      <c r="M13" s="25">
        <f>M14+M15+M16</f>
        <v>0</v>
      </c>
      <c r="N13" s="87"/>
      <c r="O13" s="88"/>
      <c r="P13" s="83"/>
      <c r="Q13" s="83"/>
      <c r="R13" s="89"/>
      <c r="S13" s="88"/>
      <c r="T13" s="83"/>
      <c r="U13" s="83"/>
      <c r="V13" s="89"/>
    </row>
    <row r="14" spans="1:22" x14ac:dyDescent="0.2">
      <c r="A14" s="91">
        <f>+A13+1</f>
        <v>6</v>
      </c>
      <c r="B14" s="38" t="s">
        <v>83</v>
      </c>
      <c r="C14" s="16">
        <f t="shared" si="0"/>
        <v>0</v>
      </c>
      <c r="D14" s="21">
        <f t="shared" si="0"/>
        <v>0</v>
      </c>
      <c r="E14" s="21">
        <f t="shared" si="0"/>
        <v>0</v>
      </c>
      <c r="F14" s="21">
        <f t="shared" si="0"/>
        <v>0</v>
      </c>
      <c r="G14" s="18">
        <f t="shared" ref="G14:G24" si="2">H14+J14</f>
        <v>0</v>
      </c>
      <c r="H14" s="21"/>
      <c r="I14" s="92"/>
      <c r="J14" s="93"/>
      <c r="K14" s="16">
        <f>L14+N14</f>
        <v>0</v>
      </c>
      <c r="L14" s="94"/>
      <c r="M14" s="92"/>
      <c r="N14" s="95"/>
      <c r="O14" s="96"/>
      <c r="P14" s="94"/>
      <c r="Q14" s="94"/>
      <c r="R14" s="93"/>
      <c r="S14" s="18"/>
      <c r="T14" s="94"/>
      <c r="U14" s="94"/>
      <c r="V14" s="93"/>
    </row>
    <row r="15" spans="1:22" x14ac:dyDescent="0.2">
      <c r="A15" s="91">
        <v>7</v>
      </c>
      <c r="B15" s="38" t="s">
        <v>84</v>
      </c>
      <c r="C15" s="16">
        <f t="shared" si="0"/>
        <v>0</v>
      </c>
      <c r="D15" s="94">
        <f t="shared" si="0"/>
        <v>0</v>
      </c>
      <c r="E15" s="94"/>
      <c r="F15" s="84"/>
      <c r="G15" s="18">
        <f t="shared" si="2"/>
        <v>0</v>
      </c>
      <c r="H15" s="94"/>
      <c r="I15" s="94"/>
      <c r="J15" s="93"/>
      <c r="K15" s="24"/>
      <c r="L15" s="94"/>
      <c r="M15" s="94"/>
      <c r="N15" s="95"/>
      <c r="O15" s="96"/>
      <c r="P15" s="94"/>
      <c r="Q15" s="94"/>
      <c r="R15" s="93"/>
      <c r="S15" s="96"/>
      <c r="T15" s="94"/>
      <c r="U15" s="94"/>
      <c r="V15" s="93"/>
    </row>
    <row r="16" spans="1:22" x14ac:dyDescent="0.2">
      <c r="A16" s="91">
        <f>+A15+1</f>
        <v>8</v>
      </c>
      <c r="B16" s="38" t="s">
        <v>85</v>
      </c>
      <c r="C16" s="16">
        <f t="shared" si="0"/>
        <v>0</v>
      </c>
      <c r="D16" s="94">
        <f t="shared" si="0"/>
        <v>0</v>
      </c>
      <c r="E16" s="94"/>
      <c r="F16" s="84"/>
      <c r="G16" s="18">
        <f t="shared" si="2"/>
        <v>0</v>
      </c>
      <c r="H16" s="94"/>
      <c r="I16" s="94"/>
      <c r="J16" s="93"/>
      <c r="K16" s="24"/>
      <c r="L16" s="94"/>
      <c r="M16" s="94"/>
      <c r="N16" s="95"/>
      <c r="O16" s="96"/>
      <c r="P16" s="94"/>
      <c r="Q16" s="94"/>
      <c r="R16" s="93"/>
      <c r="S16" s="96"/>
      <c r="T16" s="94"/>
      <c r="U16" s="94"/>
      <c r="V16" s="93"/>
    </row>
    <row r="17" spans="1:22" x14ac:dyDescent="0.2">
      <c r="A17" s="91">
        <v>9</v>
      </c>
      <c r="B17" s="23" t="s">
        <v>86</v>
      </c>
      <c r="C17" s="24">
        <f t="shared" si="0"/>
        <v>0</v>
      </c>
      <c r="D17" s="25">
        <f t="shared" si="0"/>
        <v>0</v>
      </c>
      <c r="E17" s="25">
        <f>I17+M17+Q17+U17</f>
        <v>0</v>
      </c>
      <c r="F17" s="95"/>
      <c r="G17" s="27">
        <f t="shared" si="2"/>
        <v>0</v>
      </c>
      <c r="H17" s="25"/>
      <c r="I17" s="25"/>
      <c r="J17" s="93"/>
      <c r="K17" s="24"/>
      <c r="L17" s="94"/>
      <c r="M17" s="94"/>
      <c r="N17" s="95"/>
      <c r="O17" s="96"/>
      <c r="P17" s="94"/>
      <c r="Q17" s="94"/>
      <c r="R17" s="93"/>
      <c r="S17" s="96"/>
      <c r="T17" s="94"/>
      <c r="U17" s="94"/>
      <c r="V17" s="93"/>
    </row>
    <row r="18" spans="1:22" x14ac:dyDescent="0.2">
      <c r="A18" s="91">
        <v>10</v>
      </c>
      <c r="B18" s="23" t="s">
        <v>87</v>
      </c>
      <c r="C18" s="24">
        <f t="shared" si="0"/>
        <v>0</v>
      </c>
      <c r="D18" s="25">
        <f t="shared" si="0"/>
        <v>0</v>
      </c>
      <c r="E18" s="25"/>
      <c r="F18" s="95"/>
      <c r="G18" s="27"/>
      <c r="H18" s="97"/>
      <c r="I18" s="25"/>
      <c r="J18" s="98"/>
      <c r="K18" s="97">
        <f>K19</f>
        <v>0</v>
      </c>
      <c r="L18" s="25">
        <f>L19</f>
        <v>0</v>
      </c>
      <c r="M18" s="94"/>
      <c r="N18" s="95"/>
      <c r="O18" s="96"/>
      <c r="P18" s="94"/>
      <c r="Q18" s="94"/>
      <c r="R18" s="93"/>
      <c r="S18" s="96"/>
      <c r="T18" s="94"/>
      <c r="U18" s="94"/>
      <c r="V18" s="93"/>
    </row>
    <row r="19" spans="1:22" x14ac:dyDescent="0.2">
      <c r="A19" s="91">
        <v>11</v>
      </c>
      <c r="B19" s="38" t="s">
        <v>88</v>
      </c>
      <c r="C19" s="16">
        <f t="shared" si="0"/>
        <v>0</v>
      </c>
      <c r="D19" s="21">
        <f t="shared" si="0"/>
        <v>0</v>
      </c>
      <c r="E19" s="25"/>
      <c r="F19" s="95"/>
      <c r="G19" s="18"/>
      <c r="H19" s="35"/>
      <c r="I19" s="25"/>
      <c r="J19" s="98"/>
      <c r="K19" s="35">
        <f>L19+M19+N19</f>
        <v>0</v>
      </c>
      <c r="L19" s="94"/>
      <c r="M19" s="94"/>
      <c r="N19" s="95"/>
      <c r="O19" s="96"/>
      <c r="P19" s="94"/>
      <c r="Q19" s="94"/>
      <c r="R19" s="93"/>
      <c r="S19" s="96"/>
      <c r="T19" s="94"/>
      <c r="U19" s="94"/>
      <c r="V19" s="93"/>
    </row>
    <row r="20" spans="1:22" x14ac:dyDescent="0.2">
      <c r="A20" s="91">
        <v>12</v>
      </c>
      <c r="B20" s="23" t="s">
        <v>36</v>
      </c>
      <c r="C20" s="24">
        <f t="shared" si="0"/>
        <v>0</v>
      </c>
      <c r="D20" s="25">
        <f t="shared" si="0"/>
        <v>0</v>
      </c>
      <c r="E20" s="25"/>
      <c r="F20" s="26"/>
      <c r="G20" s="33">
        <f t="shared" si="2"/>
        <v>0</v>
      </c>
      <c r="H20" s="25">
        <f>H21+H22</f>
        <v>0</v>
      </c>
      <c r="I20" s="25"/>
      <c r="J20" s="34"/>
      <c r="K20" s="97"/>
      <c r="L20" s="25"/>
      <c r="M20" s="25"/>
      <c r="N20" s="97"/>
      <c r="O20" s="33"/>
      <c r="P20" s="25"/>
      <c r="Q20" s="25"/>
      <c r="R20" s="34"/>
      <c r="S20" s="33">
        <f>S21+S22</f>
        <v>0</v>
      </c>
      <c r="T20" s="25">
        <f>T21+T22</f>
        <v>0</v>
      </c>
      <c r="U20" s="25"/>
      <c r="V20" s="28"/>
    </row>
    <row r="21" spans="1:22" x14ac:dyDescent="0.2">
      <c r="A21" s="91">
        <v>13</v>
      </c>
      <c r="B21" s="38" t="s">
        <v>89</v>
      </c>
      <c r="C21" s="16">
        <f t="shared" si="0"/>
        <v>0</v>
      </c>
      <c r="D21" s="94">
        <f t="shared" si="0"/>
        <v>0</v>
      </c>
      <c r="E21" s="94"/>
      <c r="F21" s="95"/>
      <c r="G21" s="18">
        <f t="shared" si="2"/>
        <v>0</v>
      </c>
      <c r="H21" s="94"/>
      <c r="I21" s="94"/>
      <c r="J21" s="93"/>
      <c r="K21" s="24"/>
      <c r="L21" s="95"/>
      <c r="M21" s="94"/>
      <c r="N21" s="95"/>
      <c r="O21" s="96"/>
      <c r="P21" s="94"/>
      <c r="Q21" s="94"/>
      <c r="R21" s="93"/>
      <c r="S21" s="96"/>
      <c r="T21" s="94"/>
      <c r="U21" s="94"/>
      <c r="V21" s="93"/>
    </row>
    <row r="22" spans="1:22" ht="15.75" x14ac:dyDescent="0.25">
      <c r="A22" s="91">
        <v>14</v>
      </c>
      <c r="B22" s="38" t="s">
        <v>90</v>
      </c>
      <c r="C22" s="16">
        <f t="shared" si="0"/>
        <v>0</v>
      </c>
      <c r="D22" s="94">
        <f t="shared" si="0"/>
        <v>0</v>
      </c>
      <c r="E22" s="94"/>
      <c r="F22" s="95"/>
      <c r="G22" s="99"/>
      <c r="H22" s="94"/>
      <c r="I22" s="94"/>
      <c r="J22" s="93"/>
      <c r="K22" s="100"/>
      <c r="L22" s="95"/>
      <c r="M22" s="94"/>
      <c r="N22" s="95"/>
      <c r="O22" s="96"/>
      <c r="P22" s="94"/>
      <c r="Q22" s="94"/>
      <c r="R22" s="93"/>
      <c r="S22" s="18">
        <f>T22+V22</f>
        <v>0</v>
      </c>
      <c r="T22" s="94"/>
      <c r="U22" s="94"/>
      <c r="V22" s="93"/>
    </row>
    <row r="23" spans="1:22" x14ac:dyDescent="0.2">
      <c r="A23" s="91">
        <v>15</v>
      </c>
      <c r="B23" s="23" t="s">
        <v>91</v>
      </c>
      <c r="C23" s="24">
        <f t="shared" si="0"/>
        <v>0</v>
      </c>
      <c r="D23" s="25">
        <f t="shared" si="0"/>
        <v>0</v>
      </c>
      <c r="E23" s="25">
        <f t="shared" si="0"/>
        <v>0</v>
      </c>
      <c r="F23" s="26"/>
      <c r="G23" s="27">
        <f t="shared" si="2"/>
        <v>0</v>
      </c>
      <c r="H23" s="25">
        <f>H24</f>
        <v>0</v>
      </c>
      <c r="I23" s="25">
        <f>I24</f>
        <v>0</v>
      </c>
      <c r="J23" s="98"/>
      <c r="K23" s="101"/>
      <c r="L23" s="95"/>
      <c r="M23" s="94"/>
      <c r="N23" s="95"/>
      <c r="O23" s="96"/>
      <c r="P23" s="94"/>
      <c r="Q23" s="94"/>
      <c r="R23" s="93"/>
      <c r="S23" s="96"/>
      <c r="T23" s="94"/>
      <c r="U23" s="94"/>
      <c r="V23" s="93"/>
    </row>
    <row r="24" spans="1:22" x14ac:dyDescent="0.2">
      <c r="A24" s="91">
        <v>16</v>
      </c>
      <c r="B24" s="38" t="s">
        <v>92</v>
      </c>
      <c r="C24" s="16">
        <f t="shared" si="0"/>
        <v>0</v>
      </c>
      <c r="D24" s="94">
        <f t="shared" si="0"/>
        <v>0</v>
      </c>
      <c r="E24" s="94">
        <f t="shared" si="0"/>
        <v>0</v>
      </c>
      <c r="F24" s="95"/>
      <c r="G24" s="18">
        <f t="shared" si="2"/>
        <v>0</v>
      </c>
      <c r="H24" s="94"/>
      <c r="I24" s="94"/>
      <c r="J24" s="98"/>
      <c r="K24" s="101"/>
      <c r="L24" s="95"/>
      <c r="M24" s="94"/>
      <c r="N24" s="95"/>
      <c r="O24" s="96"/>
      <c r="P24" s="94"/>
      <c r="Q24" s="94"/>
      <c r="R24" s="93"/>
      <c r="S24" s="96"/>
      <c r="T24" s="94"/>
      <c r="U24" s="94"/>
      <c r="V24" s="93"/>
    </row>
    <row r="25" spans="1:22" x14ac:dyDescent="0.2">
      <c r="A25" s="91">
        <v>17</v>
      </c>
      <c r="B25" s="23" t="s">
        <v>93</v>
      </c>
      <c r="C25" s="24">
        <f t="shared" si="0"/>
        <v>0</v>
      </c>
      <c r="D25" s="25">
        <f t="shared" si="0"/>
        <v>0</v>
      </c>
      <c r="E25" s="25"/>
      <c r="F25" s="26"/>
      <c r="G25" s="33">
        <f>G26+G27</f>
        <v>0</v>
      </c>
      <c r="H25" s="25">
        <f>H26+H27</f>
        <v>0</v>
      </c>
      <c r="I25" s="25"/>
      <c r="J25" s="34"/>
      <c r="K25" s="101"/>
      <c r="L25" s="94"/>
      <c r="M25" s="94"/>
      <c r="N25" s="95"/>
      <c r="O25" s="96"/>
      <c r="P25" s="94"/>
      <c r="Q25" s="94"/>
      <c r="R25" s="93"/>
      <c r="S25" s="96"/>
      <c r="T25" s="94"/>
      <c r="U25" s="94"/>
      <c r="V25" s="93"/>
    </row>
    <row r="26" spans="1:22" ht="24" x14ac:dyDescent="0.2">
      <c r="A26" s="91">
        <v>18</v>
      </c>
      <c r="B26" s="102" t="s">
        <v>94</v>
      </c>
      <c r="C26" s="16">
        <f t="shared" ref="C26:E54" si="3">G26+K26+O26+S26</f>
        <v>0</v>
      </c>
      <c r="D26" s="94">
        <f t="shared" si="3"/>
        <v>0</v>
      </c>
      <c r="E26" s="94"/>
      <c r="F26" s="95"/>
      <c r="G26" s="103">
        <f>H26+J26</f>
        <v>0</v>
      </c>
      <c r="H26" s="94"/>
      <c r="I26" s="94"/>
      <c r="J26" s="98"/>
      <c r="K26" s="101"/>
      <c r="L26" s="94"/>
      <c r="M26" s="94"/>
      <c r="N26" s="95"/>
      <c r="O26" s="96"/>
      <c r="P26" s="94"/>
      <c r="Q26" s="94"/>
      <c r="R26" s="93"/>
      <c r="S26" s="96"/>
      <c r="T26" s="94"/>
      <c r="U26" s="94"/>
      <c r="V26" s="93"/>
    </row>
    <row r="27" spans="1:22" ht="25.5" x14ac:dyDescent="0.2">
      <c r="A27" s="91">
        <v>19</v>
      </c>
      <c r="B27" s="104" t="s">
        <v>95</v>
      </c>
      <c r="C27" s="16">
        <f t="shared" si="3"/>
        <v>0</v>
      </c>
      <c r="D27" s="94">
        <f t="shared" si="3"/>
        <v>0</v>
      </c>
      <c r="E27" s="94"/>
      <c r="F27" s="95"/>
      <c r="G27" s="103">
        <f>H27+J27</f>
        <v>0</v>
      </c>
      <c r="H27" s="94"/>
      <c r="I27" s="94"/>
      <c r="J27" s="98"/>
      <c r="K27" s="101"/>
      <c r="L27" s="94"/>
      <c r="M27" s="94"/>
      <c r="N27" s="95"/>
      <c r="O27" s="96"/>
      <c r="P27" s="94"/>
      <c r="Q27" s="94"/>
      <c r="R27" s="93"/>
      <c r="S27" s="96"/>
      <c r="T27" s="94"/>
      <c r="U27" s="94"/>
      <c r="V27" s="93"/>
    </row>
    <row r="28" spans="1:22" x14ac:dyDescent="0.2">
      <c r="A28" s="91">
        <f>+A27+1</f>
        <v>20</v>
      </c>
      <c r="B28" s="23" t="s">
        <v>96</v>
      </c>
      <c r="C28" s="24">
        <f t="shared" si="3"/>
        <v>0</v>
      </c>
      <c r="D28" s="25">
        <f t="shared" si="3"/>
        <v>0</v>
      </c>
      <c r="E28" s="94"/>
      <c r="F28" s="95"/>
      <c r="G28" s="33">
        <f>G29+G30</f>
        <v>0</v>
      </c>
      <c r="H28" s="25">
        <f>H29+H30</f>
        <v>0</v>
      </c>
      <c r="I28" s="94"/>
      <c r="J28" s="98"/>
      <c r="K28" s="101"/>
      <c r="L28" s="94"/>
      <c r="M28" s="94"/>
      <c r="N28" s="95"/>
      <c r="O28" s="96"/>
      <c r="P28" s="94"/>
      <c r="Q28" s="94"/>
      <c r="R28" s="93"/>
      <c r="S28" s="96"/>
      <c r="T28" s="94"/>
      <c r="U28" s="94"/>
      <c r="V28" s="93"/>
    </row>
    <row r="29" spans="1:22" x14ac:dyDescent="0.2">
      <c r="A29" s="91">
        <f>+A28+1</f>
        <v>21</v>
      </c>
      <c r="B29" s="105" t="s">
        <v>97</v>
      </c>
      <c r="C29" s="16">
        <f t="shared" si="3"/>
        <v>0</v>
      </c>
      <c r="D29" s="94">
        <f t="shared" si="3"/>
        <v>0</v>
      </c>
      <c r="E29" s="94"/>
      <c r="F29" s="95"/>
      <c r="G29" s="103">
        <f>H29+J29</f>
        <v>0</v>
      </c>
      <c r="H29" s="94"/>
      <c r="I29" s="94"/>
      <c r="J29" s="98"/>
      <c r="K29" s="101"/>
      <c r="L29" s="94"/>
      <c r="M29" s="94"/>
      <c r="N29" s="95"/>
      <c r="O29" s="96"/>
      <c r="P29" s="94"/>
      <c r="Q29" s="94"/>
      <c r="R29" s="93"/>
      <c r="S29" s="96"/>
      <c r="T29" s="94"/>
      <c r="U29" s="94"/>
      <c r="V29" s="93"/>
    </row>
    <row r="30" spans="1:22" x14ac:dyDescent="0.2">
      <c r="A30" s="91">
        <f>+A29+1</f>
        <v>22</v>
      </c>
      <c r="B30" s="38" t="s">
        <v>98</v>
      </c>
      <c r="C30" s="16">
        <f t="shared" si="3"/>
        <v>0</v>
      </c>
      <c r="D30" s="94">
        <f t="shared" si="3"/>
        <v>0</v>
      </c>
      <c r="E30" s="94"/>
      <c r="F30" s="95"/>
      <c r="G30" s="103">
        <f>H30+J30</f>
        <v>0</v>
      </c>
      <c r="H30" s="94"/>
      <c r="I30" s="94"/>
      <c r="J30" s="98"/>
      <c r="K30" s="101"/>
      <c r="L30" s="94"/>
      <c r="M30" s="94"/>
      <c r="N30" s="95"/>
      <c r="O30" s="96"/>
      <c r="P30" s="94"/>
      <c r="Q30" s="94"/>
      <c r="R30" s="93"/>
      <c r="S30" s="96"/>
      <c r="T30" s="94"/>
      <c r="U30" s="94"/>
      <c r="V30" s="93"/>
    </row>
    <row r="31" spans="1:22" x14ac:dyDescent="0.2">
      <c r="A31" s="91">
        <f>+A30+1</f>
        <v>23</v>
      </c>
      <c r="B31" s="23" t="s">
        <v>99</v>
      </c>
      <c r="C31" s="24">
        <f t="shared" si="3"/>
        <v>0</v>
      </c>
      <c r="D31" s="25">
        <f t="shared" si="3"/>
        <v>0</v>
      </c>
      <c r="E31" s="94"/>
      <c r="F31" s="95"/>
      <c r="G31" s="33">
        <f>H31</f>
        <v>0</v>
      </c>
      <c r="H31" s="25">
        <f>H32</f>
        <v>0</v>
      </c>
      <c r="I31" s="94"/>
      <c r="J31" s="98"/>
      <c r="K31" s="101"/>
      <c r="L31" s="94"/>
      <c r="M31" s="94"/>
      <c r="N31" s="95"/>
      <c r="O31" s="96"/>
      <c r="P31" s="94"/>
      <c r="Q31" s="94"/>
      <c r="R31" s="93"/>
      <c r="S31" s="96"/>
      <c r="T31" s="94"/>
      <c r="U31" s="94"/>
      <c r="V31" s="93"/>
    </row>
    <row r="32" spans="1:22" x14ac:dyDescent="0.2">
      <c r="A32" s="91">
        <f>+A31+1</f>
        <v>24</v>
      </c>
      <c r="B32" s="38" t="s">
        <v>100</v>
      </c>
      <c r="C32" s="16">
        <f t="shared" si="3"/>
        <v>0</v>
      </c>
      <c r="D32" s="94">
        <f t="shared" si="3"/>
        <v>0</v>
      </c>
      <c r="E32" s="94"/>
      <c r="F32" s="95"/>
      <c r="G32" s="96">
        <f t="shared" ref="G32:G43" si="4">H32+J32</f>
        <v>0</v>
      </c>
      <c r="H32" s="94"/>
      <c r="I32" s="94"/>
      <c r="J32" s="93"/>
      <c r="K32" s="100"/>
      <c r="L32" s="94"/>
      <c r="M32" s="94"/>
      <c r="N32" s="95"/>
      <c r="O32" s="96"/>
      <c r="P32" s="94"/>
      <c r="Q32" s="94"/>
      <c r="R32" s="93"/>
      <c r="S32" s="96"/>
      <c r="T32" s="94"/>
      <c r="U32" s="94"/>
      <c r="V32" s="93"/>
    </row>
    <row r="33" spans="1:22" x14ac:dyDescent="0.2">
      <c r="A33" s="91">
        <v>25</v>
      </c>
      <c r="B33" s="23" t="s">
        <v>1</v>
      </c>
      <c r="C33" s="24">
        <f t="shared" si="3"/>
        <v>0</v>
      </c>
      <c r="D33" s="25">
        <f t="shared" si="3"/>
        <v>0</v>
      </c>
      <c r="E33" s="25">
        <f t="shared" si="3"/>
        <v>0</v>
      </c>
      <c r="F33" s="26"/>
      <c r="G33" s="27">
        <f t="shared" si="4"/>
        <v>0</v>
      </c>
      <c r="H33" s="25"/>
      <c r="I33" s="25"/>
      <c r="J33" s="28"/>
      <c r="K33" s="24">
        <f>L33+N33</f>
        <v>0</v>
      </c>
      <c r="L33" s="25"/>
      <c r="M33" s="31"/>
      <c r="N33" s="26"/>
      <c r="O33" s="27"/>
      <c r="P33" s="25"/>
      <c r="Q33" s="25"/>
      <c r="R33" s="28"/>
      <c r="S33" s="27"/>
      <c r="T33" s="25"/>
      <c r="U33" s="25"/>
      <c r="V33" s="28"/>
    </row>
    <row r="34" spans="1:22" x14ac:dyDescent="0.2">
      <c r="A34" s="91">
        <v>26</v>
      </c>
      <c r="B34" s="23" t="s">
        <v>7</v>
      </c>
      <c r="C34" s="24">
        <f t="shared" si="3"/>
        <v>0</v>
      </c>
      <c r="D34" s="25">
        <f t="shared" si="3"/>
        <v>0</v>
      </c>
      <c r="E34" s="25">
        <f t="shared" si="3"/>
        <v>0</v>
      </c>
      <c r="F34" s="26"/>
      <c r="G34" s="27">
        <f t="shared" si="4"/>
        <v>0</v>
      </c>
      <c r="H34" s="25"/>
      <c r="I34" s="25"/>
      <c r="J34" s="28"/>
      <c r="K34" s="24">
        <f t="shared" ref="K34:K43" si="5">L34+N34</f>
        <v>0</v>
      </c>
      <c r="L34" s="25"/>
      <c r="M34" s="25"/>
      <c r="N34" s="29"/>
      <c r="O34" s="27"/>
      <c r="P34" s="25"/>
      <c r="Q34" s="25"/>
      <c r="R34" s="28"/>
      <c r="S34" s="27">
        <f t="shared" ref="S34:S43" si="6">T34+V34</f>
        <v>0</v>
      </c>
      <c r="T34" s="25"/>
      <c r="U34" s="25"/>
      <c r="V34" s="30"/>
    </row>
    <row r="35" spans="1:22" x14ac:dyDescent="0.2">
      <c r="A35" s="91">
        <f t="shared" ref="A35:A43" si="7">+A34+1</f>
        <v>27</v>
      </c>
      <c r="B35" s="23" t="s">
        <v>8</v>
      </c>
      <c r="C35" s="24">
        <f t="shared" si="3"/>
        <v>0</v>
      </c>
      <c r="D35" s="25">
        <f t="shared" si="3"/>
        <v>0</v>
      </c>
      <c r="E35" s="25">
        <f t="shared" si="3"/>
        <v>0</v>
      </c>
      <c r="F35" s="26"/>
      <c r="G35" s="27">
        <f t="shared" si="4"/>
        <v>0</v>
      </c>
      <c r="H35" s="25"/>
      <c r="I35" s="25"/>
      <c r="J35" s="30"/>
      <c r="K35" s="24">
        <f t="shared" si="5"/>
        <v>0</v>
      </c>
      <c r="L35" s="25"/>
      <c r="M35" s="25"/>
      <c r="N35" s="29"/>
      <c r="O35" s="27"/>
      <c r="P35" s="25"/>
      <c r="Q35" s="25"/>
      <c r="R35" s="28"/>
      <c r="S35" s="27">
        <f t="shared" si="6"/>
        <v>0</v>
      </c>
      <c r="T35" s="25"/>
      <c r="U35" s="25"/>
      <c r="V35" s="28"/>
    </row>
    <row r="36" spans="1:22" x14ac:dyDescent="0.2">
      <c r="A36" s="91">
        <f t="shared" si="7"/>
        <v>28</v>
      </c>
      <c r="B36" s="23" t="s">
        <v>9</v>
      </c>
      <c r="C36" s="24">
        <f t="shared" si="3"/>
        <v>0</v>
      </c>
      <c r="D36" s="25">
        <f t="shared" si="3"/>
        <v>0</v>
      </c>
      <c r="E36" s="25">
        <f t="shared" si="3"/>
        <v>0</v>
      </c>
      <c r="F36" s="26"/>
      <c r="G36" s="27">
        <f t="shared" si="4"/>
        <v>0</v>
      </c>
      <c r="H36" s="25"/>
      <c r="I36" s="25"/>
      <c r="J36" s="30"/>
      <c r="K36" s="24">
        <f t="shared" si="5"/>
        <v>0</v>
      </c>
      <c r="L36" s="25"/>
      <c r="M36" s="25"/>
      <c r="N36" s="29"/>
      <c r="O36" s="27"/>
      <c r="P36" s="25"/>
      <c r="Q36" s="25"/>
      <c r="R36" s="28"/>
      <c r="S36" s="27">
        <f t="shared" si="6"/>
        <v>0</v>
      </c>
      <c r="T36" s="25"/>
      <c r="U36" s="25"/>
      <c r="V36" s="30"/>
    </row>
    <row r="37" spans="1:22" x14ac:dyDescent="0.2">
      <c r="A37" s="91">
        <f t="shared" si="7"/>
        <v>29</v>
      </c>
      <c r="B37" s="23" t="s">
        <v>10</v>
      </c>
      <c r="C37" s="24">
        <f t="shared" si="3"/>
        <v>0</v>
      </c>
      <c r="D37" s="25">
        <f t="shared" si="3"/>
        <v>0</v>
      </c>
      <c r="E37" s="25">
        <f t="shared" si="3"/>
        <v>0</v>
      </c>
      <c r="F37" s="26"/>
      <c r="G37" s="27">
        <f t="shared" si="4"/>
        <v>0</v>
      </c>
      <c r="H37" s="25"/>
      <c r="I37" s="25"/>
      <c r="J37" s="30"/>
      <c r="K37" s="24">
        <f t="shared" si="5"/>
        <v>0</v>
      </c>
      <c r="L37" s="25"/>
      <c r="M37" s="25"/>
      <c r="N37" s="29"/>
      <c r="O37" s="27"/>
      <c r="P37" s="25"/>
      <c r="Q37" s="25"/>
      <c r="R37" s="28"/>
      <c r="S37" s="27">
        <f t="shared" si="6"/>
        <v>0</v>
      </c>
      <c r="T37" s="25"/>
      <c r="U37" s="25"/>
      <c r="V37" s="30"/>
    </row>
    <row r="38" spans="1:22" x14ac:dyDescent="0.2">
      <c r="A38" s="91">
        <f t="shared" si="7"/>
        <v>30</v>
      </c>
      <c r="B38" s="23" t="s">
        <v>11</v>
      </c>
      <c r="C38" s="24">
        <f t="shared" si="3"/>
        <v>0</v>
      </c>
      <c r="D38" s="25">
        <f t="shared" si="3"/>
        <v>0</v>
      </c>
      <c r="E38" s="25">
        <f t="shared" si="3"/>
        <v>0</v>
      </c>
      <c r="F38" s="26"/>
      <c r="G38" s="27">
        <f t="shared" si="4"/>
        <v>0</v>
      </c>
      <c r="H38" s="25"/>
      <c r="I38" s="25"/>
      <c r="J38" s="30"/>
      <c r="K38" s="24">
        <f t="shared" si="5"/>
        <v>0</v>
      </c>
      <c r="L38" s="25"/>
      <c r="M38" s="25"/>
      <c r="N38" s="29"/>
      <c r="O38" s="27"/>
      <c r="P38" s="25"/>
      <c r="Q38" s="25"/>
      <c r="R38" s="28"/>
      <c r="S38" s="27">
        <f t="shared" si="6"/>
        <v>0</v>
      </c>
      <c r="T38" s="25"/>
      <c r="U38" s="25"/>
      <c r="V38" s="30"/>
    </row>
    <row r="39" spans="1:22" x14ac:dyDescent="0.2">
      <c r="A39" s="91">
        <f t="shared" si="7"/>
        <v>31</v>
      </c>
      <c r="B39" s="23" t="s">
        <v>12</v>
      </c>
      <c r="C39" s="24">
        <f t="shared" si="3"/>
        <v>0</v>
      </c>
      <c r="D39" s="25">
        <f t="shared" si="3"/>
        <v>0</v>
      </c>
      <c r="E39" s="25">
        <f t="shared" si="3"/>
        <v>0</v>
      </c>
      <c r="F39" s="26"/>
      <c r="G39" s="27">
        <f t="shared" si="4"/>
        <v>0</v>
      </c>
      <c r="H39" s="25"/>
      <c r="I39" s="25"/>
      <c r="J39" s="28"/>
      <c r="K39" s="24">
        <f t="shared" si="5"/>
        <v>0</v>
      </c>
      <c r="L39" s="25"/>
      <c r="M39" s="25"/>
      <c r="N39" s="29"/>
      <c r="O39" s="27"/>
      <c r="P39" s="25"/>
      <c r="Q39" s="25"/>
      <c r="R39" s="28"/>
      <c r="S39" s="27">
        <f t="shared" si="6"/>
        <v>0</v>
      </c>
      <c r="T39" s="25"/>
      <c r="U39" s="25"/>
      <c r="V39" s="30"/>
    </row>
    <row r="40" spans="1:22" x14ac:dyDescent="0.2">
      <c r="A40" s="91">
        <f t="shared" si="7"/>
        <v>32</v>
      </c>
      <c r="B40" s="23" t="s">
        <v>13</v>
      </c>
      <c r="C40" s="24">
        <f t="shared" si="3"/>
        <v>0</v>
      </c>
      <c r="D40" s="25">
        <f t="shared" si="3"/>
        <v>0</v>
      </c>
      <c r="E40" s="25">
        <f t="shared" si="3"/>
        <v>0</v>
      </c>
      <c r="F40" s="26"/>
      <c r="G40" s="27">
        <f t="shared" si="4"/>
        <v>0</v>
      </c>
      <c r="H40" s="25"/>
      <c r="I40" s="25"/>
      <c r="J40" s="30"/>
      <c r="K40" s="24">
        <f t="shared" si="5"/>
        <v>0</v>
      </c>
      <c r="L40" s="25"/>
      <c r="M40" s="25"/>
      <c r="N40" s="29"/>
      <c r="O40" s="27"/>
      <c r="P40" s="25"/>
      <c r="Q40" s="25"/>
      <c r="R40" s="28"/>
      <c r="S40" s="27">
        <f t="shared" si="6"/>
        <v>0</v>
      </c>
      <c r="T40" s="25"/>
      <c r="U40" s="25"/>
      <c r="V40" s="30"/>
    </row>
    <row r="41" spans="1:22" x14ac:dyDescent="0.2">
      <c r="A41" s="91">
        <f t="shared" si="7"/>
        <v>33</v>
      </c>
      <c r="B41" s="23" t="s">
        <v>14</v>
      </c>
      <c r="C41" s="24">
        <f t="shared" si="3"/>
        <v>0</v>
      </c>
      <c r="D41" s="25">
        <f t="shared" si="3"/>
        <v>0</v>
      </c>
      <c r="E41" s="25">
        <f t="shared" si="3"/>
        <v>0</v>
      </c>
      <c r="F41" s="26"/>
      <c r="G41" s="27">
        <f t="shared" si="4"/>
        <v>0</v>
      </c>
      <c r="H41" s="25"/>
      <c r="I41" s="25"/>
      <c r="J41" s="30"/>
      <c r="K41" s="24">
        <f t="shared" si="5"/>
        <v>0</v>
      </c>
      <c r="L41" s="25"/>
      <c r="M41" s="25"/>
      <c r="N41" s="29"/>
      <c r="O41" s="27"/>
      <c r="P41" s="25"/>
      <c r="Q41" s="25"/>
      <c r="R41" s="28"/>
      <c r="S41" s="27">
        <f t="shared" si="6"/>
        <v>0</v>
      </c>
      <c r="T41" s="25"/>
      <c r="U41" s="25"/>
      <c r="V41" s="30"/>
    </row>
    <row r="42" spans="1:22" x14ac:dyDescent="0.2">
      <c r="A42" s="91">
        <f t="shared" si="7"/>
        <v>34</v>
      </c>
      <c r="B42" s="23" t="s">
        <v>28</v>
      </c>
      <c r="C42" s="24">
        <f t="shared" si="3"/>
        <v>0</v>
      </c>
      <c r="D42" s="25">
        <f t="shared" si="3"/>
        <v>0</v>
      </c>
      <c r="E42" s="25">
        <f t="shared" si="3"/>
        <v>0</v>
      </c>
      <c r="F42" s="26"/>
      <c r="G42" s="27">
        <f t="shared" si="4"/>
        <v>0</v>
      </c>
      <c r="H42" s="25"/>
      <c r="I42" s="25"/>
      <c r="J42" s="28"/>
      <c r="K42" s="24">
        <f t="shared" si="5"/>
        <v>0</v>
      </c>
      <c r="L42" s="25"/>
      <c r="M42" s="25"/>
      <c r="N42" s="29"/>
      <c r="O42" s="27"/>
      <c r="P42" s="25"/>
      <c r="Q42" s="25"/>
      <c r="R42" s="28"/>
      <c r="S42" s="27">
        <f t="shared" si="6"/>
        <v>0</v>
      </c>
      <c r="T42" s="25"/>
      <c r="U42" s="25"/>
      <c r="V42" s="30"/>
    </row>
    <row r="43" spans="1:22" ht="13.5" thickBot="1" x14ac:dyDescent="0.25">
      <c r="A43" s="106">
        <f t="shared" si="7"/>
        <v>35</v>
      </c>
      <c r="B43" s="53" t="s">
        <v>16</v>
      </c>
      <c r="C43" s="41">
        <f t="shared" si="3"/>
        <v>0</v>
      </c>
      <c r="D43" s="42">
        <f t="shared" si="3"/>
        <v>0</v>
      </c>
      <c r="E43" s="42">
        <f t="shared" si="3"/>
        <v>0</v>
      </c>
      <c r="F43" s="43"/>
      <c r="G43" s="55">
        <f t="shared" si="4"/>
        <v>0</v>
      </c>
      <c r="H43" s="54"/>
      <c r="I43" s="54"/>
      <c r="J43" s="56"/>
      <c r="K43" s="41">
        <f t="shared" si="5"/>
        <v>0</v>
      </c>
      <c r="L43" s="42"/>
      <c r="M43" s="42"/>
      <c r="N43" s="46"/>
      <c r="O43" s="55"/>
      <c r="P43" s="54"/>
      <c r="Q43" s="54"/>
      <c r="R43" s="57"/>
      <c r="S43" s="55">
        <f t="shared" si="6"/>
        <v>0</v>
      </c>
      <c r="T43" s="54"/>
      <c r="U43" s="54"/>
      <c r="V43" s="56"/>
    </row>
    <row r="44" spans="1:22" ht="30.75" thickBot="1" x14ac:dyDescent="0.3">
      <c r="A44" s="71">
        <v>36</v>
      </c>
      <c r="B44" s="72" t="s">
        <v>101</v>
      </c>
      <c r="C44" s="73">
        <f t="shared" si="3"/>
        <v>12628.068999999998</v>
      </c>
      <c r="D44" s="60">
        <f t="shared" si="3"/>
        <v>12616.249999999998</v>
      </c>
      <c r="E44" s="60">
        <f t="shared" si="3"/>
        <v>8198.4619999999977</v>
      </c>
      <c r="F44" s="65">
        <f>J44+N44+R44+V44</f>
        <v>11.819000000000001</v>
      </c>
      <c r="G44" s="74">
        <f>G45+SUM(G55:G85)+SUM(G86:G98)-G90</f>
        <v>5756.8810000000003</v>
      </c>
      <c r="H44" s="60">
        <f>H45+SUM(H55:H85)+SUM(H86:H98)-H90</f>
        <v>5747.0620000000008</v>
      </c>
      <c r="I44" s="60">
        <f>I45+SUM(I55:I85)+SUM(I86:I98)-I90</f>
        <v>3573.1329999999994</v>
      </c>
      <c r="J44" s="60">
        <f>J45+SUM(J55:J85)+SUM(J86:J98)</f>
        <v>9.8190000000000008</v>
      </c>
      <c r="K44" s="64">
        <f>K45+SUM(K55:K98)</f>
        <v>239.86199999999997</v>
      </c>
      <c r="L44" s="60">
        <f>L45+SUM(L55:L98)</f>
        <v>239.86199999999997</v>
      </c>
      <c r="M44" s="60">
        <f>M45+SUM(M55:M98)</f>
        <v>82.593000000000004</v>
      </c>
      <c r="N44" s="107"/>
      <c r="O44" s="108">
        <f>O45+SUM(O55:O98)</f>
        <v>6048.3999999999978</v>
      </c>
      <c r="P44" s="50">
        <f>P45+SUM(P55:P98)</f>
        <v>6048.3999999999978</v>
      </c>
      <c r="Q44" s="50">
        <f>Q45+SUM(Q55:Q98)</f>
        <v>4518.9329999999982</v>
      </c>
      <c r="R44" s="65"/>
      <c r="S44" s="64">
        <f>S45+SUM(S55:S98)</f>
        <v>582.92600000000004</v>
      </c>
      <c r="T44" s="60">
        <f>SUM(T55:T98)</f>
        <v>580.92600000000004</v>
      </c>
      <c r="U44" s="60">
        <f>SUM(U55:U98)</f>
        <v>23.803000000000004</v>
      </c>
      <c r="V44" s="65">
        <f>SUM(V55:V98)</f>
        <v>2</v>
      </c>
    </row>
    <row r="45" spans="1:22" x14ac:dyDescent="0.2">
      <c r="A45" s="76">
        <f>+A44+1</f>
        <v>37</v>
      </c>
      <c r="B45" s="90" t="s">
        <v>102</v>
      </c>
      <c r="C45" s="85">
        <f t="shared" si="3"/>
        <v>287.67100000000005</v>
      </c>
      <c r="D45" s="83">
        <f t="shared" si="3"/>
        <v>287.67100000000005</v>
      </c>
      <c r="E45" s="83">
        <f t="shared" si="3"/>
        <v>134.84699999999998</v>
      </c>
      <c r="F45" s="109"/>
      <c r="G45" s="110">
        <f>H45+J45</f>
        <v>169.44400000000002</v>
      </c>
      <c r="H45" s="111">
        <f>SUM(H46:H54)</f>
        <v>169.44400000000002</v>
      </c>
      <c r="I45" s="111">
        <f>SUM(I46:I53)</f>
        <v>123.249</v>
      </c>
      <c r="J45" s="112"/>
      <c r="K45" s="85">
        <f>+L45</f>
        <v>103.062</v>
      </c>
      <c r="L45" s="83">
        <f>SUM(L46:L54)</f>
        <v>103.062</v>
      </c>
      <c r="M45" s="83"/>
      <c r="N45" s="113"/>
      <c r="O45" s="110">
        <f>P45+R45</f>
        <v>15.164999999999999</v>
      </c>
      <c r="P45" s="111">
        <f>SUM(P46:P53)</f>
        <v>15.164999999999999</v>
      </c>
      <c r="Q45" s="114">
        <f>SUM(Q46:Q53)</f>
        <v>11.597999999999999</v>
      </c>
      <c r="R45" s="115"/>
      <c r="S45" s="116"/>
      <c r="T45" s="117"/>
      <c r="U45" s="117"/>
      <c r="V45" s="113"/>
    </row>
    <row r="46" spans="1:22" x14ac:dyDescent="0.2">
      <c r="A46" s="91">
        <v>38</v>
      </c>
      <c r="B46" s="38" t="s">
        <v>103</v>
      </c>
      <c r="C46" s="18">
        <f>D46+F46</f>
        <v>9</v>
      </c>
      <c r="D46" s="94">
        <f>G46+K46+O46+S46</f>
        <v>9</v>
      </c>
      <c r="E46" s="94">
        <f>I46+M46+Q46+U46</f>
        <v>6.8979999999999997</v>
      </c>
      <c r="F46" s="95"/>
      <c r="G46" s="96"/>
      <c r="H46" s="94"/>
      <c r="I46" s="94"/>
      <c r="J46" s="98"/>
      <c r="K46" s="96"/>
      <c r="L46" s="94"/>
      <c r="M46" s="94"/>
      <c r="N46" s="34"/>
      <c r="O46" s="18">
        <f>P46+R46</f>
        <v>9</v>
      </c>
      <c r="P46" s="94">
        <v>9</v>
      </c>
      <c r="Q46" s="94">
        <v>6.8979999999999997</v>
      </c>
      <c r="R46" s="98"/>
      <c r="S46" s="100"/>
      <c r="T46" s="94"/>
      <c r="U46" s="94"/>
      <c r="V46" s="118"/>
    </row>
    <row r="47" spans="1:22" x14ac:dyDescent="0.2">
      <c r="A47" s="91">
        <v>39</v>
      </c>
      <c r="B47" s="38" t="s">
        <v>104</v>
      </c>
      <c r="C47" s="18">
        <f t="shared" si="3"/>
        <v>103.062</v>
      </c>
      <c r="D47" s="94">
        <f t="shared" si="3"/>
        <v>103.062</v>
      </c>
      <c r="E47" s="94"/>
      <c r="F47" s="95"/>
      <c r="G47" s="96"/>
      <c r="H47" s="94"/>
      <c r="I47" s="94"/>
      <c r="J47" s="93"/>
      <c r="K47" s="18">
        <f>+L47</f>
        <v>103.062</v>
      </c>
      <c r="L47" s="94">
        <v>103.062</v>
      </c>
      <c r="M47" s="94"/>
      <c r="N47" s="93"/>
      <c r="O47" s="18"/>
      <c r="P47" s="94"/>
      <c r="Q47" s="94"/>
      <c r="R47" s="93"/>
      <c r="S47" s="100"/>
      <c r="T47" s="94"/>
      <c r="U47" s="94"/>
      <c r="V47" s="93"/>
    </row>
    <row r="48" spans="1:22" x14ac:dyDescent="0.2">
      <c r="A48" s="91">
        <v>40</v>
      </c>
      <c r="B48" s="38" t="s">
        <v>105</v>
      </c>
      <c r="C48" s="18">
        <f t="shared" si="3"/>
        <v>0</v>
      </c>
      <c r="D48" s="94">
        <f t="shared" si="3"/>
        <v>0</v>
      </c>
      <c r="E48" s="94"/>
      <c r="F48" s="95"/>
      <c r="G48" s="96">
        <f t="shared" ref="G48:G54" si="8">H48+J48</f>
        <v>0</v>
      </c>
      <c r="H48" s="94"/>
      <c r="I48" s="94"/>
      <c r="J48" s="93"/>
      <c r="K48" s="27"/>
      <c r="L48" s="94"/>
      <c r="M48" s="94"/>
      <c r="N48" s="93"/>
      <c r="O48" s="18"/>
      <c r="P48" s="94"/>
      <c r="Q48" s="94"/>
      <c r="R48" s="93"/>
      <c r="S48" s="100"/>
      <c r="T48" s="94"/>
      <c r="U48" s="94"/>
      <c r="V48" s="93"/>
    </row>
    <row r="49" spans="1:22" x14ac:dyDescent="0.2">
      <c r="A49" s="91">
        <v>41</v>
      </c>
      <c r="B49" s="37" t="s">
        <v>106</v>
      </c>
      <c r="C49" s="18">
        <f t="shared" si="3"/>
        <v>0</v>
      </c>
      <c r="D49" s="94">
        <f t="shared" si="3"/>
        <v>0</v>
      </c>
      <c r="E49" s="94"/>
      <c r="F49" s="95"/>
      <c r="G49" s="96">
        <f t="shared" si="8"/>
        <v>0</v>
      </c>
      <c r="H49" s="94"/>
      <c r="I49" s="94"/>
      <c r="J49" s="93"/>
      <c r="K49" s="96"/>
      <c r="L49" s="94"/>
      <c r="M49" s="94"/>
      <c r="N49" s="93"/>
      <c r="O49" s="18"/>
      <c r="P49" s="94"/>
      <c r="Q49" s="94"/>
      <c r="R49" s="93"/>
      <c r="S49" s="100"/>
      <c r="T49" s="94"/>
      <c r="U49" s="94"/>
      <c r="V49" s="93"/>
    </row>
    <row r="50" spans="1:22" x14ac:dyDescent="0.2">
      <c r="A50" s="91">
        <f>+A49+1</f>
        <v>42</v>
      </c>
      <c r="B50" s="119" t="s">
        <v>107</v>
      </c>
      <c r="C50" s="18">
        <f t="shared" si="3"/>
        <v>0</v>
      </c>
      <c r="D50" s="94">
        <f t="shared" si="3"/>
        <v>0</v>
      </c>
      <c r="E50" s="94"/>
      <c r="F50" s="95"/>
      <c r="G50" s="96">
        <f t="shared" si="8"/>
        <v>0</v>
      </c>
      <c r="H50" s="94"/>
      <c r="I50" s="94"/>
      <c r="J50" s="93"/>
      <c r="K50" s="96"/>
      <c r="L50" s="94"/>
      <c r="M50" s="94"/>
      <c r="N50" s="93"/>
      <c r="O50" s="27"/>
      <c r="P50" s="94"/>
      <c r="Q50" s="94"/>
      <c r="R50" s="93"/>
      <c r="S50" s="100"/>
      <c r="T50" s="94"/>
      <c r="U50" s="94"/>
      <c r="V50" s="93"/>
    </row>
    <row r="51" spans="1:22" x14ac:dyDescent="0.2">
      <c r="A51" s="91">
        <v>43</v>
      </c>
      <c r="B51" s="38" t="s">
        <v>108</v>
      </c>
      <c r="C51" s="18">
        <f t="shared" si="3"/>
        <v>0</v>
      </c>
      <c r="D51" s="94">
        <f t="shared" si="3"/>
        <v>0</v>
      </c>
      <c r="E51" s="94"/>
      <c r="F51" s="95"/>
      <c r="G51" s="96">
        <f t="shared" si="8"/>
        <v>0</v>
      </c>
      <c r="H51" s="94"/>
      <c r="I51" s="94"/>
      <c r="J51" s="93"/>
      <c r="K51" s="96"/>
      <c r="L51" s="94"/>
      <c r="M51" s="94"/>
      <c r="N51" s="93"/>
      <c r="O51" s="27"/>
      <c r="P51" s="94"/>
      <c r="Q51" s="94"/>
      <c r="R51" s="93"/>
      <c r="S51" s="100"/>
      <c r="T51" s="94"/>
      <c r="U51" s="94"/>
      <c r="V51" s="93"/>
    </row>
    <row r="52" spans="1:22" x14ac:dyDescent="0.2">
      <c r="A52" s="91">
        <v>44</v>
      </c>
      <c r="B52" s="38" t="s">
        <v>109</v>
      </c>
      <c r="C52" s="18">
        <f t="shared" si="3"/>
        <v>155.13</v>
      </c>
      <c r="D52" s="94">
        <f t="shared" si="3"/>
        <v>155.13</v>
      </c>
      <c r="E52" s="21">
        <f>I52+M52+Q52+U52</f>
        <v>114.852</v>
      </c>
      <c r="F52" s="26"/>
      <c r="G52" s="96">
        <f t="shared" si="8"/>
        <v>148.965</v>
      </c>
      <c r="H52" s="94">
        <v>148.965</v>
      </c>
      <c r="I52" s="94">
        <v>110.152</v>
      </c>
      <c r="J52" s="93"/>
      <c r="K52" s="96"/>
      <c r="L52" s="94"/>
      <c r="M52" s="94"/>
      <c r="N52" s="93"/>
      <c r="O52" s="18">
        <f>P52+R52</f>
        <v>6.165</v>
      </c>
      <c r="P52" s="94">
        <v>6.165</v>
      </c>
      <c r="Q52" s="94">
        <v>4.7</v>
      </c>
      <c r="R52" s="93"/>
      <c r="S52" s="100"/>
      <c r="T52" s="94"/>
      <c r="U52" s="94"/>
      <c r="V52" s="93"/>
    </row>
    <row r="53" spans="1:22" x14ac:dyDescent="0.2">
      <c r="A53" s="91">
        <v>45</v>
      </c>
      <c r="B53" s="38" t="s">
        <v>110</v>
      </c>
      <c r="C53" s="18">
        <f t="shared" si="3"/>
        <v>20.478999999999999</v>
      </c>
      <c r="D53" s="94">
        <f t="shared" si="3"/>
        <v>20.478999999999999</v>
      </c>
      <c r="E53" s="21">
        <f>I53+M53+Q53+U53</f>
        <v>13.097</v>
      </c>
      <c r="F53" s="26"/>
      <c r="G53" s="96">
        <f t="shared" si="8"/>
        <v>20.478999999999999</v>
      </c>
      <c r="H53" s="94">
        <v>20.478999999999999</v>
      </c>
      <c r="I53" s="94">
        <v>13.097</v>
      </c>
      <c r="J53" s="93"/>
      <c r="K53" s="96"/>
      <c r="L53" s="94"/>
      <c r="M53" s="94"/>
      <c r="N53" s="93"/>
      <c r="O53" s="27"/>
      <c r="P53" s="94"/>
      <c r="Q53" s="94"/>
      <c r="R53" s="93"/>
      <c r="S53" s="100"/>
      <c r="T53" s="94"/>
      <c r="U53" s="94"/>
      <c r="V53" s="93"/>
    </row>
    <row r="54" spans="1:22" ht="25.5" x14ac:dyDescent="0.2">
      <c r="A54" s="91">
        <v>46</v>
      </c>
      <c r="B54" s="104" t="s">
        <v>111</v>
      </c>
      <c r="C54" s="18">
        <f t="shared" si="3"/>
        <v>0</v>
      </c>
      <c r="D54" s="94">
        <f t="shared" si="3"/>
        <v>0</v>
      </c>
      <c r="E54" s="25"/>
      <c r="F54" s="26"/>
      <c r="G54" s="96">
        <f t="shared" si="8"/>
        <v>0</v>
      </c>
      <c r="H54" s="94"/>
      <c r="I54" s="94"/>
      <c r="J54" s="93"/>
      <c r="K54" s="96"/>
      <c r="L54" s="94"/>
      <c r="M54" s="94"/>
      <c r="N54" s="93"/>
      <c r="O54" s="27"/>
      <c r="P54" s="94"/>
      <c r="Q54" s="94"/>
      <c r="R54" s="93"/>
      <c r="S54" s="100"/>
      <c r="T54" s="94"/>
      <c r="U54" s="94"/>
      <c r="V54" s="93"/>
    </row>
    <row r="55" spans="1:22" x14ac:dyDescent="0.2">
      <c r="A55" s="91">
        <v>47</v>
      </c>
      <c r="B55" s="23" t="s">
        <v>29</v>
      </c>
      <c r="C55" s="27">
        <f t="shared" ref="C55:E60" si="9">+G55+K55+O55+S55</f>
        <v>365.226</v>
      </c>
      <c r="D55" s="25">
        <f t="shared" si="9"/>
        <v>365.226</v>
      </c>
      <c r="E55" s="25">
        <f t="shared" si="9"/>
        <v>238.83999999999997</v>
      </c>
      <c r="F55" s="26"/>
      <c r="G55" s="27">
        <f t="shared" ref="G55:G60" si="10">+H55</f>
        <v>234.202</v>
      </c>
      <c r="H55" s="25">
        <v>234.202</v>
      </c>
      <c r="I55" s="31">
        <v>159.52799999999999</v>
      </c>
      <c r="J55" s="93"/>
      <c r="K55" s="96"/>
      <c r="L55" s="94"/>
      <c r="M55" s="94"/>
      <c r="N55" s="93"/>
      <c r="O55" s="27">
        <f t="shared" ref="O55:O89" si="11">+P55</f>
        <v>107.324</v>
      </c>
      <c r="P55" s="25">
        <v>107.324</v>
      </c>
      <c r="Q55" s="25">
        <v>79.311999999999998</v>
      </c>
      <c r="R55" s="28"/>
      <c r="S55" s="24">
        <f t="shared" ref="S55:S80" si="12">+T55</f>
        <v>23.7</v>
      </c>
      <c r="T55" s="25">
        <v>23.7</v>
      </c>
      <c r="U55" s="25"/>
      <c r="V55" s="28"/>
    </row>
    <row r="56" spans="1:22" x14ac:dyDescent="0.2">
      <c r="A56" s="91">
        <f t="shared" ref="A56:A62" si="13">+A55+1</f>
        <v>48</v>
      </c>
      <c r="B56" s="23" t="s">
        <v>30</v>
      </c>
      <c r="C56" s="27">
        <f t="shared" si="9"/>
        <v>615.23500000000013</v>
      </c>
      <c r="D56" s="25">
        <f t="shared" si="9"/>
        <v>615.23500000000013</v>
      </c>
      <c r="E56" s="25">
        <f t="shared" si="9"/>
        <v>395.31299999999999</v>
      </c>
      <c r="F56" s="26"/>
      <c r="G56" s="27">
        <f t="shared" si="10"/>
        <v>410.77100000000002</v>
      </c>
      <c r="H56" s="25">
        <v>410.77100000000002</v>
      </c>
      <c r="I56" s="31">
        <v>281.18</v>
      </c>
      <c r="J56" s="93"/>
      <c r="K56" s="96"/>
      <c r="L56" s="94"/>
      <c r="M56" s="94"/>
      <c r="N56" s="93"/>
      <c r="O56" s="27">
        <f t="shared" si="11"/>
        <v>154.524</v>
      </c>
      <c r="P56" s="25">
        <v>154.524</v>
      </c>
      <c r="Q56" s="25">
        <v>114.133</v>
      </c>
      <c r="R56" s="28"/>
      <c r="S56" s="24">
        <f t="shared" si="12"/>
        <v>49.94</v>
      </c>
      <c r="T56" s="25">
        <v>49.94</v>
      </c>
      <c r="U56" s="25"/>
      <c r="V56" s="28"/>
    </row>
    <row r="57" spans="1:22" x14ac:dyDescent="0.2">
      <c r="A57" s="91">
        <f t="shared" si="13"/>
        <v>49</v>
      </c>
      <c r="B57" s="23" t="s">
        <v>17</v>
      </c>
      <c r="C57" s="27">
        <f t="shared" si="9"/>
        <v>250.35600000000002</v>
      </c>
      <c r="D57" s="25">
        <f t="shared" si="9"/>
        <v>250.35600000000002</v>
      </c>
      <c r="E57" s="25">
        <f t="shared" si="9"/>
        <v>149.86500000000001</v>
      </c>
      <c r="F57" s="26"/>
      <c r="G57" s="27">
        <f t="shared" si="10"/>
        <v>161.22800000000001</v>
      </c>
      <c r="H57" s="25">
        <v>161.22800000000001</v>
      </c>
      <c r="I57" s="31">
        <v>92.748000000000005</v>
      </c>
      <c r="J57" s="93"/>
      <c r="K57" s="96"/>
      <c r="L57" s="94"/>
      <c r="M57" s="94"/>
      <c r="N57" s="93"/>
      <c r="O57" s="27">
        <f t="shared" si="11"/>
        <v>77.254000000000005</v>
      </c>
      <c r="P57" s="25">
        <v>77.254000000000005</v>
      </c>
      <c r="Q57" s="25">
        <v>57.116999999999997</v>
      </c>
      <c r="R57" s="28"/>
      <c r="S57" s="24">
        <f t="shared" si="12"/>
        <v>11.874000000000001</v>
      </c>
      <c r="T57" s="25">
        <v>11.874000000000001</v>
      </c>
      <c r="U57" s="25"/>
      <c r="V57" s="28"/>
    </row>
    <row r="58" spans="1:22" x14ac:dyDescent="0.2">
      <c r="A58" s="91">
        <f t="shared" si="13"/>
        <v>50</v>
      </c>
      <c r="B58" s="23" t="s">
        <v>64</v>
      </c>
      <c r="C58" s="27">
        <f t="shared" si="9"/>
        <v>507.96699999999998</v>
      </c>
      <c r="D58" s="25">
        <f t="shared" si="9"/>
        <v>507.96699999999998</v>
      </c>
      <c r="E58" s="25">
        <f t="shared" si="9"/>
        <v>311.05700000000002</v>
      </c>
      <c r="F58" s="26"/>
      <c r="G58" s="27">
        <f t="shared" si="10"/>
        <v>251.68199999999999</v>
      </c>
      <c r="H58" s="25">
        <v>251.68199999999999</v>
      </c>
      <c r="I58" s="25">
        <v>160.03700000000001</v>
      </c>
      <c r="J58" s="93"/>
      <c r="K58" s="96"/>
      <c r="L58" s="94"/>
      <c r="M58" s="94"/>
      <c r="N58" s="93"/>
      <c r="O58" s="27">
        <f t="shared" si="11"/>
        <v>204.285</v>
      </c>
      <c r="P58" s="25">
        <v>204.285</v>
      </c>
      <c r="Q58" s="25">
        <v>151.02000000000001</v>
      </c>
      <c r="R58" s="28"/>
      <c r="S58" s="24">
        <f t="shared" si="12"/>
        <v>52</v>
      </c>
      <c r="T58" s="25">
        <v>52</v>
      </c>
      <c r="U58" s="25"/>
      <c r="V58" s="28"/>
    </row>
    <row r="59" spans="1:22" x14ac:dyDescent="0.2">
      <c r="A59" s="91">
        <f t="shared" si="13"/>
        <v>51</v>
      </c>
      <c r="B59" s="23" t="s">
        <v>65</v>
      </c>
      <c r="C59" s="27">
        <f t="shared" si="9"/>
        <v>187.17400000000001</v>
      </c>
      <c r="D59" s="25">
        <f t="shared" si="9"/>
        <v>187.17400000000001</v>
      </c>
      <c r="E59" s="25">
        <f t="shared" si="9"/>
        <v>118.002</v>
      </c>
      <c r="F59" s="26"/>
      <c r="G59" s="27">
        <f t="shared" si="10"/>
        <v>125.989</v>
      </c>
      <c r="H59" s="25">
        <v>125.989</v>
      </c>
      <c r="I59" s="25">
        <v>80.013999999999996</v>
      </c>
      <c r="J59" s="93"/>
      <c r="K59" s="96"/>
      <c r="L59" s="94"/>
      <c r="M59" s="94"/>
      <c r="N59" s="93"/>
      <c r="O59" s="27">
        <f t="shared" si="11"/>
        <v>51.384999999999998</v>
      </c>
      <c r="P59" s="25">
        <v>51.384999999999998</v>
      </c>
      <c r="Q59" s="25">
        <v>37.988</v>
      </c>
      <c r="R59" s="28"/>
      <c r="S59" s="24">
        <f t="shared" si="12"/>
        <v>9.8000000000000007</v>
      </c>
      <c r="T59" s="25">
        <v>9.8000000000000007</v>
      </c>
      <c r="U59" s="25"/>
      <c r="V59" s="28"/>
    </row>
    <row r="60" spans="1:22" x14ac:dyDescent="0.2">
      <c r="A60" s="91">
        <f t="shared" si="13"/>
        <v>52</v>
      </c>
      <c r="B60" s="23" t="s">
        <v>66</v>
      </c>
      <c r="C60" s="27">
        <f t="shared" si="9"/>
        <v>217.50700000000001</v>
      </c>
      <c r="D60" s="25">
        <f t="shared" si="9"/>
        <v>217.50700000000001</v>
      </c>
      <c r="E60" s="25">
        <f t="shared" si="9"/>
        <v>153.99099999999999</v>
      </c>
      <c r="F60" s="26"/>
      <c r="G60" s="27">
        <f t="shared" si="10"/>
        <v>105.001</v>
      </c>
      <c r="H60" s="25">
        <v>105.001</v>
      </c>
      <c r="I60" s="25">
        <v>76.888999999999996</v>
      </c>
      <c r="J60" s="93"/>
      <c r="K60" s="96"/>
      <c r="L60" s="94"/>
      <c r="M60" s="94"/>
      <c r="N60" s="93"/>
      <c r="O60" s="27">
        <f t="shared" si="11"/>
        <v>103.206</v>
      </c>
      <c r="P60" s="25">
        <v>103.206</v>
      </c>
      <c r="Q60" s="25">
        <v>77.102000000000004</v>
      </c>
      <c r="R60" s="28"/>
      <c r="S60" s="24">
        <f t="shared" si="12"/>
        <v>9.3000000000000007</v>
      </c>
      <c r="T60" s="25">
        <v>9.3000000000000007</v>
      </c>
      <c r="U60" s="25"/>
      <c r="V60" s="28"/>
    </row>
    <row r="61" spans="1:22" x14ac:dyDescent="0.2">
      <c r="A61" s="91">
        <f t="shared" si="13"/>
        <v>53</v>
      </c>
      <c r="B61" s="52" t="s">
        <v>67</v>
      </c>
      <c r="C61" s="27">
        <f t="shared" ref="C61:E62" si="14">G61+K61+O61+S61</f>
        <v>99.957999999999998</v>
      </c>
      <c r="D61" s="25">
        <f t="shared" si="14"/>
        <v>99.957999999999998</v>
      </c>
      <c r="E61" s="25">
        <f t="shared" si="14"/>
        <v>73.231000000000009</v>
      </c>
      <c r="F61" s="26"/>
      <c r="G61" s="27">
        <f>H61+J61</f>
        <v>12.282999999999999</v>
      </c>
      <c r="H61" s="25">
        <v>12.282999999999999</v>
      </c>
      <c r="I61" s="25">
        <v>8.3070000000000004</v>
      </c>
      <c r="J61" s="93"/>
      <c r="K61" s="96"/>
      <c r="L61" s="94"/>
      <c r="M61" s="94"/>
      <c r="N61" s="93"/>
      <c r="O61" s="27">
        <f t="shared" si="11"/>
        <v>87.674999999999997</v>
      </c>
      <c r="P61" s="25">
        <v>87.674999999999997</v>
      </c>
      <c r="Q61" s="25">
        <v>64.924000000000007</v>
      </c>
      <c r="R61" s="28"/>
      <c r="S61" s="24"/>
      <c r="T61" s="25"/>
      <c r="U61" s="25"/>
      <c r="V61" s="28"/>
    </row>
    <row r="62" spans="1:22" x14ac:dyDescent="0.2">
      <c r="A62" s="91">
        <f t="shared" si="13"/>
        <v>54</v>
      </c>
      <c r="B62" s="51" t="s">
        <v>112</v>
      </c>
      <c r="C62" s="27">
        <f t="shared" si="14"/>
        <v>77.878</v>
      </c>
      <c r="D62" s="25">
        <f t="shared" si="14"/>
        <v>77.878</v>
      </c>
      <c r="E62" s="25">
        <f t="shared" si="14"/>
        <v>56.347000000000001</v>
      </c>
      <c r="F62" s="26"/>
      <c r="G62" s="27">
        <f>H62+J62</f>
        <v>38.540999999999997</v>
      </c>
      <c r="H62" s="25">
        <v>38.540999999999997</v>
      </c>
      <c r="I62" s="25">
        <v>26.817</v>
      </c>
      <c r="J62" s="28"/>
      <c r="K62" s="27"/>
      <c r="L62" s="25"/>
      <c r="M62" s="25"/>
      <c r="N62" s="28"/>
      <c r="O62" s="27">
        <f t="shared" si="11"/>
        <v>39.337000000000003</v>
      </c>
      <c r="P62" s="25">
        <v>39.337000000000003</v>
      </c>
      <c r="Q62" s="25">
        <v>29.53</v>
      </c>
      <c r="R62" s="28"/>
      <c r="S62" s="24"/>
      <c r="T62" s="25"/>
      <c r="U62" s="25"/>
      <c r="V62" s="28"/>
    </row>
    <row r="63" spans="1:22" x14ac:dyDescent="0.2">
      <c r="A63" s="91">
        <v>55</v>
      </c>
      <c r="B63" s="23" t="s">
        <v>37</v>
      </c>
      <c r="C63" s="27">
        <f t="shared" ref="C63:F73" si="15">+G63+K63+O63+S63</f>
        <v>624.67700000000002</v>
      </c>
      <c r="D63" s="25">
        <f t="shared" si="15"/>
        <v>624.67700000000002</v>
      </c>
      <c r="E63" s="25">
        <f t="shared" si="15"/>
        <v>400.18200000000002</v>
      </c>
      <c r="F63" s="26"/>
      <c r="G63" s="27">
        <f>+H63+J63</f>
        <v>389.04599999999999</v>
      </c>
      <c r="H63" s="25">
        <v>389.04599999999999</v>
      </c>
      <c r="I63" s="25">
        <v>262.05900000000003</v>
      </c>
      <c r="J63" s="28"/>
      <c r="K63" s="96"/>
      <c r="L63" s="94"/>
      <c r="M63" s="94"/>
      <c r="N63" s="93"/>
      <c r="O63" s="27">
        <f t="shared" si="11"/>
        <v>186.53100000000001</v>
      </c>
      <c r="P63" s="25">
        <v>186.53100000000001</v>
      </c>
      <c r="Q63" s="25">
        <v>138.12299999999999</v>
      </c>
      <c r="R63" s="28"/>
      <c r="S63" s="24">
        <f t="shared" si="12"/>
        <v>49.1</v>
      </c>
      <c r="T63" s="25">
        <v>49.1</v>
      </c>
      <c r="U63" s="25"/>
      <c r="V63" s="28"/>
    </row>
    <row r="64" spans="1:22" x14ac:dyDescent="0.2">
      <c r="A64" s="91">
        <f>+A63+1</f>
        <v>56</v>
      </c>
      <c r="B64" s="23" t="s">
        <v>18</v>
      </c>
      <c r="C64" s="27">
        <f t="shared" si="15"/>
        <v>603.21199999999999</v>
      </c>
      <c r="D64" s="25">
        <f t="shared" si="15"/>
        <v>603.21199999999999</v>
      </c>
      <c r="E64" s="25">
        <f t="shared" si="15"/>
        <v>415.82900000000001</v>
      </c>
      <c r="F64" s="26"/>
      <c r="G64" s="27">
        <f t="shared" ref="G64:G71" si="16">+H64</f>
        <v>157.303</v>
      </c>
      <c r="H64" s="25">
        <v>157.303</v>
      </c>
      <c r="I64" s="25">
        <v>96.394000000000005</v>
      </c>
      <c r="J64" s="28"/>
      <c r="K64" s="27"/>
      <c r="L64" s="25"/>
      <c r="M64" s="25"/>
      <c r="N64" s="28"/>
      <c r="O64" s="27">
        <f t="shared" si="11"/>
        <v>429.40899999999999</v>
      </c>
      <c r="P64" s="25">
        <v>429.40899999999999</v>
      </c>
      <c r="Q64" s="25">
        <v>319.435</v>
      </c>
      <c r="R64" s="28"/>
      <c r="S64" s="24">
        <f>+T64+V64</f>
        <v>16.5</v>
      </c>
      <c r="T64" s="25">
        <v>16.5</v>
      </c>
      <c r="U64" s="25"/>
      <c r="V64" s="28"/>
    </row>
    <row r="65" spans="1:22" x14ac:dyDescent="0.2">
      <c r="A65" s="91">
        <f>+A64+1</f>
        <v>57</v>
      </c>
      <c r="B65" s="23" t="s">
        <v>68</v>
      </c>
      <c r="C65" s="27">
        <f t="shared" si="15"/>
        <v>111.27</v>
      </c>
      <c r="D65" s="25">
        <f t="shared" si="15"/>
        <v>111.27</v>
      </c>
      <c r="E65" s="25">
        <f t="shared" si="15"/>
        <v>76.388999999999996</v>
      </c>
      <c r="F65" s="26"/>
      <c r="G65" s="27">
        <f t="shared" si="16"/>
        <v>44.99</v>
      </c>
      <c r="H65" s="25">
        <v>44.99</v>
      </c>
      <c r="I65" s="25">
        <v>32.421999999999997</v>
      </c>
      <c r="J65" s="93"/>
      <c r="K65" s="27"/>
      <c r="L65" s="94"/>
      <c r="M65" s="94"/>
      <c r="N65" s="93"/>
      <c r="O65" s="27">
        <f t="shared" si="11"/>
        <v>58.98</v>
      </c>
      <c r="P65" s="25">
        <v>58.98</v>
      </c>
      <c r="Q65" s="25">
        <v>43.966999999999999</v>
      </c>
      <c r="R65" s="28"/>
      <c r="S65" s="24">
        <f t="shared" si="12"/>
        <v>7.3</v>
      </c>
      <c r="T65" s="25">
        <v>7.3</v>
      </c>
      <c r="U65" s="25"/>
      <c r="V65" s="28"/>
    </row>
    <row r="66" spans="1:22" x14ac:dyDescent="0.2">
      <c r="A66" s="91">
        <v>58</v>
      </c>
      <c r="B66" s="23" t="s">
        <v>31</v>
      </c>
      <c r="C66" s="27">
        <f t="shared" si="15"/>
        <v>269.07600000000002</v>
      </c>
      <c r="D66" s="25">
        <f t="shared" si="15"/>
        <v>269.07600000000002</v>
      </c>
      <c r="E66" s="25">
        <f t="shared" si="15"/>
        <v>176.86699999999999</v>
      </c>
      <c r="F66" s="26"/>
      <c r="G66" s="27">
        <f t="shared" si="16"/>
        <v>150.792</v>
      </c>
      <c r="H66" s="25">
        <v>150.792</v>
      </c>
      <c r="I66" s="25">
        <v>95.168999999999997</v>
      </c>
      <c r="J66" s="93"/>
      <c r="K66" s="96"/>
      <c r="L66" s="94"/>
      <c r="M66" s="94"/>
      <c r="N66" s="93"/>
      <c r="O66" s="27">
        <f t="shared" si="11"/>
        <v>108.28400000000001</v>
      </c>
      <c r="P66" s="25">
        <v>108.28400000000001</v>
      </c>
      <c r="Q66" s="25">
        <v>81.697999999999993</v>
      </c>
      <c r="R66" s="28"/>
      <c r="S66" s="24">
        <f t="shared" si="12"/>
        <v>10</v>
      </c>
      <c r="T66" s="25">
        <v>10</v>
      </c>
      <c r="U66" s="25"/>
      <c r="V66" s="28"/>
    </row>
    <row r="67" spans="1:22" x14ac:dyDescent="0.2">
      <c r="A67" s="91">
        <f>+A66+1</f>
        <v>59</v>
      </c>
      <c r="B67" s="23" t="s">
        <v>38</v>
      </c>
      <c r="C67" s="27">
        <f t="shared" si="15"/>
        <v>225.73699999999999</v>
      </c>
      <c r="D67" s="25">
        <f t="shared" si="15"/>
        <v>222.73699999999999</v>
      </c>
      <c r="E67" s="25">
        <f t="shared" si="15"/>
        <v>164.20500000000001</v>
      </c>
      <c r="F67" s="26">
        <f t="shared" si="15"/>
        <v>3</v>
      </c>
      <c r="G67" s="27">
        <f>+H67+J67</f>
        <v>32.887</v>
      </c>
      <c r="H67" s="25">
        <v>29.887</v>
      </c>
      <c r="I67" s="25">
        <v>21.202999999999999</v>
      </c>
      <c r="J67" s="28">
        <v>3</v>
      </c>
      <c r="K67" s="96"/>
      <c r="L67" s="94"/>
      <c r="M67" s="94"/>
      <c r="N67" s="93"/>
      <c r="O67" s="27">
        <f t="shared" si="11"/>
        <v>188.85</v>
      </c>
      <c r="P67" s="25">
        <v>188.85</v>
      </c>
      <c r="Q67" s="25">
        <v>141.00200000000001</v>
      </c>
      <c r="R67" s="28"/>
      <c r="S67" s="24">
        <f t="shared" si="12"/>
        <v>4</v>
      </c>
      <c r="T67" s="25">
        <v>4</v>
      </c>
      <c r="U67" s="25">
        <v>2</v>
      </c>
      <c r="V67" s="28"/>
    </row>
    <row r="68" spans="1:22" x14ac:dyDescent="0.2">
      <c r="A68" s="91">
        <v>60</v>
      </c>
      <c r="B68" s="23" t="s">
        <v>69</v>
      </c>
      <c r="C68" s="27">
        <f t="shared" si="15"/>
        <v>10.870999999999999</v>
      </c>
      <c r="D68" s="25">
        <f t="shared" si="15"/>
        <v>10.870999999999999</v>
      </c>
      <c r="E68" s="25">
        <f t="shared" si="15"/>
        <v>7.4240000000000004</v>
      </c>
      <c r="F68" s="26"/>
      <c r="G68" s="27"/>
      <c r="H68" s="25"/>
      <c r="I68" s="25"/>
      <c r="J68" s="93"/>
      <c r="K68" s="27">
        <f>+L68</f>
        <v>0.7</v>
      </c>
      <c r="L68" s="25">
        <v>0.7</v>
      </c>
      <c r="M68" s="94"/>
      <c r="N68" s="93"/>
      <c r="O68" s="27">
        <f t="shared" si="11"/>
        <v>10.170999999999999</v>
      </c>
      <c r="P68" s="25">
        <v>10.170999999999999</v>
      </c>
      <c r="Q68" s="25">
        <v>7.4240000000000004</v>
      </c>
      <c r="R68" s="28"/>
      <c r="S68" s="24"/>
      <c r="T68" s="25"/>
      <c r="U68" s="25"/>
      <c r="V68" s="28"/>
    </row>
    <row r="69" spans="1:22" x14ac:dyDescent="0.2">
      <c r="A69" s="91">
        <v>61</v>
      </c>
      <c r="B69" s="23" t="s">
        <v>70</v>
      </c>
      <c r="C69" s="27">
        <f t="shared" si="15"/>
        <v>330.24099999999999</v>
      </c>
      <c r="D69" s="25">
        <f t="shared" si="15"/>
        <v>330.24099999999999</v>
      </c>
      <c r="E69" s="25">
        <f t="shared" si="15"/>
        <v>215.035</v>
      </c>
      <c r="F69" s="26"/>
      <c r="G69" s="27">
        <f t="shared" si="16"/>
        <v>179.85300000000001</v>
      </c>
      <c r="H69" s="25">
        <v>179.85300000000001</v>
      </c>
      <c r="I69" s="25">
        <v>112.714</v>
      </c>
      <c r="J69" s="93"/>
      <c r="K69" s="96"/>
      <c r="L69" s="94"/>
      <c r="M69" s="94"/>
      <c r="N69" s="93"/>
      <c r="O69" s="27">
        <f t="shared" si="11"/>
        <v>135.88800000000001</v>
      </c>
      <c r="P69" s="25">
        <v>135.88800000000001</v>
      </c>
      <c r="Q69" s="25">
        <v>102.321</v>
      </c>
      <c r="R69" s="28"/>
      <c r="S69" s="24">
        <f t="shared" si="12"/>
        <v>14.5</v>
      </c>
      <c r="T69" s="25">
        <v>14.5</v>
      </c>
      <c r="U69" s="25"/>
      <c r="V69" s="28"/>
    </row>
    <row r="70" spans="1:22" x14ac:dyDescent="0.2">
      <c r="A70" s="91">
        <v>62</v>
      </c>
      <c r="B70" s="23" t="s">
        <v>19</v>
      </c>
      <c r="C70" s="27">
        <f t="shared" si="15"/>
        <v>1724.7089999999998</v>
      </c>
      <c r="D70" s="25">
        <f t="shared" si="15"/>
        <v>1723.7089999999998</v>
      </c>
      <c r="E70" s="25">
        <f t="shared" si="15"/>
        <v>1117.961</v>
      </c>
      <c r="F70" s="26">
        <f t="shared" si="15"/>
        <v>1</v>
      </c>
      <c r="G70" s="27">
        <f t="shared" si="16"/>
        <v>657.93399999999997</v>
      </c>
      <c r="H70" s="25">
        <v>657.93399999999997</v>
      </c>
      <c r="I70" s="25">
        <v>375.584</v>
      </c>
      <c r="J70" s="93"/>
      <c r="K70" s="96"/>
      <c r="L70" s="94"/>
      <c r="M70" s="94"/>
      <c r="N70" s="93"/>
      <c r="O70" s="27">
        <f>P70+R70</f>
        <v>991.77499999999998</v>
      </c>
      <c r="P70" s="25">
        <v>991.77499999999998</v>
      </c>
      <c r="Q70" s="25">
        <v>742.37699999999995</v>
      </c>
      <c r="R70" s="28"/>
      <c r="S70" s="24">
        <f>+T70+V70</f>
        <v>75</v>
      </c>
      <c r="T70" s="25">
        <v>74</v>
      </c>
      <c r="U70" s="25"/>
      <c r="V70" s="28">
        <v>1</v>
      </c>
    </row>
    <row r="71" spans="1:22" x14ac:dyDescent="0.2">
      <c r="A71" s="91">
        <v>63</v>
      </c>
      <c r="B71" s="23" t="s">
        <v>113</v>
      </c>
      <c r="C71" s="27">
        <f t="shared" si="15"/>
        <v>100.68600000000001</v>
      </c>
      <c r="D71" s="25">
        <f t="shared" si="15"/>
        <v>99.686000000000007</v>
      </c>
      <c r="E71" s="25">
        <f t="shared" si="15"/>
        <v>55.722000000000001</v>
      </c>
      <c r="F71" s="26">
        <f t="shared" si="15"/>
        <v>1</v>
      </c>
      <c r="G71" s="27">
        <f t="shared" si="16"/>
        <v>90.686000000000007</v>
      </c>
      <c r="H71" s="25">
        <v>90.686000000000007</v>
      </c>
      <c r="I71" s="25">
        <v>55.722000000000001</v>
      </c>
      <c r="J71" s="28"/>
      <c r="K71" s="27"/>
      <c r="L71" s="25"/>
      <c r="M71" s="25"/>
      <c r="N71" s="28"/>
      <c r="O71" s="27"/>
      <c r="P71" s="25"/>
      <c r="Q71" s="25"/>
      <c r="R71" s="28"/>
      <c r="S71" s="24">
        <f>+T71+V71</f>
        <v>10</v>
      </c>
      <c r="T71" s="25">
        <v>9</v>
      </c>
      <c r="U71" s="25"/>
      <c r="V71" s="28">
        <v>1</v>
      </c>
    </row>
    <row r="72" spans="1:22" x14ac:dyDescent="0.2">
      <c r="A72" s="91">
        <v>64</v>
      </c>
      <c r="B72" s="23" t="s">
        <v>71</v>
      </c>
      <c r="C72" s="27">
        <f t="shared" si="15"/>
        <v>1181.079</v>
      </c>
      <c r="D72" s="25">
        <f t="shared" si="15"/>
        <v>1175.3890000000001</v>
      </c>
      <c r="E72" s="25">
        <f t="shared" si="15"/>
        <v>807.976</v>
      </c>
      <c r="F72" s="25">
        <f t="shared" si="15"/>
        <v>5.69</v>
      </c>
      <c r="G72" s="27">
        <f>+H72+J72</f>
        <v>302.45499999999998</v>
      </c>
      <c r="H72" s="25">
        <v>296.76499999999999</v>
      </c>
      <c r="I72" s="25">
        <v>183.374</v>
      </c>
      <c r="J72" s="28">
        <v>5.69</v>
      </c>
      <c r="K72" s="96"/>
      <c r="L72" s="94"/>
      <c r="M72" s="94"/>
      <c r="N72" s="93"/>
      <c r="O72" s="27">
        <f>P72+R72</f>
        <v>839.62400000000002</v>
      </c>
      <c r="P72" s="25">
        <v>839.62400000000002</v>
      </c>
      <c r="Q72" s="25">
        <v>624.60199999999998</v>
      </c>
      <c r="R72" s="28"/>
      <c r="S72" s="24">
        <f t="shared" si="12"/>
        <v>39</v>
      </c>
      <c r="T72" s="25">
        <v>39</v>
      </c>
      <c r="U72" s="25"/>
      <c r="V72" s="28"/>
    </row>
    <row r="73" spans="1:22" x14ac:dyDescent="0.2">
      <c r="A73" s="91">
        <f>+A72+1</f>
        <v>65</v>
      </c>
      <c r="B73" s="23" t="s">
        <v>20</v>
      </c>
      <c r="C73" s="27">
        <f t="shared" si="15"/>
        <v>744.85</v>
      </c>
      <c r="D73" s="25">
        <f t="shared" si="15"/>
        <v>744.85</v>
      </c>
      <c r="E73" s="25">
        <f t="shared" si="15"/>
        <v>480.98</v>
      </c>
      <c r="F73" s="25"/>
      <c r="G73" s="27">
        <f>+H73+J73</f>
        <v>276.029</v>
      </c>
      <c r="H73" s="25">
        <v>276.029</v>
      </c>
      <c r="I73" s="25">
        <v>141.018</v>
      </c>
      <c r="J73" s="28"/>
      <c r="K73" s="96"/>
      <c r="L73" s="94"/>
      <c r="M73" s="94"/>
      <c r="N73" s="93"/>
      <c r="O73" s="27">
        <f t="shared" si="11"/>
        <v>453.82100000000003</v>
      </c>
      <c r="P73" s="25">
        <v>453.82100000000003</v>
      </c>
      <c r="Q73" s="25">
        <v>339.96199999999999</v>
      </c>
      <c r="R73" s="28"/>
      <c r="S73" s="24">
        <f t="shared" si="12"/>
        <v>15</v>
      </c>
      <c r="T73" s="25">
        <v>15</v>
      </c>
      <c r="U73" s="25"/>
      <c r="V73" s="28"/>
    </row>
    <row r="74" spans="1:22" x14ac:dyDescent="0.2">
      <c r="A74" s="91">
        <f>+A73+1</f>
        <v>66</v>
      </c>
      <c r="B74" s="52" t="s">
        <v>114</v>
      </c>
      <c r="C74" s="27">
        <f t="shared" ref="C74:E75" si="17">G74+K74+O74+S74</f>
        <v>37.659999999999997</v>
      </c>
      <c r="D74" s="25">
        <f t="shared" si="17"/>
        <v>37.659999999999997</v>
      </c>
      <c r="E74" s="25">
        <f t="shared" si="17"/>
        <v>26.902999999999999</v>
      </c>
      <c r="F74" s="26"/>
      <c r="G74" s="27">
        <f>H74+J74</f>
        <v>33.159999999999997</v>
      </c>
      <c r="H74" s="25">
        <v>33.159999999999997</v>
      </c>
      <c r="I74" s="25">
        <v>24.834</v>
      </c>
      <c r="J74" s="28"/>
      <c r="K74" s="27"/>
      <c r="L74" s="25"/>
      <c r="M74" s="25"/>
      <c r="N74" s="28"/>
      <c r="O74" s="27"/>
      <c r="P74" s="25"/>
      <c r="Q74" s="25"/>
      <c r="R74" s="28"/>
      <c r="S74" s="24">
        <f t="shared" si="12"/>
        <v>4.5</v>
      </c>
      <c r="T74" s="25">
        <v>4.5</v>
      </c>
      <c r="U74" s="25">
        <v>2.069</v>
      </c>
      <c r="V74" s="28"/>
    </row>
    <row r="75" spans="1:22" x14ac:dyDescent="0.2">
      <c r="A75" s="91">
        <f>+A74+1</f>
        <v>67</v>
      </c>
      <c r="B75" s="23" t="s">
        <v>72</v>
      </c>
      <c r="C75" s="27">
        <f t="shared" si="17"/>
        <v>400.32900000000001</v>
      </c>
      <c r="D75" s="25">
        <f t="shared" si="17"/>
        <v>400.32900000000001</v>
      </c>
      <c r="E75" s="25">
        <f t="shared" si="17"/>
        <v>259.84100000000001</v>
      </c>
      <c r="F75" s="26"/>
      <c r="G75" s="27">
        <f>H75+J75</f>
        <v>194.916</v>
      </c>
      <c r="H75" s="25">
        <v>194.916</v>
      </c>
      <c r="I75" s="25">
        <v>119.081</v>
      </c>
      <c r="J75" s="28"/>
      <c r="K75" s="96"/>
      <c r="L75" s="94"/>
      <c r="M75" s="94"/>
      <c r="N75" s="93"/>
      <c r="O75" s="27">
        <f t="shared" si="11"/>
        <v>187.41300000000001</v>
      </c>
      <c r="P75" s="25">
        <v>187.41300000000001</v>
      </c>
      <c r="Q75" s="25">
        <v>140.76</v>
      </c>
      <c r="R75" s="28"/>
      <c r="S75" s="24">
        <f t="shared" si="12"/>
        <v>18</v>
      </c>
      <c r="T75" s="25">
        <v>18</v>
      </c>
      <c r="U75" s="25"/>
      <c r="V75" s="28"/>
    </row>
    <row r="76" spans="1:22" x14ac:dyDescent="0.2">
      <c r="A76" s="91">
        <f>+A75+1</f>
        <v>68</v>
      </c>
      <c r="B76" s="23" t="s">
        <v>21</v>
      </c>
      <c r="C76" s="27">
        <f t="shared" ref="C76:E78" si="18">+G76+K76+O76+S76</f>
        <v>646.21299999999997</v>
      </c>
      <c r="D76" s="25">
        <f t="shared" si="18"/>
        <v>646.21299999999997</v>
      </c>
      <c r="E76" s="25">
        <f t="shared" si="18"/>
        <v>410.47200000000004</v>
      </c>
      <c r="F76" s="26"/>
      <c r="G76" s="27">
        <f>+H76</f>
        <v>251.79900000000001</v>
      </c>
      <c r="H76" s="25">
        <v>251.79900000000001</v>
      </c>
      <c r="I76" s="25">
        <v>125.61499999999999</v>
      </c>
      <c r="J76" s="93"/>
      <c r="K76" s="96"/>
      <c r="L76" s="94"/>
      <c r="M76" s="94"/>
      <c r="N76" s="93"/>
      <c r="O76" s="27">
        <f t="shared" si="11"/>
        <v>379.91399999999999</v>
      </c>
      <c r="P76" s="25">
        <v>379.91399999999999</v>
      </c>
      <c r="Q76" s="25">
        <v>284.85700000000003</v>
      </c>
      <c r="R76" s="28"/>
      <c r="S76" s="24">
        <f t="shared" si="12"/>
        <v>14.5</v>
      </c>
      <c r="T76" s="25">
        <v>14.5</v>
      </c>
      <c r="U76" s="25"/>
      <c r="V76" s="28"/>
    </row>
    <row r="77" spans="1:22" x14ac:dyDescent="0.2">
      <c r="A77" s="91">
        <f>+A76+1</f>
        <v>69</v>
      </c>
      <c r="B77" s="23" t="s">
        <v>115</v>
      </c>
      <c r="C77" s="27">
        <f t="shared" si="18"/>
        <v>154.251</v>
      </c>
      <c r="D77" s="25">
        <f t="shared" si="18"/>
        <v>154.251</v>
      </c>
      <c r="E77" s="25">
        <f t="shared" si="18"/>
        <v>87.855999999999995</v>
      </c>
      <c r="F77" s="26"/>
      <c r="G77" s="27">
        <f>+H77</f>
        <v>102.15900000000001</v>
      </c>
      <c r="H77" s="25">
        <v>102.15900000000001</v>
      </c>
      <c r="I77" s="25">
        <v>54.658000000000001</v>
      </c>
      <c r="J77" s="28"/>
      <c r="K77" s="27"/>
      <c r="L77" s="25"/>
      <c r="M77" s="25"/>
      <c r="N77" s="28"/>
      <c r="O77" s="27">
        <f t="shared" si="11"/>
        <v>44.892000000000003</v>
      </c>
      <c r="P77" s="25">
        <v>44.892000000000003</v>
      </c>
      <c r="Q77" s="25">
        <v>33.198</v>
      </c>
      <c r="R77" s="28"/>
      <c r="S77" s="24">
        <f t="shared" si="12"/>
        <v>7.2</v>
      </c>
      <c r="T77" s="25">
        <v>7.2</v>
      </c>
      <c r="U77" s="25"/>
      <c r="V77" s="28"/>
    </row>
    <row r="78" spans="1:22" x14ac:dyDescent="0.2">
      <c r="A78" s="91">
        <v>70</v>
      </c>
      <c r="B78" s="52" t="s">
        <v>116</v>
      </c>
      <c r="C78" s="27">
        <f>+G78+K78+O78+S78</f>
        <v>41.170999999999999</v>
      </c>
      <c r="D78" s="25">
        <f t="shared" si="18"/>
        <v>41.170999999999999</v>
      </c>
      <c r="E78" s="25">
        <f t="shared" si="18"/>
        <v>28.078000000000003</v>
      </c>
      <c r="F78" s="26"/>
      <c r="G78" s="27">
        <f>+H78</f>
        <v>39.658999999999999</v>
      </c>
      <c r="H78" s="25">
        <v>39.658999999999999</v>
      </c>
      <c r="I78" s="25">
        <v>27.382000000000001</v>
      </c>
      <c r="J78" s="28"/>
      <c r="K78" s="27"/>
      <c r="L78" s="25"/>
      <c r="M78" s="25"/>
      <c r="N78" s="28"/>
      <c r="O78" s="27"/>
      <c r="P78" s="25"/>
      <c r="Q78" s="25"/>
      <c r="R78" s="28"/>
      <c r="S78" s="24">
        <f t="shared" si="12"/>
        <v>1.512</v>
      </c>
      <c r="T78" s="25">
        <v>1.512</v>
      </c>
      <c r="U78" s="25">
        <v>0.69599999999999995</v>
      </c>
      <c r="V78" s="28"/>
    </row>
    <row r="79" spans="1:22" x14ac:dyDescent="0.2">
      <c r="A79" s="91">
        <f t="shared" ref="A79:A142" si="19">+A78+1</f>
        <v>71</v>
      </c>
      <c r="B79" s="23" t="s">
        <v>22</v>
      </c>
      <c r="C79" s="27">
        <f t="shared" ref="C79:F164" si="20">G79+K79+O79+S79</f>
        <v>660.67700000000002</v>
      </c>
      <c r="D79" s="25">
        <f>H79+L79+P79+T79</f>
        <v>659.548</v>
      </c>
      <c r="E79" s="25">
        <f>I79+M79+Q79+U79</f>
        <v>439.84999999999997</v>
      </c>
      <c r="F79" s="25">
        <f>+J79+N79+R79+V79</f>
        <v>1.129</v>
      </c>
      <c r="G79" s="27">
        <f>H79+J79</f>
        <v>208.93199999999999</v>
      </c>
      <c r="H79" s="25">
        <v>207.803</v>
      </c>
      <c r="I79" s="25">
        <v>118.34399999999999</v>
      </c>
      <c r="J79" s="28">
        <v>1.129</v>
      </c>
      <c r="K79" s="96"/>
      <c r="L79" s="94"/>
      <c r="M79" s="94"/>
      <c r="N79" s="93"/>
      <c r="O79" s="27">
        <f t="shared" si="11"/>
        <v>428.745</v>
      </c>
      <c r="P79" s="25">
        <v>428.745</v>
      </c>
      <c r="Q79" s="25">
        <v>321.50599999999997</v>
      </c>
      <c r="R79" s="28"/>
      <c r="S79" s="24">
        <f t="shared" si="12"/>
        <v>23</v>
      </c>
      <c r="T79" s="25">
        <v>23</v>
      </c>
      <c r="U79" s="25"/>
      <c r="V79" s="28"/>
    </row>
    <row r="80" spans="1:22" x14ac:dyDescent="0.2">
      <c r="A80" s="91">
        <f t="shared" si="19"/>
        <v>72</v>
      </c>
      <c r="B80" s="52" t="s">
        <v>117</v>
      </c>
      <c r="C80" s="27">
        <f t="shared" si="20"/>
        <v>34.462000000000003</v>
      </c>
      <c r="D80" s="25">
        <f>H80+L80+P80+T80</f>
        <v>34.462000000000003</v>
      </c>
      <c r="E80" s="25">
        <f>I80+M80+Q80+U80</f>
        <v>25.736000000000001</v>
      </c>
      <c r="F80" s="26"/>
      <c r="G80" s="27">
        <f>H80+J80</f>
        <v>32.862000000000002</v>
      </c>
      <c r="H80" s="25">
        <v>32.862000000000002</v>
      </c>
      <c r="I80" s="25">
        <v>25</v>
      </c>
      <c r="J80" s="28"/>
      <c r="K80" s="27"/>
      <c r="L80" s="25"/>
      <c r="M80" s="25"/>
      <c r="N80" s="28"/>
      <c r="O80" s="27"/>
      <c r="P80" s="25"/>
      <c r="Q80" s="25"/>
      <c r="R80" s="28"/>
      <c r="S80" s="24">
        <f t="shared" si="12"/>
        <v>1.6</v>
      </c>
      <c r="T80" s="25">
        <v>1.6</v>
      </c>
      <c r="U80" s="25">
        <v>0.73599999999999999</v>
      </c>
      <c r="V80" s="28"/>
    </row>
    <row r="81" spans="1:22" x14ac:dyDescent="0.2">
      <c r="A81" s="91">
        <f t="shared" si="19"/>
        <v>73</v>
      </c>
      <c r="B81" s="23" t="s">
        <v>73</v>
      </c>
      <c r="C81" s="27">
        <f t="shared" ref="C81:E88" si="21">+G81+K81+O81+S81</f>
        <v>778.90199999999993</v>
      </c>
      <c r="D81" s="25">
        <f t="shared" si="21"/>
        <v>778.90199999999993</v>
      </c>
      <c r="E81" s="25">
        <f t="shared" si="21"/>
        <v>465.16399999999999</v>
      </c>
      <c r="F81" s="26"/>
      <c r="G81" s="27">
        <f t="shared" ref="G81:G88" si="22">+H81</f>
        <v>341.57100000000003</v>
      </c>
      <c r="H81" s="25">
        <v>341.57100000000003</v>
      </c>
      <c r="I81" s="25">
        <v>160.738</v>
      </c>
      <c r="J81" s="93"/>
      <c r="K81" s="96"/>
      <c r="L81" s="94"/>
      <c r="M81" s="94"/>
      <c r="N81" s="93"/>
      <c r="O81" s="27">
        <f t="shared" si="11"/>
        <v>405.93099999999998</v>
      </c>
      <c r="P81" s="25">
        <v>405.93099999999998</v>
      </c>
      <c r="Q81" s="25">
        <v>304.42599999999999</v>
      </c>
      <c r="R81" s="93"/>
      <c r="S81" s="24">
        <f>+T81</f>
        <v>31.4</v>
      </c>
      <c r="T81" s="25">
        <v>31.4</v>
      </c>
      <c r="U81" s="25"/>
      <c r="V81" s="28"/>
    </row>
    <row r="82" spans="1:22" x14ac:dyDescent="0.2">
      <c r="A82" s="91">
        <f t="shared" si="19"/>
        <v>74</v>
      </c>
      <c r="B82" s="23" t="s">
        <v>34</v>
      </c>
      <c r="C82" s="27">
        <f t="shared" si="21"/>
        <v>325.79599999999994</v>
      </c>
      <c r="D82" s="25">
        <f t="shared" si="21"/>
        <v>325.79599999999994</v>
      </c>
      <c r="E82" s="25">
        <f t="shared" si="21"/>
        <v>207.63200000000001</v>
      </c>
      <c r="F82" s="26"/>
      <c r="G82" s="27">
        <f>+H82+J82</f>
        <v>16.977</v>
      </c>
      <c r="H82" s="25">
        <v>16.977</v>
      </c>
      <c r="I82" s="25"/>
      <c r="J82" s="28"/>
      <c r="K82" s="27">
        <f>L82+N82</f>
        <v>136.1</v>
      </c>
      <c r="L82" s="25">
        <v>136.1</v>
      </c>
      <c r="M82" s="25">
        <v>82.593000000000004</v>
      </c>
      <c r="N82" s="28"/>
      <c r="O82" s="27">
        <f t="shared" si="11"/>
        <v>165.31899999999999</v>
      </c>
      <c r="P82" s="25">
        <v>165.31899999999999</v>
      </c>
      <c r="Q82" s="25">
        <v>125.039</v>
      </c>
      <c r="R82" s="28"/>
      <c r="S82" s="24">
        <f>+T82</f>
        <v>7.4</v>
      </c>
      <c r="T82" s="25">
        <v>7.4</v>
      </c>
      <c r="U82" s="25"/>
      <c r="V82" s="28"/>
    </row>
    <row r="83" spans="1:22" x14ac:dyDescent="0.2">
      <c r="A83" s="91">
        <v>75</v>
      </c>
      <c r="B83" s="23" t="s">
        <v>74</v>
      </c>
      <c r="C83" s="27">
        <f t="shared" si="21"/>
        <v>406.80399999999997</v>
      </c>
      <c r="D83" s="25">
        <f t="shared" si="21"/>
        <v>406.80399999999997</v>
      </c>
      <c r="E83" s="25">
        <f t="shared" si="21"/>
        <v>294.00099999999998</v>
      </c>
      <c r="F83" s="26"/>
      <c r="G83" s="27">
        <f t="shared" si="22"/>
        <v>352.59899999999999</v>
      </c>
      <c r="H83" s="25">
        <v>352.59899999999999</v>
      </c>
      <c r="I83" s="25">
        <v>261.88499999999999</v>
      </c>
      <c r="J83" s="93"/>
      <c r="K83" s="96"/>
      <c r="L83" s="94"/>
      <c r="M83" s="94"/>
      <c r="N83" s="93"/>
      <c r="O83" s="27">
        <f t="shared" si="11"/>
        <v>25.704999999999998</v>
      </c>
      <c r="P83" s="25">
        <v>25.704999999999998</v>
      </c>
      <c r="Q83" s="25">
        <v>19.7</v>
      </c>
      <c r="R83" s="28"/>
      <c r="S83" s="24">
        <f>+T83+V83</f>
        <v>28.5</v>
      </c>
      <c r="T83" s="25">
        <v>28.5</v>
      </c>
      <c r="U83" s="25">
        <v>12.416</v>
      </c>
      <c r="V83" s="28"/>
    </row>
    <row r="84" spans="1:22" x14ac:dyDescent="0.2">
      <c r="A84" s="91">
        <f t="shared" si="19"/>
        <v>76</v>
      </c>
      <c r="B84" s="23" t="s">
        <v>32</v>
      </c>
      <c r="C84" s="27">
        <f t="shared" si="21"/>
        <v>119.569</v>
      </c>
      <c r="D84" s="25">
        <f t="shared" si="21"/>
        <v>119.569</v>
      </c>
      <c r="E84" s="25">
        <f t="shared" si="21"/>
        <v>86.772000000000006</v>
      </c>
      <c r="F84" s="26"/>
      <c r="G84" s="27">
        <f t="shared" si="22"/>
        <v>94.293999999999997</v>
      </c>
      <c r="H84" s="25">
        <v>94.293999999999997</v>
      </c>
      <c r="I84" s="25">
        <v>71.525000000000006</v>
      </c>
      <c r="J84" s="93"/>
      <c r="K84" s="96"/>
      <c r="L84" s="94"/>
      <c r="M84" s="94"/>
      <c r="N84" s="93"/>
      <c r="O84" s="27">
        <f t="shared" si="11"/>
        <v>13.775</v>
      </c>
      <c r="P84" s="25">
        <v>13.775</v>
      </c>
      <c r="Q84" s="25">
        <v>10.557</v>
      </c>
      <c r="R84" s="28"/>
      <c r="S84" s="24">
        <f t="shared" ref="S84:S89" si="23">T84+V84</f>
        <v>11.5</v>
      </c>
      <c r="T84" s="25">
        <v>11.5</v>
      </c>
      <c r="U84" s="25">
        <v>4.6900000000000004</v>
      </c>
      <c r="V84" s="28"/>
    </row>
    <row r="85" spans="1:22" x14ac:dyDescent="0.2">
      <c r="A85" s="91">
        <f t="shared" si="19"/>
        <v>77</v>
      </c>
      <c r="B85" s="52" t="s">
        <v>23</v>
      </c>
      <c r="C85" s="27">
        <f t="shared" si="21"/>
        <v>86.653000000000006</v>
      </c>
      <c r="D85" s="25">
        <f t="shared" si="21"/>
        <v>86.653000000000006</v>
      </c>
      <c r="E85" s="25">
        <f t="shared" si="21"/>
        <v>47.442</v>
      </c>
      <c r="F85" s="26"/>
      <c r="G85" s="27">
        <f t="shared" si="22"/>
        <v>65.653000000000006</v>
      </c>
      <c r="H85" s="25">
        <v>65.653000000000006</v>
      </c>
      <c r="I85" s="25">
        <v>47.442</v>
      </c>
      <c r="J85" s="93"/>
      <c r="K85" s="96"/>
      <c r="L85" s="94"/>
      <c r="M85" s="94"/>
      <c r="N85" s="93"/>
      <c r="O85" s="27"/>
      <c r="P85" s="25"/>
      <c r="Q85" s="25"/>
      <c r="R85" s="28"/>
      <c r="S85" s="24">
        <f t="shared" si="23"/>
        <v>21</v>
      </c>
      <c r="T85" s="25">
        <v>21</v>
      </c>
      <c r="U85" s="25"/>
      <c r="V85" s="28"/>
    </row>
    <row r="86" spans="1:22" x14ac:dyDescent="0.2">
      <c r="A86" s="91">
        <v>78</v>
      </c>
      <c r="B86" s="52" t="s">
        <v>118</v>
      </c>
      <c r="C86" s="27">
        <f t="shared" si="21"/>
        <v>90.528999999999996</v>
      </c>
      <c r="D86" s="25">
        <f t="shared" si="21"/>
        <v>90.528999999999996</v>
      </c>
      <c r="E86" s="25">
        <f t="shared" si="21"/>
        <v>67.105000000000004</v>
      </c>
      <c r="F86" s="26"/>
      <c r="G86" s="27">
        <f t="shared" si="22"/>
        <v>31.66</v>
      </c>
      <c r="H86" s="25">
        <v>31.66</v>
      </c>
      <c r="I86" s="25">
        <v>22.754000000000001</v>
      </c>
      <c r="J86" s="93"/>
      <c r="K86" s="96"/>
      <c r="L86" s="94"/>
      <c r="M86" s="94"/>
      <c r="N86" s="93"/>
      <c r="O86" s="27">
        <f t="shared" si="11"/>
        <v>57.869</v>
      </c>
      <c r="P86" s="25">
        <v>57.869</v>
      </c>
      <c r="Q86" s="25">
        <v>44.350999999999999</v>
      </c>
      <c r="R86" s="28"/>
      <c r="S86" s="24">
        <f t="shared" si="23"/>
        <v>1</v>
      </c>
      <c r="T86" s="25">
        <v>1</v>
      </c>
      <c r="U86" s="25"/>
      <c r="V86" s="28"/>
    </row>
    <row r="87" spans="1:22" x14ac:dyDescent="0.2">
      <c r="A87" s="91">
        <f t="shared" si="19"/>
        <v>79</v>
      </c>
      <c r="B87" s="23" t="s">
        <v>75</v>
      </c>
      <c r="C87" s="27">
        <f t="shared" si="21"/>
        <v>227.31699999999998</v>
      </c>
      <c r="D87" s="25">
        <f t="shared" si="21"/>
        <v>227.31699999999998</v>
      </c>
      <c r="E87" s="25">
        <f t="shared" si="21"/>
        <v>146.53799999999998</v>
      </c>
      <c r="F87" s="26"/>
      <c r="G87" s="27">
        <f t="shared" si="22"/>
        <v>159.31399999999999</v>
      </c>
      <c r="H87" s="25">
        <v>159.31399999999999</v>
      </c>
      <c r="I87" s="25">
        <v>103.696</v>
      </c>
      <c r="J87" s="93"/>
      <c r="K87" s="96"/>
      <c r="L87" s="94"/>
      <c r="M87" s="94"/>
      <c r="N87" s="93"/>
      <c r="O87" s="27">
        <f t="shared" si="11"/>
        <v>56.302999999999997</v>
      </c>
      <c r="P87" s="25">
        <v>56.302999999999997</v>
      </c>
      <c r="Q87" s="25">
        <v>41.646000000000001</v>
      </c>
      <c r="R87" s="28"/>
      <c r="S87" s="24">
        <f t="shared" si="23"/>
        <v>11.7</v>
      </c>
      <c r="T87" s="25">
        <v>11.7</v>
      </c>
      <c r="U87" s="25">
        <v>1.196</v>
      </c>
      <c r="V87" s="28"/>
    </row>
    <row r="88" spans="1:22" x14ac:dyDescent="0.2">
      <c r="A88" s="91">
        <v>80</v>
      </c>
      <c r="B88" s="23" t="s">
        <v>119</v>
      </c>
      <c r="C88" s="33">
        <f t="shared" si="21"/>
        <v>67.899000000000001</v>
      </c>
      <c r="D88" s="25">
        <f t="shared" si="21"/>
        <v>67.899000000000001</v>
      </c>
      <c r="E88" s="24">
        <f t="shared" si="21"/>
        <v>43.929000000000002</v>
      </c>
      <c r="F88" s="26"/>
      <c r="G88" s="27">
        <f t="shared" si="22"/>
        <v>40.21</v>
      </c>
      <c r="H88" s="25">
        <v>40.21</v>
      </c>
      <c r="I88" s="25">
        <v>25.751000000000001</v>
      </c>
      <c r="J88" s="93"/>
      <c r="K88" s="96"/>
      <c r="L88" s="94"/>
      <c r="M88" s="94"/>
      <c r="N88" s="93"/>
      <c r="O88" s="27">
        <f t="shared" si="11"/>
        <v>24.588999999999999</v>
      </c>
      <c r="P88" s="25">
        <v>24.588999999999999</v>
      </c>
      <c r="Q88" s="25">
        <v>18.178000000000001</v>
      </c>
      <c r="R88" s="28"/>
      <c r="S88" s="24">
        <f t="shared" si="23"/>
        <v>3.1</v>
      </c>
      <c r="T88" s="25">
        <v>3.1</v>
      </c>
      <c r="U88" s="25"/>
      <c r="V88" s="28"/>
    </row>
    <row r="89" spans="1:22" x14ac:dyDescent="0.2">
      <c r="A89" s="91">
        <v>81</v>
      </c>
      <c r="B89" s="52" t="s">
        <v>5</v>
      </c>
      <c r="C89" s="27">
        <f t="shared" si="20"/>
        <v>14.457000000000001</v>
      </c>
      <c r="D89" s="25">
        <f t="shared" si="20"/>
        <v>14.457000000000001</v>
      </c>
      <c r="E89" s="25">
        <f t="shared" si="20"/>
        <v>11.08</v>
      </c>
      <c r="F89" s="26">
        <f>+J89+N89+R89+V89</f>
        <v>0</v>
      </c>
      <c r="G89" s="27">
        <f t="shared" ref="G89:G171" si="24">H89+J89</f>
        <v>0</v>
      </c>
      <c r="H89" s="25"/>
      <c r="I89" s="25"/>
      <c r="J89" s="28"/>
      <c r="K89" s="96"/>
      <c r="L89" s="94"/>
      <c r="M89" s="94"/>
      <c r="N89" s="93"/>
      <c r="O89" s="27">
        <f t="shared" si="11"/>
        <v>14.457000000000001</v>
      </c>
      <c r="P89" s="25">
        <v>14.457000000000001</v>
      </c>
      <c r="Q89" s="25">
        <v>11.08</v>
      </c>
      <c r="R89" s="28"/>
      <c r="S89" s="24">
        <f t="shared" si="23"/>
        <v>0</v>
      </c>
      <c r="T89" s="25"/>
      <c r="U89" s="25"/>
      <c r="V89" s="28"/>
    </row>
    <row r="90" spans="1:22" x14ac:dyDescent="0.2">
      <c r="A90" s="91">
        <v>82</v>
      </c>
      <c r="B90" s="37" t="s">
        <v>120</v>
      </c>
      <c r="C90" s="18">
        <f t="shared" si="20"/>
        <v>0</v>
      </c>
      <c r="D90" s="21">
        <f t="shared" si="20"/>
        <v>0</v>
      </c>
      <c r="E90" s="21"/>
      <c r="F90" s="26"/>
      <c r="G90" s="18">
        <f t="shared" si="24"/>
        <v>0</v>
      </c>
      <c r="H90" s="21"/>
      <c r="I90" s="25"/>
      <c r="J90" s="28"/>
      <c r="K90" s="96"/>
      <c r="L90" s="94"/>
      <c r="M90" s="94"/>
      <c r="N90" s="93"/>
      <c r="O90" s="27"/>
      <c r="P90" s="25"/>
      <c r="Q90" s="25"/>
      <c r="R90" s="28"/>
      <c r="S90" s="24"/>
      <c r="T90" s="25"/>
      <c r="U90" s="25"/>
      <c r="V90" s="28"/>
    </row>
    <row r="91" spans="1:22" x14ac:dyDescent="0.2">
      <c r="A91" s="91">
        <v>83</v>
      </c>
      <c r="B91" s="23" t="s">
        <v>7</v>
      </c>
      <c r="C91" s="27">
        <f t="shared" si="20"/>
        <v>0</v>
      </c>
      <c r="D91" s="25">
        <f t="shared" si="20"/>
        <v>0</v>
      </c>
      <c r="E91" s="25">
        <f t="shared" si="20"/>
        <v>0</v>
      </c>
      <c r="F91" s="26"/>
      <c r="G91" s="27">
        <f t="shared" si="24"/>
        <v>0</v>
      </c>
      <c r="H91" s="25"/>
      <c r="I91" s="25"/>
      <c r="J91" s="30"/>
      <c r="K91" s="96"/>
      <c r="L91" s="94"/>
      <c r="M91" s="94"/>
      <c r="N91" s="93"/>
      <c r="O91" s="27"/>
      <c r="P91" s="25"/>
      <c r="Q91" s="25"/>
      <c r="R91" s="28"/>
      <c r="S91" s="24"/>
      <c r="T91" s="25"/>
      <c r="U91" s="25"/>
      <c r="V91" s="28"/>
    </row>
    <row r="92" spans="1:22" x14ac:dyDescent="0.2">
      <c r="A92" s="91">
        <v>84</v>
      </c>
      <c r="B92" s="23" t="s">
        <v>8</v>
      </c>
      <c r="C92" s="27">
        <f t="shared" si="20"/>
        <v>0</v>
      </c>
      <c r="D92" s="25">
        <f t="shared" si="20"/>
        <v>0</v>
      </c>
      <c r="E92" s="25">
        <f t="shared" si="20"/>
        <v>0</v>
      </c>
      <c r="F92" s="26"/>
      <c r="G92" s="27">
        <f t="shared" si="24"/>
        <v>0</v>
      </c>
      <c r="H92" s="25"/>
      <c r="I92" s="25"/>
      <c r="J92" s="30"/>
      <c r="K92" s="96"/>
      <c r="L92" s="94"/>
      <c r="M92" s="94"/>
      <c r="N92" s="93"/>
      <c r="O92" s="27"/>
      <c r="P92" s="25"/>
      <c r="Q92" s="25"/>
      <c r="R92" s="28"/>
      <c r="S92" s="24"/>
      <c r="T92" s="25"/>
      <c r="U92" s="25"/>
      <c r="V92" s="28"/>
    </row>
    <row r="93" spans="1:22" x14ac:dyDescent="0.2">
      <c r="A93" s="91">
        <v>85</v>
      </c>
      <c r="B93" s="23" t="s">
        <v>9</v>
      </c>
      <c r="C93" s="27">
        <f t="shared" si="20"/>
        <v>0</v>
      </c>
      <c r="D93" s="25">
        <f t="shared" si="20"/>
        <v>0</v>
      </c>
      <c r="E93" s="25">
        <f t="shared" si="20"/>
        <v>0</v>
      </c>
      <c r="F93" s="26"/>
      <c r="G93" s="27">
        <f t="shared" si="24"/>
        <v>0</v>
      </c>
      <c r="H93" s="25"/>
      <c r="I93" s="25"/>
      <c r="J93" s="28"/>
      <c r="K93" s="96"/>
      <c r="L93" s="94"/>
      <c r="M93" s="94"/>
      <c r="N93" s="93"/>
      <c r="O93" s="27"/>
      <c r="P93" s="25"/>
      <c r="Q93" s="25"/>
      <c r="R93" s="28"/>
      <c r="S93" s="100"/>
      <c r="T93" s="21"/>
      <c r="U93" s="21"/>
      <c r="V93" s="30"/>
    </row>
    <row r="94" spans="1:22" x14ac:dyDescent="0.2">
      <c r="A94" s="91">
        <f t="shared" si="19"/>
        <v>86</v>
      </c>
      <c r="B94" s="23" t="s">
        <v>10</v>
      </c>
      <c r="C94" s="27">
        <f t="shared" si="20"/>
        <v>0</v>
      </c>
      <c r="D94" s="25">
        <f t="shared" si="20"/>
        <v>0</v>
      </c>
      <c r="E94" s="25">
        <f t="shared" si="20"/>
        <v>0</v>
      </c>
      <c r="F94" s="26"/>
      <c r="G94" s="27">
        <f t="shared" si="24"/>
        <v>0</v>
      </c>
      <c r="H94" s="25"/>
      <c r="I94" s="25"/>
      <c r="J94" s="30"/>
      <c r="K94" s="96"/>
      <c r="L94" s="94"/>
      <c r="M94" s="94"/>
      <c r="N94" s="93"/>
      <c r="O94" s="27"/>
      <c r="P94" s="25"/>
      <c r="Q94" s="25"/>
      <c r="R94" s="28"/>
      <c r="S94" s="100"/>
      <c r="T94" s="21"/>
      <c r="U94" s="21"/>
      <c r="V94" s="30"/>
    </row>
    <row r="95" spans="1:22" x14ac:dyDescent="0.2">
      <c r="A95" s="91">
        <f t="shared" si="19"/>
        <v>87</v>
      </c>
      <c r="B95" s="23" t="s">
        <v>11</v>
      </c>
      <c r="C95" s="27">
        <f t="shared" si="20"/>
        <v>0</v>
      </c>
      <c r="D95" s="25">
        <f t="shared" si="20"/>
        <v>0</v>
      </c>
      <c r="E95" s="25">
        <f t="shared" si="20"/>
        <v>0</v>
      </c>
      <c r="F95" s="26"/>
      <c r="G95" s="27">
        <f t="shared" si="24"/>
        <v>0</v>
      </c>
      <c r="H95" s="25"/>
      <c r="I95" s="25"/>
      <c r="J95" s="30"/>
      <c r="K95" s="96"/>
      <c r="L95" s="94"/>
      <c r="M95" s="94"/>
      <c r="N95" s="93"/>
      <c r="O95" s="27"/>
      <c r="P95" s="25"/>
      <c r="Q95" s="25"/>
      <c r="R95" s="28"/>
      <c r="S95" s="100"/>
      <c r="T95" s="21"/>
      <c r="U95" s="21"/>
      <c r="V95" s="30"/>
    </row>
    <row r="96" spans="1:22" x14ac:dyDescent="0.2">
      <c r="A96" s="91">
        <f t="shared" si="19"/>
        <v>88</v>
      </c>
      <c r="B96" s="23" t="s">
        <v>12</v>
      </c>
      <c r="C96" s="27">
        <f t="shared" si="20"/>
        <v>0</v>
      </c>
      <c r="D96" s="25">
        <f t="shared" si="20"/>
        <v>0</v>
      </c>
      <c r="E96" s="25">
        <f t="shared" si="20"/>
        <v>0</v>
      </c>
      <c r="F96" s="26"/>
      <c r="G96" s="27">
        <f t="shared" si="24"/>
        <v>0</v>
      </c>
      <c r="H96" s="25"/>
      <c r="I96" s="25"/>
      <c r="J96" s="30"/>
      <c r="K96" s="96"/>
      <c r="L96" s="94"/>
      <c r="M96" s="94"/>
      <c r="N96" s="93"/>
      <c r="O96" s="27"/>
      <c r="P96" s="25"/>
      <c r="Q96" s="25"/>
      <c r="R96" s="28"/>
      <c r="S96" s="100"/>
      <c r="T96" s="21"/>
      <c r="U96" s="21"/>
      <c r="V96" s="30"/>
    </row>
    <row r="97" spans="1:22" x14ac:dyDescent="0.2">
      <c r="A97" s="91">
        <v>89</v>
      </c>
      <c r="B97" s="23" t="s">
        <v>14</v>
      </c>
      <c r="C97" s="27">
        <f>G97+K97+O97+S97</f>
        <v>0</v>
      </c>
      <c r="D97" s="25">
        <f t="shared" si="20"/>
        <v>0</v>
      </c>
      <c r="E97" s="25"/>
      <c r="F97" s="26"/>
      <c r="G97" s="27">
        <f>H97+J97</f>
        <v>0</v>
      </c>
      <c r="H97" s="25"/>
      <c r="I97" s="25"/>
      <c r="J97" s="30"/>
      <c r="K97" s="96"/>
      <c r="L97" s="94"/>
      <c r="M97" s="94"/>
      <c r="N97" s="93"/>
      <c r="O97" s="27"/>
      <c r="P97" s="25"/>
      <c r="Q97" s="25"/>
      <c r="R97" s="28"/>
      <c r="S97" s="100"/>
      <c r="T97" s="21"/>
      <c r="U97" s="21"/>
      <c r="V97" s="30"/>
    </row>
    <row r="98" spans="1:22" ht="13.5" thickBot="1" x14ac:dyDescent="0.25">
      <c r="A98" s="120">
        <f t="shared" si="19"/>
        <v>90</v>
      </c>
      <c r="B98" s="40" t="s">
        <v>28</v>
      </c>
      <c r="C98" s="44">
        <f>G98+K98+O98+S98</f>
        <v>0</v>
      </c>
      <c r="D98" s="42">
        <f t="shared" si="20"/>
        <v>0</v>
      </c>
      <c r="E98" s="42"/>
      <c r="F98" s="43"/>
      <c r="G98" s="44">
        <f>H98+J98</f>
        <v>0</v>
      </c>
      <c r="H98" s="42"/>
      <c r="I98" s="42"/>
      <c r="J98" s="49"/>
      <c r="K98" s="121"/>
      <c r="L98" s="122"/>
      <c r="M98" s="122"/>
      <c r="N98" s="123"/>
      <c r="O98" s="55"/>
      <c r="P98" s="54"/>
      <c r="Q98" s="54"/>
      <c r="R98" s="57"/>
      <c r="S98" s="124"/>
      <c r="T98" s="125"/>
      <c r="U98" s="125"/>
      <c r="V98" s="56"/>
    </row>
    <row r="99" spans="1:22" ht="45.75" thickBot="1" x14ac:dyDescent="0.3">
      <c r="A99" s="71">
        <f t="shared" si="19"/>
        <v>91</v>
      </c>
      <c r="B99" s="72" t="s">
        <v>121</v>
      </c>
      <c r="C99" s="126">
        <f>G99+K99+O99+S99</f>
        <v>65.314999999999998</v>
      </c>
      <c r="D99" s="127">
        <f t="shared" si="20"/>
        <v>65.314999999999998</v>
      </c>
      <c r="E99" s="60">
        <f t="shared" si="20"/>
        <v>37.926000000000002</v>
      </c>
      <c r="F99" s="65">
        <f t="shared" si="20"/>
        <v>0</v>
      </c>
      <c r="G99" s="60">
        <f>G100+G111+G114+G117+G118+SUM(G122:G133)+G135+G138+G139</f>
        <v>60.914999999999999</v>
      </c>
      <c r="H99" s="60">
        <f>H100+H111+H114+H117+H118+SUM(H122:H133)+H135+H138+H139</f>
        <v>60.914999999999999</v>
      </c>
      <c r="I99" s="60">
        <f>I100+I111+I114+SUM(I117:I133)+I135+I138+I139</f>
        <v>37.926000000000002</v>
      </c>
      <c r="J99" s="60"/>
      <c r="K99" s="128"/>
      <c r="L99" s="129"/>
      <c r="M99" s="129"/>
      <c r="N99" s="107"/>
      <c r="O99" s="128"/>
      <c r="P99" s="129"/>
      <c r="Q99" s="129"/>
      <c r="R99" s="107"/>
      <c r="S99" s="66">
        <f>S100+SUM(S111:S133)+S135+S138+S139</f>
        <v>4.4000000000000004</v>
      </c>
      <c r="T99" s="127">
        <f>SUM(T111:T139)</f>
        <v>4.4000000000000004</v>
      </c>
      <c r="U99" s="60">
        <f>SUM(U111:U138)</f>
        <v>0</v>
      </c>
      <c r="V99" s="65">
        <f>SUM(V111:V138)</f>
        <v>0</v>
      </c>
    </row>
    <row r="100" spans="1:22" ht="25.5" x14ac:dyDescent="0.2">
      <c r="A100" s="76">
        <f t="shared" si="19"/>
        <v>92</v>
      </c>
      <c r="B100" s="130" t="s">
        <v>122</v>
      </c>
      <c r="C100" s="88">
        <f t="shared" si="20"/>
        <v>0</v>
      </c>
      <c r="D100" s="83">
        <f t="shared" si="20"/>
        <v>0</v>
      </c>
      <c r="E100" s="83"/>
      <c r="F100" s="87"/>
      <c r="G100" s="131">
        <f>SUM(G101:G110)-G104-G105</f>
        <v>0</v>
      </c>
      <c r="H100" s="111">
        <f>SUM(H101:H110)-H104-H105</f>
        <v>0</v>
      </c>
      <c r="I100" s="111"/>
      <c r="J100" s="112"/>
      <c r="K100" s="132"/>
      <c r="L100" s="117"/>
      <c r="M100" s="117"/>
      <c r="N100" s="113"/>
      <c r="O100" s="132"/>
      <c r="P100" s="117"/>
      <c r="Q100" s="117"/>
      <c r="R100" s="113"/>
      <c r="S100" s="132"/>
      <c r="T100" s="117"/>
      <c r="U100" s="117"/>
      <c r="V100" s="113"/>
    </row>
    <row r="101" spans="1:22" x14ac:dyDescent="0.2">
      <c r="A101" s="91">
        <f t="shared" si="19"/>
        <v>93</v>
      </c>
      <c r="B101" s="38" t="s">
        <v>123</v>
      </c>
      <c r="C101" s="18">
        <f t="shared" si="20"/>
        <v>0</v>
      </c>
      <c r="D101" s="94">
        <f t="shared" si="20"/>
        <v>0</v>
      </c>
      <c r="E101" s="94"/>
      <c r="F101" s="95"/>
      <c r="G101" s="96">
        <f t="shared" si="24"/>
        <v>0</v>
      </c>
      <c r="H101" s="94"/>
      <c r="I101" s="94"/>
      <c r="J101" s="93"/>
      <c r="K101" s="96"/>
      <c r="L101" s="94"/>
      <c r="M101" s="94"/>
      <c r="N101" s="93"/>
      <c r="O101" s="96"/>
      <c r="P101" s="94"/>
      <c r="Q101" s="94"/>
      <c r="R101" s="93"/>
      <c r="S101" s="96"/>
      <c r="T101" s="94"/>
      <c r="U101" s="94"/>
      <c r="V101" s="93"/>
    </row>
    <row r="102" spans="1:22" x14ac:dyDescent="0.2">
      <c r="A102" s="91">
        <f t="shared" si="19"/>
        <v>94</v>
      </c>
      <c r="B102" s="38" t="s">
        <v>124</v>
      </c>
      <c r="C102" s="18">
        <f t="shared" si="20"/>
        <v>0</v>
      </c>
      <c r="D102" s="94">
        <f t="shared" si="20"/>
        <v>0</v>
      </c>
      <c r="E102" s="94"/>
      <c r="F102" s="95"/>
      <c r="G102" s="96">
        <f t="shared" si="24"/>
        <v>0</v>
      </c>
      <c r="H102" s="94"/>
      <c r="I102" s="94"/>
      <c r="J102" s="93"/>
      <c r="K102" s="96"/>
      <c r="L102" s="94"/>
      <c r="M102" s="94"/>
      <c r="N102" s="93"/>
      <c r="O102" s="96"/>
      <c r="P102" s="94"/>
      <c r="Q102" s="94"/>
      <c r="R102" s="93"/>
      <c r="S102" s="96"/>
      <c r="T102" s="94"/>
      <c r="U102" s="94"/>
      <c r="V102" s="93"/>
    </row>
    <row r="103" spans="1:22" x14ac:dyDescent="0.2">
      <c r="A103" s="91">
        <v>95</v>
      </c>
      <c r="B103" s="119" t="s">
        <v>125</v>
      </c>
      <c r="C103" s="18">
        <f t="shared" si="20"/>
        <v>0</v>
      </c>
      <c r="D103" s="94">
        <f t="shared" si="20"/>
        <v>0</v>
      </c>
      <c r="E103" s="94"/>
      <c r="F103" s="95"/>
      <c r="G103" s="96">
        <f t="shared" si="24"/>
        <v>0</v>
      </c>
      <c r="H103" s="94"/>
      <c r="I103" s="94"/>
      <c r="J103" s="93"/>
      <c r="K103" s="96"/>
      <c r="L103" s="94"/>
      <c r="M103" s="94"/>
      <c r="N103" s="93"/>
      <c r="O103" s="96"/>
      <c r="P103" s="94"/>
      <c r="Q103" s="94"/>
      <c r="R103" s="93"/>
      <c r="S103" s="96"/>
      <c r="T103" s="94"/>
      <c r="U103" s="94"/>
      <c r="V103" s="93"/>
    </row>
    <row r="104" spans="1:22" x14ac:dyDescent="0.2">
      <c r="A104" s="91">
        <f t="shared" si="19"/>
        <v>96</v>
      </c>
      <c r="B104" s="119" t="s">
        <v>126</v>
      </c>
      <c r="C104" s="18">
        <f t="shared" si="20"/>
        <v>0</v>
      </c>
      <c r="D104" s="94">
        <f t="shared" si="20"/>
        <v>0</v>
      </c>
      <c r="E104" s="94"/>
      <c r="F104" s="95"/>
      <c r="G104" s="96">
        <f t="shared" si="24"/>
        <v>0</v>
      </c>
      <c r="H104" s="94"/>
      <c r="I104" s="94"/>
      <c r="J104" s="93"/>
      <c r="K104" s="96"/>
      <c r="L104" s="94"/>
      <c r="M104" s="94"/>
      <c r="N104" s="93"/>
      <c r="O104" s="96"/>
      <c r="P104" s="94"/>
      <c r="Q104" s="94"/>
      <c r="R104" s="93"/>
      <c r="S104" s="96"/>
      <c r="T104" s="94"/>
      <c r="U104" s="94"/>
      <c r="V104" s="93"/>
    </row>
    <row r="105" spans="1:22" x14ac:dyDescent="0.2">
      <c r="A105" s="91">
        <v>97</v>
      </c>
      <c r="B105" s="119" t="s">
        <v>127</v>
      </c>
      <c r="C105" s="18">
        <f t="shared" si="20"/>
        <v>0</v>
      </c>
      <c r="D105" s="94">
        <f t="shared" si="20"/>
        <v>0</v>
      </c>
      <c r="E105" s="94"/>
      <c r="F105" s="95"/>
      <c r="G105" s="96">
        <f t="shared" si="24"/>
        <v>0</v>
      </c>
      <c r="H105" s="94"/>
      <c r="I105" s="94"/>
      <c r="J105" s="93"/>
      <c r="K105" s="96"/>
      <c r="L105" s="94"/>
      <c r="M105" s="94"/>
      <c r="N105" s="93"/>
      <c r="O105" s="96"/>
      <c r="P105" s="94"/>
      <c r="Q105" s="94"/>
      <c r="R105" s="93"/>
      <c r="S105" s="96"/>
      <c r="T105" s="94"/>
      <c r="U105" s="94"/>
      <c r="V105" s="93"/>
    </row>
    <row r="106" spans="1:22" x14ac:dyDescent="0.2">
      <c r="A106" s="91">
        <v>98</v>
      </c>
      <c r="B106" s="38" t="s">
        <v>128</v>
      </c>
      <c r="C106" s="18">
        <f t="shared" si="20"/>
        <v>0</v>
      </c>
      <c r="D106" s="94">
        <f t="shared" si="20"/>
        <v>0</v>
      </c>
      <c r="E106" s="94"/>
      <c r="F106" s="95"/>
      <c r="G106" s="96">
        <f t="shared" si="24"/>
        <v>0</v>
      </c>
      <c r="H106" s="94"/>
      <c r="I106" s="94"/>
      <c r="J106" s="93"/>
      <c r="K106" s="96"/>
      <c r="L106" s="94"/>
      <c r="M106" s="94"/>
      <c r="N106" s="93"/>
      <c r="O106" s="96"/>
      <c r="P106" s="94"/>
      <c r="Q106" s="94"/>
      <c r="R106" s="93"/>
      <c r="S106" s="96"/>
      <c r="T106" s="94"/>
      <c r="U106" s="94"/>
      <c r="V106" s="93"/>
    </row>
    <row r="107" spans="1:22" x14ac:dyDescent="0.2">
      <c r="A107" s="91">
        <v>99</v>
      </c>
      <c r="B107" s="38" t="s">
        <v>129</v>
      </c>
      <c r="C107" s="18">
        <f t="shared" si="20"/>
        <v>0</v>
      </c>
      <c r="D107" s="94">
        <f t="shared" si="20"/>
        <v>0</v>
      </c>
      <c r="E107" s="94"/>
      <c r="F107" s="95"/>
      <c r="G107" s="96">
        <f t="shared" si="24"/>
        <v>0</v>
      </c>
      <c r="H107" s="94"/>
      <c r="I107" s="94"/>
      <c r="J107" s="93"/>
      <c r="K107" s="96"/>
      <c r="L107" s="94"/>
      <c r="M107" s="94"/>
      <c r="N107" s="93"/>
      <c r="O107" s="96"/>
      <c r="P107" s="94"/>
      <c r="Q107" s="94"/>
      <c r="R107" s="93"/>
      <c r="S107" s="96"/>
      <c r="T107" s="94"/>
      <c r="U107" s="94"/>
      <c r="V107" s="93"/>
    </row>
    <row r="108" spans="1:22" x14ac:dyDescent="0.2">
      <c r="A108" s="91">
        <v>100</v>
      </c>
      <c r="B108" s="38" t="s">
        <v>130</v>
      </c>
      <c r="C108" s="18">
        <f t="shared" si="20"/>
        <v>0</v>
      </c>
      <c r="D108" s="94">
        <f t="shared" si="20"/>
        <v>0</v>
      </c>
      <c r="E108" s="94"/>
      <c r="F108" s="95"/>
      <c r="G108" s="96">
        <f t="shared" si="24"/>
        <v>0</v>
      </c>
      <c r="H108" s="94"/>
      <c r="I108" s="94"/>
      <c r="J108" s="93"/>
      <c r="K108" s="96"/>
      <c r="L108" s="94"/>
      <c r="M108" s="94"/>
      <c r="N108" s="93"/>
      <c r="O108" s="96"/>
      <c r="P108" s="94"/>
      <c r="Q108" s="94"/>
      <c r="R108" s="93"/>
      <c r="S108" s="96"/>
      <c r="T108" s="94"/>
      <c r="U108" s="94"/>
      <c r="V108" s="93"/>
    </row>
    <row r="109" spans="1:22" x14ac:dyDescent="0.2">
      <c r="A109" s="91">
        <v>101</v>
      </c>
      <c r="B109" s="38" t="s">
        <v>131</v>
      </c>
      <c r="C109" s="18">
        <f t="shared" si="20"/>
        <v>0</v>
      </c>
      <c r="D109" s="94">
        <f t="shared" si="20"/>
        <v>0</v>
      </c>
      <c r="E109" s="94"/>
      <c r="F109" s="95"/>
      <c r="G109" s="96">
        <f t="shared" si="24"/>
        <v>0</v>
      </c>
      <c r="H109" s="94"/>
      <c r="I109" s="94"/>
      <c r="J109" s="93"/>
      <c r="K109" s="96"/>
      <c r="L109" s="94"/>
      <c r="M109" s="94"/>
      <c r="N109" s="93"/>
      <c r="O109" s="96"/>
      <c r="P109" s="94"/>
      <c r="Q109" s="94"/>
      <c r="R109" s="93"/>
      <c r="S109" s="96"/>
      <c r="T109" s="94"/>
      <c r="U109" s="94"/>
      <c r="V109" s="93"/>
    </row>
    <row r="110" spans="1:22" x14ac:dyDescent="0.2">
      <c r="A110" s="91">
        <v>102</v>
      </c>
      <c r="B110" s="38" t="s">
        <v>132</v>
      </c>
      <c r="C110" s="18">
        <f t="shared" si="20"/>
        <v>0</v>
      </c>
      <c r="D110" s="94">
        <f t="shared" si="20"/>
        <v>0</v>
      </c>
      <c r="E110" s="94"/>
      <c r="F110" s="95"/>
      <c r="G110" s="96">
        <f t="shared" si="24"/>
        <v>0</v>
      </c>
      <c r="H110" s="94"/>
      <c r="I110" s="94"/>
      <c r="J110" s="93"/>
      <c r="K110" s="96"/>
      <c r="L110" s="94"/>
      <c r="M110" s="94"/>
      <c r="N110" s="93"/>
      <c r="O110" s="96"/>
      <c r="P110" s="94"/>
      <c r="Q110" s="94"/>
      <c r="R110" s="93"/>
      <c r="S110" s="96"/>
      <c r="T110" s="94"/>
      <c r="U110" s="94"/>
      <c r="V110" s="93"/>
    </row>
    <row r="111" spans="1:22" x14ac:dyDescent="0.2">
      <c r="A111" s="91">
        <v>103</v>
      </c>
      <c r="B111" s="23" t="s">
        <v>3</v>
      </c>
      <c r="C111" s="36">
        <f t="shared" si="20"/>
        <v>0</v>
      </c>
      <c r="D111" s="133">
        <f t="shared" si="20"/>
        <v>0</v>
      </c>
      <c r="E111" s="25">
        <f t="shared" si="20"/>
        <v>0</v>
      </c>
      <c r="F111" s="26">
        <f t="shared" si="20"/>
        <v>0</v>
      </c>
      <c r="G111" s="27">
        <f t="shared" si="24"/>
        <v>0</v>
      </c>
      <c r="H111" s="25"/>
      <c r="I111" s="25"/>
      <c r="J111" s="28"/>
      <c r="K111" s="96"/>
      <c r="L111" s="94"/>
      <c r="M111" s="94"/>
      <c r="N111" s="93"/>
      <c r="O111" s="96"/>
      <c r="P111" s="94"/>
      <c r="Q111" s="94"/>
      <c r="R111" s="93"/>
      <c r="S111" s="36">
        <f>T111+V111</f>
        <v>0</v>
      </c>
      <c r="T111" s="133"/>
      <c r="U111" s="25"/>
      <c r="V111" s="28"/>
    </row>
    <row r="112" spans="1:22" x14ac:dyDescent="0.2">
      <c r="A112" s="91">
        <v>104</v>
      </c>
      <c r="B112" s="38" t="s">
        <v>133</v>
      </c>
      <c r="C112" s="134">
        <f t="shared" si="20"/>
        <v>0</v>
      </c>
      <c r="D112" s="135">
        <f t="shared" si="20"/>
        <v>0</v>
      </c>
      <c r="E112" s="21"/>
      <c r="F112" s="29"/>
      <c r="G112" s="18">
        <f t="shared" si="24"/>
        <v>0</v>
      </c>
      <c r="H112" s="21"/>
      <c r="I112" s="25"/>
      <c r="J112" s="28"/>
      <c r="K112" s="96"/>
      <c r="L112" s="94"/>
      <c r="M112" s="94"/>
      <c r="N112" s="93"/>
      <c r="O112" s="96"/>
      <c r="P112" s="94"/>
      <c r="Q112" s="94"/>
      <c r="R112" s="93"/>
      <c r="S112" s="36"/>
      <c r="T112" s="133"/>
      <c r="U112" s="25"/>
      <c r="V112" s="28"/>
    </row>
    <row r="113" spans="1:22" x14ac:dyDescent="0.2">
      <c r="A113" s="91">
        <v>105</v>
      </c>
      <c r="B113" s="38" t="s">
        <v>134</v>
      </c>
      <c r="C113" s="134">
        <f t="shared" si="20"/>
        <v>0</v>
      </c>
      <c r="D113" s="135">
        <f t="shared" si="20"/>
        <v>0</v>
      </c>
      <c r="E113" s="21"/>
      <c r="F113" s="29"/>
      <c r="G113" s="18">
        <f t="shared" si="24"/>
        <v>0</v>
      </c>
      <c r="H113" s="21"/>
      <c r="I113" s="25"/>
      <c r="J113" s="28"/>
      <c r="K113" s="96"/>
      <c r="L113" s="94"/>
      <c r="M113" s="94"/>
      <c r="N113" s="93"/>
      <c r="O113" s="96"/>
      <c r="P113" s="94"/>
      <c r="Q113" s="94"/>
      <c r="R113" s="93"/>
      <c r="S113" s="36"/>
      <c r="T113" s="133"/>
      <c r="U113" s="25"/>
      <c r="V113" s="28"/>
    </row>
    <row r="114" spans="1:22" x14ac:dyDescent="0.2">
      <c r="A114" s="91">
        <v>106</v>
      </c>
      <c r="B114" s="23" t="s">
        <v>4</v>
      </c>
      <c r="C114" s="36">
        <f t="shared" si="20"/>
        <v>0</v>
      </c>
      <c r="D114" s="133">
        <f t="shared" si="20"/>
        <v>0</v>
      </c>
      <c r="E114" s="25">
        <f t="shared" si="20"/>
        <v>0</v>
      </c>
      <c r="F114" s="26">
        <f t="shared" si="20"/>
        <v>0</v>
      </c>
      <c r="G114" s="27">
        <f t="shared" si="24"/>
        <v>0</v>
      </c>
      <c r="H114" s="25"/>
      <c r="I114" s="25"/>
      <c r="J114" s="93"/>
      <c r="K114" s="96"/>
      <c r="L114" s="94"/>
      <c r="M114" s="94"/>
      <c r="N114" s="93"/>
      <c r="O114" s="96"/>
      <c r="P114" s="94"/>
      <c r="Q114" s="94"/>
      <c r="R114" s="93"/>
      <c r="S114" s="36">
        <f>T114+V114</f>
        <v>0</v>
      </c>
      <c r="T114" s="133"/>
      <c r="U114" s="25"/>
      <c r="V114" s="28"/>
    </row>
    <row r="115" spans="1:22" x14ac:dyDescent="0.2">
      <c r="A115" s="91">
        <v>107</v>
      </c>
      <c r="B115" s="136" t="s">
        <v>60</v>
      </c>
      <c r="C115" s="18">
        <f t="shared" si="20"/>
        <v>0</v>
      </c>
      <c r="D115" s="21">
        <f t="shared" si="20"/>
        <v>0</v>
      </c>
      <c r="E115" s="21"/>
      <c r="F115" s="29"/>
      <c r="G115" s="18">
        <f t="shared" si="24"/>
        <v>0</v>
      </c>
      <c r="H115" s="21"/>
      <c r="I115" s="25"/>
      <c r="J115" s="93"/>
      <c r="K115" s="96"/>
      <c r="L115" s="94"/>
      <c r="M115" s="94"/>
      <c r="N115" s="93"/>
      <c r="O115" s="96"/>
      <c r="P115" s="94"/>
      <c r="Q115" s="94"/>
      <c r="R115" s="93"/>
      <c r="S115" s="27"/>
      <c r="T115" s="25"/>
      <c r="U115" s="25"/>
      <c r="V115" s="28"/>
    </row>
    <row r="116" spans="1:22" x14ac:dyDescent="0.2">
      <c r="A116" s="91">
        <v>108</v>
      </c>
      <c r="B116" s="136" t="s">
        <v>61</v>
      </c>
      <c r="C116" s="18">
        <f t="shared" si="20"/>
        <v>0</v>
      </c>
      <c r="D116" s="21">
        <f t="shared" si="20"/>
        <v>0</v>
      </c>
      <c r="E116" s="21"/>
      <c r="F116" s="29"/>
      <c r="G116" s="18">
        <f t="shared" si="24"/>
        <v>0</v>
      </c>
      <c r="H116" s="21"/>
      <c r="I116" s="25"/>
      <c r="J116" s="93"/>
      <c r="K116" s="96"/>
      <c r="L116" s="94"/>
      <c r="M116" s="94"/>
      <c r="N116" s="93"/>
      <c r="O116" s="96"/>
      <c r="P116" s="94"/>
      <c r="Q116" s="94"/>
      <c r="R116" s="93"/>
      <c r="S116" s="27"/>
      <c r="T116" s="25"/>
      <c r="U116" s="25"/>
      <c r="V116" s="28"/>
    </row>
    <row r="117" spans="1:22" x14ac:dyDescent="0.2">
      <c r="A117" s="91">
        <v>109</v>
      </c>
      <c r="B117" s="23" t="s">
        <v>135</v>
      </c>
      <c r="C117" s="27">
        <f t="shared" si="20"/>
        <v>0</v>
      </c>
      <c r="D117" s="25">
        <f t="shared" si="20"/>
        <v>0</v>
      </c>
      <c r="E117" s="25">
        <f t="shared" si="20"/>
        <v>0</v>
      </c>
      <c r="F117" s="26"/>
      <c r="G117" s="27">
        <f t="shared" si="24"/>
        <v>0</v>
      </c>
      <c r="H117" s="25"/>
      <c r="I117" s="25"/>
      <c r="J117" s="28"/>
      <c r="K117" s="96"/>
      <c r="L117" s="94"/>
      <c r="M117" s="94"/>
      <c r="N117" s="93"/>
      <c r="O117" s="96"/>
      <c r="P117" s="94"/>
      <c r="Q117" s="94"/>
      <c r="R117" s="93"/>
      <c r="S117" s="27">
        <f>T117+V117</f>
        <v>0</v>
      </c>
      <c r="T117" s="25"/>
      <c r="U117" s="25"/>
      <c r="V117" s="28"/>
    </row>
    <row r="118" spans="1:22" x14ac:dyDescent="0.2">
      <c r="A118" s="91">
        <v>110</v>
      </c>
      <c r="B118" s="52" t="s">
        <v>5</v>
      </c>
      <c r="C118" s="27">
        <f t="shared" si="20"/>
        <v>0</v>
      </c>
      <c r="D118" s="25">
        <f t="shared" si="20"/>
        <v>0</v>
      </c>
      <c r="E118" s="25"/>
      <c r="F118" s="26"/>
      <c r="G118" s="27">
        <f t="shared" si="24"/>
        <v>0</v>
      </c>
      <c r="H118" s="25"/>
      <c r="I118" s="25"/>
      <c r="J118" s="28"/>
      <c r="K118" s="96"/>
      <c r="L118" s="94"/>
      <c r="M118" s="94"/>
      <c r="N118" s="93"/>
      <c r="O118" s="96"/>
      <c r="P118" s="94"/>
      <c r="Q118" s="94"/>
      <c r="R118" s="93"/>
      <c r="S118" s="27"/>
      <c r="T118" s="25"/>
      <c r="U118" s="25"/>
      <c r="V118" s="28"/>
    </row>
    <row r="119" spans="1:22" x14ac:dyDescent="0.2">
      <c r="A119" s="91">
        <v>111</v>
      </c>
      <c r="B119" s="137" t="s">
        <v>136</v>
      </c>
      <c r="C119" s="18">
        <f t="shared" si="20"/>
        <v>0</v>
      </c>
      <c r="D119" s="21">
        <f t="shared" si="20"/>
        <v>0</v>
      </c>
      <c r="E119" s="21"/>
      <c r="F119" s="29"/>
      <c r="G119" s="18">
        <f t="shared" si="24"/>
        <v>0</v>
      </c>
      <c r="H119" s="21"/>
      <c r="I119" s="25"/>
      <c r="J119" s="28"/>
      <c r="K119" s="96"/>
      <c r="L119" s="94"/>
      <c r="M119" s="94"/>
      <c r="N119" s="93"/>
      <c r="O119" s="96"/>
      <c r="P119" s="94"/>
      <c r="Q119" s="94"/>
      <c r="R119" s="93"/>
      <c r="S119" s="27"/>
      <c r="T119" s="25"/>
      <c r="U119" s="25"/>
      <c r="V119" s="28"/>
    </row>
    <row r="120" spans="1:22" x14ac:dyDescent="0.2">
      <c r="A120" s="91">
        <v>112</v>
      </c>
      <c r="B120" s="137" t="s">
        <v>62</v>
      </c>
      <c r="C120" s="18">
        <f t="shared" si="20"/>
        <v>0</v>
      </c>
      <c r="D120" s="21">
        <f t="shared" si="20"/>
        <v>0</v>
      </c>
      <c r="E120" s="21"/>
      <c r="F120" s="29"/>
      <c r="G120" s="18">
        <f t="shared" si="24"/>
        <v>0</v>
      </c>
      <c r="H120" s="21"/>
      <c r="I120" s="25"/>
      <c r="J120" s="28"/>
      <c r="K120" s="96"/>
      <c r="L120" s="94"/>
      <c r="M120" s="94"/>
      <c r="N120" s="93"/>
      <c r="O120" s="96"/>
      <c r="P120" s="94"/>
      <c r="Q120" s="94"/>
      <c r="R120" s="93"/>
      <c r="S120" s="27"/>
      <c r="T120" s="25"/>
      <c r="U120" s="25"/>
      <c r="V120" s="28"/>
    </row>
    <row r="121" spans="1:22" ht="25.5" x14ac:dyDescent="0.2">
      <c r="A121" s="91">
        <v>113</v>
      </c>
      <c r="B121" s="138" t="s">
        <v>63</v>
      </c>
      <c r="C121" s="18">
        <f t="shared" si="20"/>
        <v>0</v>
      </c>
      <c r="D121" s="21">
        <f t="shared" si="20"/>
        <v>0</v>
      </c>
      <c r="E121" s="21"/>
      <c r="F121" s="29"/>
      <c r="G121" s="18">
        <f t="shared" si="24"/>
        <v>0</v>
      </c>
      <c r="H121" s="21"/>
      <c r="I121" s="25"/>
      <c r="J121" s="28"/>
      <c r="K121" s="96"/>
      <c r="L121" s="94"/>
      <c r="M121" s="94"/>
      <c r="N121" s="93"/>
      <c r="O121" s="96"/>
      <c r="P121" s="94"/>
      <c r="Q121" s="94"/>
      <c r="R121" s="93"/>
      <c r="S121" s="27"/>
      <c r="T121" s="25"/>
      <c r="U121" s="25"/>
      <c r="V121" s="28"/>
    </row>
    <row r="122" spans="1:22" ht="25.5" x14ac:dyDescent="0.2">
      <c r="A122" s="91">
        <v>114</v>
      </c>
      <c r="B122" s="32" t="s">
        <v>33</v>
      </c>
      <c r="C122" s="27">
        <f t="shared" si="20"/>
        <v>0</v>
      </c>
      <c r="D122" s="25">
        <f t="shared" si="20"/>
        <v>0</v>
      </c>
      <c r="E122" s="25">
        <f t="shared" si="20"/>
        <v>0</v>
      </c>
      <c r="F122" s="26"/>
      <c r="G122" s="27">
        <f t="shared" si="24"/>
        <v>0</v>
      </c>
      <c r="H122" s="25"/>
      <c r="I122" s="25"/>
      <c r="J122" s="28"/>
      <c r="K122" s="96"/>
      <c r="L122" s="94"/>
      <c r="M122" s="94"/>
      <c r="N122" s="93"/>
      <c r="O122" s="96"/>
      <c r="P122" s="94"/>
      <c r="Q122" s="94"/>
      <c r="R122" s="93"/>
      <c r="S122" s="27">
        <f>T122+V122</f>
        <v>0</v>
      </c>
      <c r="T122" s="25"/>
      <c r="U122" s="25"/>
      <c r="V122" s="28"/>
    </row>
    <row r="123" spans="1:22" x14ac:dyDescent="0.2">
      <c r="A123" s="91">
        <v>115</v>
      </c>
      <c r="B123" s="23" t="s">
        <v>7</v>
      </c>
      <c r="C123" s="27">
        <f t="shared" si="20"/>
        <v>0</v>
      </c>
      <c r="D123" s="25">
        <f t="shared" si="20"/>
        <v>0</v>
      </c>
      <c r="E123" s="25">
        <f t="shared" si="20"/>
        <v>0</v>
      </c>
      <c r="F123" s="26"/>
      <c r="G123" s="27">
        <f t="shared" si="24"/>
        <v>0</v>
      </c>
      <c r="H123" s="25"/>
      <c r="I123" s="25"/>
      <c r="J123" s="30"/>
      <c r="K123" s="96"/>
      <c r="L123" s="94"/>
      <c r="M123" s="94"/>
      <c r="N123" s="93"/>
      <c r="O123" s="96"/>
      <c r="P123" s="94"/>
      <c r="Q123" s="94"/>
      <c r="R123" s="93"/>
      <c r="S123" s="27">
        <f t="shared" ref="S123:S131" si="25">T123+V123</f>
        <v>0</v>
      </c>
      <c r="T123" s="25"/>
      <c r="U123" s="21"/>
      <c r="V123" s="30"/>
    </row>
    <row r="124" spans="1:22" x14ac:dyDescent="0.2">
      <c r="A124" s="91">
        <f t="shared" si="19"/>
        <v>116</v>
      </c>
      <c r="B124" s="23" t="s">
        <v>8</v>
      </c>
      <c r="C124" s="27">
        <f t="shared" si="20"/>
        <v>0</v>
      </c>
      <c r="D124" s="25">
        <f t="shared" si="20"/>
        <v>0</v>
      </c>
      <c r="E124" s="25">
        <f t="shared" si="20"/>
        <v>0</v>
      </c>
      <c r="F124" s="26"/>
      <c r="G124" s="27">
        <f t="shared" si="24"/>
        <v>0</v>
      </c>
      <c r="H124" s="25"/>
      <c r="I124" s="25"/>
      <c r="J124" s="30"/>
      <c r="K124" s="96"/>
      <c r="L124" s="94"/>
      <c r="M124" s="94"/>
      <c r="N124" s="93"/>
      <c r="O124" s="96"/>
      <c r="P124" s="94"/>
      <c r="Q124" s="94"/>
      <c r="R124" s="93"/>
      <c r="S124" s="27">
        <f t="shared" si="25"/>
        <v>0</v>
      </c>
      <c r="T124" s="25"/>
      <c r="U124" s="21"/>
      <c r="V124" s="30"/>
    </row>
    <row r="125" spans="1:22" x14ac:dyDescent="0.2">
      <c r="A125" s="91">
        <f t="shared" si="19"/>
        <v>117</v>
      </c>
      <c r="B125" s="23" t="s">
        <v>9</v>
      </c>
      <c r="C125" s="27">
        <f t="shared" si="20"/>
        <v>0</v>
      </c>
      <c r="D125" s="25">
        <f t="shared" si="20"/>
        <v>0</v>
      </c>
      <c r="E125" s="25">
        <f t="shared" si="20"/>
        <v>0</v>
      </c>
      <c r="F125" s="26"/>
      <c r="G125" s="27">
        <f t="shared" si="24"/>
        <v>0</v>
      </c>
      <c r="H125" s="25"/>
      <c r="I125" s="25"/>
      <c r="J125" s="28"/>
      <c r="K125" s="96"/>
      <c r="L125" s="94"/>
      <c r="M125" s="94"/>
      <c r="N125" s="93"/>
      <c r="O125" s="96"/>
      <c r="P125" s="94"/>
      <c r="Q125" s="94"/>
      <c r="R125" s="93"/>
      <c r="S125" s="27">
        <f t="shared" si="25"/>
        <v>0</v>
      </c>
      <c r="T125" s="25"/>
      <c r="U125" s="21"/>
      <c r="V125" s="30"/>
    </row>
    <row r="126" spans="1:22" x14ac:dyDescent="0.2">
      <c r="A126" s="91">
        <f t="shared" si="19"/>
        <v>118</v>
      </c>
      <c r="B126" s="23" t="s">
        <v>10</v>
      </c>
      <c r="C126" s="27">
        <f t="shared" si="20"/>
        <v>0</v>
      </c>
      <c r="D126" s="25">
        <f t="shared" si="20"/>
        <v>0</v>
      </c>
      <c r="E126" s="25">
        <f t="shared" si="20"/>
        <v>0</v>
      </c>
      <c r="F126" s="26"/>
      <c r="G126" s="27">
        <f t="shared" si="24"/>
        <v>0</v>
      </c>
      <c r="H126" s="25"/>
      <c r="I126" s="25"/>
      <c r="J126" s="30"/>
      <c r="K126" s="96"/>
      <c r="L126" s="94"/>
      <c r="M126" s="94"/>
      <c r="N126" s="93"/>
      <c r="O126" s="96"/>
      <c r="P126" s="94"/>
      <c r="Q126" s="94"/>
      <c r="R126" s="93"/>
      <c r="S126" s="27"/>
      <c r="T126" s="25"/>
      <c r="U126" s="21"/>
      <c r="V126" s="30"/>
    </row>
    <row r="127" spans="1:22" x14ac:dyDescent="0.2">
      <c r="A127" s="91">
        <f t="shared" si="19"/>
        <v>119</v>
      </c>
      <c r="B127" s="23" t="s">
        <v>11</v>
      </c>
      <c r="C127" s="27">
        <f t="shared" si="20"/>
        <v>0</v>
      </c>
      <c r="D127" s="25">
        <f t="shared" si="20"/>
        <v>0</v>
      </c>
      <c r="E127" s="25">
        <f t="shared" si="20"/>
        <v>0</v>
      </c>
      <c r="F127" s="26"/>
      <c r="G127" s="27">
        <f t="shared" si="24"/>
        <v>0</v>
      </c>
      <c r="H127" s="25"/>
      <c r="I127" s="25"/>
      <c r="J127" s="30"/>
      <c r="K127" s="96"/>
      <c r="L127" s="94"/>
      <c r="M127" s="94"/>
      <c r="N127" s="93"/>
      <c r="O127" s="96"/>
      <c r="P127" s="94"/>
      <c r="Q127" s="94"/>
      <c r="R127" s="93"/>
      <c r="S127" s="27">
        <f t="shared" si="25"/>
        <v>0</v>
      </c>
      <c r="T127" s="25"/>
      <c r="U127" s="25"/>
      <c r="V127" s="30"/>
    </row>
    <row r="128" spans="1:22" x14ac:dyDescent="0.2">
      <c r="A128" s="91">
        <f t="shared" si="19"/>
        <v>120</v>
      </c>
      <c r="B128" s="23" t="s">
        <v>12</v>
      </c>
      <c r="C128" s="27">
        <f t="shared" si="20"/>
        <v>0</v>
      </c>
      <c r="D128" s="25">
        <f t="shared" si="20"/>
        <v>0</v>
      </c>
      <c r="E128" s="25">
        <f t="shared" si="20"/>
        <v>0</v>
      </c>
      <c r="F128" s="26"/>
      <c r="G128" s="27">
        <f t="shared" si="24"/>
        <v>0</v>
      </c>
      <c r="H128" s="25"/>
      <c r="I128" s="25"/>
      <c r="J128" s="30"/>
      <c r="K128" s="96"/>
      <c r="L128" s="94"/>
      <c r="M128" s="94"/>
      <c r="N128" s="93"/>
      <c r="O128" s="96"/>
      <c r="P128" s="94"/>
      <c r="Q128" s="94"/>
      <c r="R128" s="93"/>
      <c r="S128" s="27">
        <f t="shared" si="25"/>
        <v>0</v>
      </c>
      <c r="T128" s="25"/>
      <c r="U128" s="21"/>
      <c r="V128" s="30"/>
    </row>
    <row r="129" spans="1:22" x14ac:dyDescent="0.2">
      <c r="A129" s="91">
        <f t="shared" si="19"/>
        <v>121</v>
      </c>
      <c r="B129" s="23" t="s">
        <v>13</v>
      </c>
      <c r="C129" s="27">
        <f t="shared" si="20"/>
        <v>0</v>
      </c>
      <c r="D129" s="25">
        <f t="shared" si="20"/>
        <v>0</v>
      </c>
      <c r="E129" s="25">
        <f t="shared" si="20"/>
        <v>0</v>
      </c>
      <c r="F129" s="26"/>
      <c r="G129" s="27">
        <f t="shared" si="24"/>
        <v>0</v>
      </c>
      <c r="H129" s="25"/>
      <c r="I129" s="25"/>
      <c r="J129" s="30"/>
      <c r="K129" s="96"/>
      <c r="L129" s="94"/>
      <c r="M129" s="94"/>
      <c r="N129" s="93"/>
      <c r="O129" s="96"/>
      <c r="P129" s="94"/>
      <c r="Q129" s="94"/>
      <c r="R129" s="93"/>
      <c r="S129" s="27"/>
      <c r="T129" s="25"/>
      <c r="U129" s="21"/>
      <c r="V129" s="30"/>
    </row>
    <row r="130" spans="1:22" x14ac:dyDescent="0.2">
      <c r="A130" s="91">
        <f t="shared" si="19"/>
        <v>122</v>
      </c>
      <c r="B130" s="23" t="s">
        <v>14</v>
      </c>
      <c r="C130" s="27">
        <f t="shared" si="20"/>
        <v>0</v>
      </c>
      <c r="D130" s="25">
        <f t="shared" si="20"/>
        <v>0</v>
      </c>
      <c r="E130" s="25"/>
      <c r="F130" s="26"/>
      <c r="G130" s="27">
        <f t="shared" si="24"/>
        <v>0</v>
      </c>
      <c r="H130" s="25"/>
      <c r="I130" s="25"/>
      <c r="J130" s="30"/>
      <c r="K130" s="96"/>
      <c r="L130" s="94"/>
      <c r="M130" s="94"/>
      <c r="N130" s="93"/>
      <c r="O130" s="96"/>
      <c r="P130" s="94"/>
      <c r="Q130" s="94"/>
      <c r="R130" s="93"/>
      <c r="S130" s="27"/>
      <c r="T130" s="25"/>
      <c r="U130" s="21"/>
      <c r="V130" s="30"/>
    </row>
    <row r="131" spans="1:22" x14ac:dyDescent="0.2">
      <c r="A131" s="91">
        <f t="shared" si="19"/>
        <v>123</v>
      </c>
      <c r="B131" s="23" t="s">
        <v>28</v>
      </c>
      <c r="C131" s="27">
        <f t="shared" si="20"/>
        <v>0</v>
      </c>
      <c r="D131" s="25">
        <f t="shared" si="20"/>
        <v>0</v>
      </c>
      <c r="E131" s="25">
        <f t="shared" si="20"/>
        <v>0</v>
      </c>
      <c r="F131" s="26"/>
      <c r="G131" s="27">
        <f t="shared" si="24"/>
        <v>0</v>
      </c>
      <c r="H131" s="25"/>
      <c r="I131" s="25"/>
      <c r="J131" s="30"/>
      <c r="K131" s="96"/>
      <c r="L131" s="94"/>
      <c r="M131" s="94"/>
      <c r="N131" s="93"/>
      <c r="O131" s="96"/>
      <c r="P131" s="94"/>
      <c r="Q131" s="94"/>
      <c r="R131" s="93"/>
      <c r="S131" s="27">
        <f t="shared" si="25"/>
        <v>0</v>
      </c>
      <c r="T131" s="25"/>
      <c r="U131" s="21"/>
      <c r="V131" s="30"/>
    </row>
    <row r="132" spans="1:22" x14ac:dyDescent="0.2">
      <c r="A132" s="91">
        <f t="shared" si="19"/>
        <v>124</v>
      </c>
      <c r="B132" s="23" t="s">
        <v>16</v>
      </c>
      <c r="C132" s="27">
        <f t="shared" si="20"/>
        <v>0</v>
      </c>
      <c r="D132" s="25">
        <f t="shared" si="20"/>
        <v>0</v>
      </c>
      <c r="E132" s="25"/>
      <c r="F132" s="26"/>
      <c r="G132" s="33">
        <f t="shared" si="24"/>
        <v>0</v>
      </c>
      <c r="H132" s="25"/>
      <c r="I132" s="25"/>
      <c r="J132" s="30"/>
      <c r="K132" s="96"/>
      <c r="L132" s="94"/>
      <c r="M132" s="94"/>
      <c r="N132" s="93"/>
      <c r="O132" s="96"/>
      <c r="P132" s="94"/>
      <c r="Q132" s="94"/>
      <c r="R132" s="93"/>
      <c r="S132" s="27"/>
      <c r="T132" s="21"/>
      <c r="U132" s="21"/>
      <c r="V132" s="30"/>
    </row>
    <row r="133" spans="1:22" x14ac:dyDescent="0.2">
      <c r="A133" s="91">
        <f t="shared" si="19"/>
        <v>125</v>
      </c>
      <c r="B133" s="23" t="s">
        <v>137</v>
      </c>
      <c r="C133" s="27">
        <f t="shared" si="20"/>
        <v>0</v>
      </c>
      <c r="D133" s="25">
        <f t="shared" si="20"/>
        <v>0</v>
      </c>
      <c r="E133" s="25"/>
      <c r="F133" s="26"/>
      <c r="G133" s="33">
        <f>G134</f>
        <v>0</v>
      </c>
      <c r="H133" s="25"/>
      <c r="I133" s="25"/>
      <c r="J133" s="98"/>
      <c r="K133" s="103"/>
      <c r="L133" s="94"/>
      <c r="M133" s="94"/>
      <c r="N133" s="98"/>
      <c r="O133" s="103"/>
      <c r="P133" s="94"/>
      <c r="Q133" s="94"/>
      <c r="R133" s="98"/>
      <c r="S133" s="103"/>
      <c r="T133" s="94"/>
      <c r="U133" s="94"/>
      <c r="V133" s="98"/>
    </row>
    <row r="134" spans="1:22" x14ac:dyDescent="0.2">
      <c r="A134" s="91">
        <f t="shared" si="19"/>
        <v>126</v>
      </c>
      <c r="B134" s="23" t="s">
        <v>138</v>
      </c>
      <c r="C134" s="18">
        <f t="shared" si="20"/>
        <v>0</v>
      </c>
      <c r="D134" s="21">
        <f t="shared" si="20"/>
        <v>0</v>
      </c>
      <c r="E134" s="25"/>
      <c r="F134" s="26"/>
      <c r="G134" s="103">
        <f t="shared" si="24"/>
        <v>0</v>
      </c>
      <c r="H134" s="21"/>
      <c r="I134" s="25"/>
      <c r="J134" s="98"/>
      <c r="K134" s="103"/>
      <c r="L134" s="94"/>
      <c r="M134" s="94"/>
      <c r="N134" s="98"/>
      <c r="O134" s="103"/>
      <c r="P134" s="94"/>
      <c r="Q134" s="94"/>
      <c r="R134" s="98"/>
      <c r="S134" s="33"/>
      <c r="T134" s="25"/>
      <c r="U134" s="25"/>
      <c r="V134" s="34"/>
    </row>
    <row r="135" spans="1:22" x14ac:dyDescent="0.2">
      <c r="A135" s="91">
        <f t="shared" si="19"/>
        <v>127</v>
      </c>
      <c r="B135" s="23" t="s">
        <v>102</v>
      </c>
      <c r="C135" s="27">
        <f t="shared" si="20"/>
        <v>0</v>
      </c>
      <c r="D135" s="25">
        <f t="shared" si="20"/>
        <v>0</v>
      </c>
      <c r="E135" s="25"/>
      <c r="F135" s="26"/>
      <c r="G135" s="33">
        <f>G136+G137</f>
        <v>0</v>
      </c>
      <c r="H135" s="25"/>
      <c r="I135" s="94"/>
      <c r="J135" s="98"/>
      <c r="K135" s="103"/>
      <c r="L135" s="94"/>
      <c r="M135" s="94"/>
      <c r="N135" s="98"/>
      <c r="O135" s="103"/>
      <c r="P135" s="94"/>
      <c r="Q135" s="94"/>
      <c r="R135" s="98"/>
      <c r="S135" s="103"/>
      <c r="T135" s="94"/>
      <c r="U135" s="94"/>
      <c r="V135" s="98"/>
    </row>
    <row r="136" spans="1:22" x14ac:dyDescent="0.2">
      <c r="A136" s="91">
        <f t="shared" si="19"/>
        <v>128</v>
      </c>
      <c r="B136" s="38" t="s">
        <v>139</v>
      </c>
      <c r="C136" s="18">
        <f t="shared" si="20"/>
        <v>0</v>
      </c>
      <c r="D136" s="21">
        <f t="shared" si="20"/>
        <v>0</v>
      </c>
      <c r="E136" s="25"/>
      <c r="F136" s="26"/>
      <c r="G136" s="96">
        <f t="shared" si="24"/>
        <v>0</v>
      </c>
      <c r="H136" s="21"/>
      <c r="I136" s="25"/>
      <c r="J136" s="93"/>
      <c r="K136" s="96"/>
      <c r="L136" s="94"/>
      <c r="M136" s="94"/>
      <c r="N136" s="93"/>
      <c r="O136" s="96"/>
      <c r="P136" s="94"/>
      <c r="Q136" s="94"/>
      <c r="R136" s="93"/>
      <c r="S136" s="27"/>
      <c r="T136" s="25"/>
      <c r="U136" s="25"/>
      <c r="V136" s="28"/>
    </row>
    <row r="137" spans="1:22" x14ac:dyDescent="0.2">
      <c r="A137" s="91">
        <f t="shared" si="19"/>
        <v>129</v>
      </c>
      <c r="B137" s="139" t="s">
        <v>140</v>
      </c>
      <c r="C137" s="18">
        <f t="shared" si="20"/>
        <v>0</v>
      </c>
      <c r="D137" s="21">
        <f t="shared" si="20"/>
        <v>0</v>
      </c>
      <c r="E137" s="25"/>
      <c r="F137" s="26"/>
      <c r="G137" s="96">
        <f t="shared" si="24"/>
        <v>0</v>
      </c>
      <c r="H137" s="21"/>
      <c r="I137" s="25"/>
      <c r="J137" s="93"/>
      <c r="K137" s="96"/>
      <c r="L137" s="94"/>
      <c r="M137" s="94"/>
      <c r="N137" s="93"/>
      <c r="O137" s="96"/>
      <c r="P137" s="94"/>
      <c r="Q137" s="94"/>
      <c r="R137" s="93"/>
      <c r="S137" s="27"/>
      <c r="T137" s="25"/>
      <c r="U137" s="25"/>
      <c r="V137" s="28"/>
    </row>
    <row r="138" spans="1:22" x14ac:dyDescent="0.2">
      <c r="A138" s="91">
        <v>130</v>
      </c>
      <c r="B138" s="23" t="s">
        <v>75</v>
      </c>
      <c r="C138" s="27">
        <f>G138+K138+O138+S138</f>
        <v>37.466999999999999</v>
      </c>
      <c r="D138" s="25">
        <f>H138+L138+P138+T138</f>
        <v>37.466999999999999</v>
      </c>
      <c r="E138" s="25">
        <f t="shared" si="20"/>
        <v>18.872</v>
      </c>
      <c r="F138" s="26"/>
      <c r="G138" s="27">
        <f>+H138</f>
        <v>33.466999999999999</v>
      </c>
      <c r="H138" s="25">
        <v>33.466999999999999</v>
      </c>
      <c r="I138" s="25">
        <v>18.872</v>
      </c>
      <c r="J138" s="93"/>
      <c r="K138" s="96"/>
      <c r="L138" s="94"/>
      <c r="M138" s="94"/>
      <c r="N138" s="93"/>
      <c r="O138" s="96"/>
      <c r="P138" s="94"/>
      <c r="Q138" s="94"/>
      <c r="R138" s="93"/>
      <c r="S138" s="27">
        <f>T138+V138</f>
        <v>4</v>
      </c>
      <c r="T138" s="25">
        <v>4</v>
      </c>
      <c r="U138" s="25"/>
      <c r="V138" s="28"/>
    </row>
    <row r="139" spans="1:22" ht="13.5" thickBot="1" x14ac:dyDescent="0.25">
      <c r="A139" s="120">
        <v>131</v>
      </c>
      <c r="B139" s="40" t="s">
        <v>119</v>
      </c>
      <c r="C139" s="44">
        <f>G139+K139+O139+S139</f>
        <v>27.847999999999999</v>
      </c>
      <c r="D139" s="42">
        <f>H139+L139+P139+T139</f>
        <v>27.847999999999999</v>
      </c>
      <c r="E139" s="42">
        <f>I139+M139+Q139+U139</f>
        <v>19.053999999999998</v>
      </c>
      <c r="F139" s="43"/>
      <c r="G139" s="55">
        <f>+H139</f>
        <v>27.448</v>
      </c>
      <c r="H139" s="54">
        <v>27.448</v>
      </c>
      <c r="I139" s="54">
        <v>19.053999999999998</v>
      </c>
      <c r="J139" s="123"/>
      <c r="K139" s="140"/>
      <c r="L139" s="141"/>
      <c r="M139" s="141"/>
      <c r="N139" s="142"/>
      <c r="O139" s="140"/>
      <c r="P139" s="141"/>
      <c r="Q139" s="141"/>
      <c r="R139" s="142"/>
      <c r="S139" s="27">
        <f>T139+V139</f>
        <v>0.4</v>
      </c>
      <c r="T139" s="42">
        <v>0.4</v>
      </c>
      <c r="U139" s="42"/>
      <c r="V139" s="45"/>
    </row>
    <row r="140" spans="1:22" ht="45.75" thickBot="1" x14ac:dyDescent="0.25">
      <c r="A140" s="71">
        <v>132</v>
      </c>
      <c r="B140" s="143" t="s">
        <v>141</v>
      </c>
      <c r="C140" s="73">
        <f t="shared" si="20"/>
        <v>0</v>
      </c>
      <c r="D140" s="60">
        <f t="shared" si="20"/>
        <v>0</v>
      </c>
      <c r="E140" s="60">
        <f t="shared" si="20"/>
        <v>0</v>
      </c>
      <c r="F140" s="63">
        <f t="shared" si="20"/>
        <v>0</v>
      </c>
      <c r="G140" s="73">
        <f>G141+SUM(G157:G168)+G170+G173</f>
        <v>0</v>
      </c>
      <c r="H140" s="62">
        <f>H141+SUM(H157:H168)+H170+H173</f>
        <v>0</v>
      </c>
      <c r="I140" s="60">
        <f>I141+SUM(I157:I168)+I170+I173</f>
        <v>0</v>
      </c>
      <c r="J140" s="65">
        <f>J141+SUM(J157:J168)+J170+J173</f>
        <v>0</v>
      </c>
      <c r="K140" s="74">
        <f>K141+SUM(K158:K168)+K173</f>
        <v>0</v>
      </c>
      <c r="L140" s="60">
        <f>L141+SUM(L158:L168)+L173</f>
        <v>0</v>
      </c>
      <c r="M140" s="60">
        <f>M141+SUM(M157:M168)+M170+M173</f>
        <v>0</v>
      </c>
      <c r="N140" s="65"/>
      <c r="O140" s="73"/>
      <c r="P140" s="60"/>
      <c r="Q140" s="60"/>
      <c r="R140" s="65"/>
      <c r="S140" s="73">
        <f>S141+SUM(S157:S168)+S170+S173</f>
        <v>0</v>
      </c>
      <c r="T140" s="60">
        <f>T157+T173</f>
        <v>0</v>
      </c>
      <c r="U140" s="60">
        <f>U157+U173</f>
        <v>0</v>
      </c>
      <c r="V140" s="65"/>
    </row>
    <row r="141" spans="1:22" x14ac:dyDescent="0.2">
      <c r="A141" s="76">
        <f t="shared" si="19"/>
        <v>133</v>
      </c>
      <c r="B141" s="90" t="s">
        <v>87</v>
      </c>
      <c r="C141" s="85">
        <f t="shared" si="20"/>
        <v>0</v>
      </c>
      <c r="D141" s="83">
        <f t="shared" si="20"/>
        <v>0</v>
      </c>
      <c r="E141" s="83"/>
      <c r="F141" s="86">
        <f t="shared" si="20"/>
        <v>0</v>
      </c>
      <c r="G141" s="83">
        <f>SUM(G142:G156)</f>
        <v>0</v>
      </c>
      <c r="H141" s="83">
        <f>SUM(H142:H156)</f>
        <v>0</v>
      </c>
      <c r="I141" s="83"/>
      <c r="J141" s="87">
        <f>SUM(J142:J156)</f>
        <v>0</v>
      </c>
      <c r="K141" s="88">
        <f>SUM(K142:K153)+K154</f>
        <v>0</v>
      </c>
      <c r="L141" s="83">
        <f>SUM(L142:L153)</f>
        <v>0</v>
      </c>
      <c r="M141" s="83">
        <f>SUM(M142:M153)</f>
        <v>0</v>
      </c>
      <c r="N141" s="113"/>
      <c r="O141" s="132"/>
      <c r="P141" s="117"/>
      <c r="Q141" s="117"/>
      <c r="R141" s="113"/>
      <c r="S141" s="132"/>
      <c r="T141" s="117"/>
      <c r="U141" s="117"/>
      <c r="V141" s="113"/>
    </row>
    <row r="142" spans="1:22" x14ac:dyDescent="0.2">
      <c r="A142" s="91">
        <f t="shared" si="19"/>
        <v>134</v>
      </c>
      <c r="B142" s="38" t="s">
        <v>142</v>
      </c>
      <c r="C142" s="18">
        <f t="shared" si="20"/>
        <v>0</v>
      </c>
      <c r="D142" s="94">
        <f t="shared" si="20"/>
        <v>0</v>
      </c>
      <c r="E142" s="25"/>
      <c r="F142" s="28"/>
      <c r="G142" s="100">
        <f t="shared" si="24"/>
        <v>0</v>
      </c>
      <c r="H142" s="94"/>
      <c r="I142" s="94"/>
      <c r="J142" s="95"/>
      <c r="K142" s="96"/>
      <c r="L142" s="94"/>
      <c r="M142" s="94"/>
      <c r="N142" s="93"/>
      <c r="O142" s="96"/>
      <c r="P142" s="94"/>
      <c r="Q142" s="94"/>
      <c r="R142" s="93"/>
      <c r="S142" s="96"/>
      <c r="T142" s="94"/>
      <c r="U142" s="94"/>
      <c r="V142" s="93"/>
    </row>
    <row r="143" spans="1:22" x14ac:dyDescent="0.2">
      <c r="A143" s="91">
        <f>+A142+1</f>
        <v>135</v>
      </c>
      <c r="B143" s="38" t="s">
        <v>143</v>
      </c>
      <c r="C143" s="18">
        <f t="shared" si="20"/>
        <v>0</v>
      </c>
      <c r="D143" s="94">
        <f t="shared" si="20"/>
        <v>0</v>
      </c>
      <c r="E143" s="25"/>
      <c r="F143" s="28"/>
      <c r="G143" s="100">
        <f t="shared" si="24"/>
        <v>0</v>
      </c>
      <c r="H143" s="94"/>
      <c r="I143" s="94"/>
      <c r="J143" s="95"/>
      <c r="K143" s="96"/>
      <c r="L143" s="94"/>
      <c r="M143" s="94"/>
      <c r="N143" s="93"/>
      <c r="O143" s="96"/>
      <c r="P143" s="94"/>
      <c r="Q143" s="94"/>
      <c r="R143" s="93"/>
      <c r="S143" s="96"/>
      <c r="T143" s="94"/>
      <c r="U143" s="94"/>
      <c r="V143" s="93"/>
    </row>
    <row r="144" spans="1:22" x14ac:dyDescent="0.2">
      <c r="A144" s="91">
        <f>+A143+1</f>
        <v>136</v>
      </c>
      <c r="B144" s="38" t="s">
        <v>144</v>
      </c>
      <c r="C144" s="18">
        <f t="shared" si="20"/>
        <v>0</v>
      </c>
      <c r="D144" s="94">
        <f t="shared" si="20"/>
        <v>0</v>
      </c>
      <c r="E144" s="25"/>
      <c r="F144" s="28"/>
      <c r="G144" s="100">
        <f t="shared" si="24"/>
        <v>0</v>
      </c>
      <c r="H144" s="94"/>
      <c r="I144" s="94"/>
      <c r="J144" s="95"/>
      <c r="K144" s="96"/>
      <c r="L144" s="94"/>
      <c r="M144" s="94"/>
      <c r="N144" s="93"/>
      <c r="O144" s="96"/>
      <c r="P144" s="94"/>
      <c r="Q144" s="94"/>
      <c r="R144" s="93"/>
      <c r="S144" s="96"/>
      <c r="T144" s="94"/>
      <c r="U144" s="94"/>
      <c r="V144" s="93"/>
    </row>
    <row r="145" spans="1:22" x14ac:dyDescent="0.2">
      <c r="A145" s="91">
        <v>137</v>
      </c>
      <c r="B145" s="38" t="s">
        <v>145</v>
      </c>
      <c r="C145" s="18">
        <f t="shared" si="20"/>
        <v>0</v>
      </c>
      <c r="D145" s="94">
        <f t="shared" si="20"/>
        <v>0</v>
      </c>
      <c r="E145" s="25"/>
      <c r="F145" s="28"/>
      <c r="G145" s="100">
        <f t="shared" si="24"/>
        <v>0</v>
      </c>
      <c r="H145" s="92"/>
      <c r="I145" s="94"/>
      <c r="J145" s="95"/>
      <c r="K145" s="96"/>
      <c r="L145" s="94"/>
      <c r="M145" s="94"/>
      <c r="N145" s="93"/>
      <c r="O145" s="96"/>
      <c r="P145" s="94"/>
      <c r="Q145" s="94"/>
      <c r="R145" s="93"/>
      <c r="S145" s="96"/>
      <c r="T145" s="94"/>
      <c r="U145" s="94"/>
      <c r="V145" s="93"/>
    </row>
    <row r="146" spans="1:22" x14ac:dyDescent="0.2">
      <c r="A146" s="91">
        <v>138</v>
      </c>
      <c r="B146" s="119" t="s">
        <v>146</v>
      </c>
      <c r="C146" s="18">
        <f t="shared" si="20"/>
        <v>0</v>
      </c>
      <c r="D146" s="94">
        <f t="shared" si="20"/>
        <v>0</v>
      </c>
      <c r="E146" s="25"/>
      <c r="F146" s="28"/>
      <c r="G146" s="100">
        <f t="shared" si="24"/>
        <v>0</v>
      </c>
      <c r="H146" s="94"/>
      <c r="I146" s="94"/>
      <c r="J146" s="95"/>
      <c r="K146" s="96"/>
      <c r="L146" s="94"/>
      <c r="M146" s="94"/>
      <c r="N146" s="93"/>
      <c r="O146" s="96"/>
      <c r="P146" s="94"/>
      <c r="Q146" s="94"/>
      <c r="R146" s="93"/>
      <c r="S146" s="96"/>
      <c r="T146" s="94"/>
      <c r="U146" s="94"/>
      <c r="V146" s="93"/>
    </row>
    <row r="147" spans="1:22" x14ac:dyDescent="0.2">
      <c r="A147" s="91">
        <f>+A146+1</f>
        <v>139</v>
      </c>
      <c r="B147" s="38" t="s">
        <v>147</v>
      </c>
      <c r="C147" s="18">
        <f t="shared" si="20"/>
        <v>0</v>
      </c>
      <c r="D147" s="94">
        <f t="shared" si="20"/>
        <v>0</v>
      </c>
      <c r="E147" s="25"/>
      <c r="F147" s="28"/>
      <c r="G147" s="100"/>
      <c r="H147" s="94"/>
      <c r="I147" s="94"/>
      <c r="J147" s="95"/>
      <c r="K147" s="96">
        <f>L147+N147</f>
        <v>0</v>
      </c>
      <c r="L147" s="94"/>
      <c r="M147" s="94"/>
      <c r="N147" s="93"/>
      <c r="O147" s="96"/>
      <c r="P147" s="94"/>
      <c r="Q147" s="94"/>
      <c r="R147" s="93"/>
      <c r="S147" s="96"/>
      <c r="T147" s="94"/>
      <c r="U147" s="94"/>
      <c r="V147" s="93"/>
    </row>
    <row r="148" spans="1:22" x14ac:dyDescent="0.2">
      <c r="A148" s="91">
        <f>+A147+1</f>
        <v>140</v>
      </c>
      <c r="B148" s="38" t="s">
        <v>148</v>
      </c>
      <c r="C148" s="18">
        <f t="shared" si="20"/>
        <v>0</v>
      </c>
      <c r="D148" s="94">
        <f t="shared" si="20"/>
        <v>0</v>
      </c>
      <c r="E148" s="25"/>
      <c r="F148" s="28"/>
      <c r="G148" s="100"/>
      <c r="H148" s="94"/>
      <c r="I148" s="94"/>
      <c r="J148" s="95"/>
      <c r="K148" s="96">
        <f>L148+N148</f>
        <v>0</v>
      </c>
      <c r="L148" s="94"/>
      <c r="M148" s="94"/>
      <c r="N148" s="93"/>
      <c r="O148" s="96"/>
      <c r="P148" s="94"/>
      <c r="Q148" s="94"/>
      <c r="R148" s="93"/>
      <c r="S148" s="96"/>
      <c r="T148" s="94"/>
      <c r="U148" s="94"/>
      <c r="V148" s="93"/>
    </row>
    <row r="149" spans="1:22" x14ac:dyDescent="0.2">
      <c r="A149" s="91">
        <v>141</v>
      </c>
      <c r="B149" s="38" t="s">
        <v>149</v>
      </c>
      <c r="C149" s="18"/>
      <c r="D149" s="94"/>
      <c r="E149" s="25"/>
      <c r="F149" s="28"/>
      <c r="G149" s="100"/>
      <c r="H149" s="94"/>
      <c r="I149" s="94"/>
      <c r="J149" s="95"/>
      <c r="K149" s="96">
        <f>L149+N149</f>
        <v>0</v>
      </c>
      <c r="L149" s="94"/>
      <c r="M149" s="94"/>
      <c r="N149" s="93"/>
      <c r="O149" s="96"/>
      <c r="P149" s="94"/>
      <c r="Q149" s="94"/>
      <c r="R149" s="93"/>
      <c r="S149" s="96"/>
      <c r="T149" s="94"/>
      <c r="U149" s="94"/>
      <c r="V149" s="93"/>
    </row>
    <row r="150" spans="1:22" x14ac:dyDescent="0.2">
      <c r="A150" s="91">
        <v>142</v>
      </c>
      <c r="B150" s="38" t="s">
        <v>150</v>
      </c>
      <c r="C150" s="18">
        <f t="shared" si="20"/>
        <v>0</v>
      </c>
      <c r="D150" s="94">
        <f t="shared" si="20"/>
        <v>0</v>
      </c>
      <c r="E150" s="25"/>
      <c r="F150" s="28"/>
      <c r="G150" s="100">
        <f t="shared" si="24"/>
        <v>0</v>
      </c>
      <c r="H150" s="94"/>
      <c r="I150" s="94"/>
      <c r="J150" s="95"/>
      <c r="K150" s="96"/>
      <c r="L150" s="94"/>
      <c r="M150" s="94"/>
      <c r="N150" s="93"/>
      <c r="O150" s="96"/>
      <c r="P150" s="94"/>
      <c r="Q150" s="94"/>
      <c r="R150" s="93"/>
      <c r="S150" s="96"/>
      <c r="T150" s="94"/>
      <c r="U150" s="94"/>
      <c r="V150" s="93"/>
    </row>
    <row r="151" spans="1:22" ht="38.25" x14ac:dyDescent="0.2">
      <c r="A151" s="144">
        <v>143</v>
      </c>
      <c r="B151" s="145" t="s">
        <v>151</v>
      </c>
      <c r="C151" s="146">
        <f t="shared" si="20"/>
        <v>0</v>
      </c>
      <c r="D151" s="147">
        <f>H151+L151+P151+T151</f>
        <v>0</v>
      </c>
      <c r="E151" s="148"/>
      <c r="F151" s="149"/>
      <c r="G151" s="150">
        <f t="shared" si="24"/>
        <v>0</v>
      </c>
      <c r="H151" s="151"/>
      <c r="I151" s="152"/>
      <c r="J151" s="153"/>
      <c r="K151" s="96"/>
      <c r="L151" s="152"/>
      <c r="M151" s="152"/>
      <c r="N151" s="154"/>
      <c r="O151" s="155"/>
      <c r="P151" s="152"/>
      <c r="Q151" s="152"/>
      <c r="R151" s="154"/>
      <c r="S151" s="39"/>
      <c r="T151" s="152"/>
      <c r="U151" s="152"/>
      <c r="V151" s="154"/>
    </row>
    <row r="152" spans="1:22" x14ac:dyDescent="0.2">
      <c r="A152" s="144">
        <v>144</v>
      </c>
      <c r="B152" s="145" t="s">
        <v>152</v>
      </c>
      <c r="C152" s="146">
        <f t="shared" si="20"/>
        <v>0</v>
      </c>
      <c r="D152" s="147">
        <f>H152+L152+P152+T152</f>
        <v>0</v>
      </c>
      <c r="E152" s="147">
        <f>I152+M152+Q152+U152</f>
        <v>0</v>
      </c>
      <c r="F152" s="149"/>
      <c r="G152" s="150"/>
      <c r="H152" s="151"/>
      <c r="I152" s="152"/>
      <c r="J152" s="153"/>
      <c r="K152" s="96">
        <f>L152+N152</f>
        <v>0</v>
      </c>
      <c r="L152" s="152"/>
      <c r="M152" s="152"/>
      <c r="N152" s="154"/>
      <c r="O152" s="155"/>
      <c r="P152" s="152"/>
      <c r="Q152" s="152"/>
      <c r="R152" s="154"/>
      <c r="S152" s="39"/>
      <c r="T152" s="152"/>
      <c r="U152" s="152"/>
      <c r="V152" s="154"/>
    </row>
    <row r="153" spans="1:22" ht="25.5" x14ac:dyDescent="0.2">
      <c r="A153" s="91">
        <v>145</v>
      </c>
      <c r="B153" s="104" t="s">
        <v>153</v>
      </c>
      <c r="C153" s="18">
        <f t="shared" si="20"/>
        <v>0</v>
      </c>
      <c r="D153" s="147"/>
      <c r="E153" s="25"/>
      <c r="F153" s="30">
        <f t="shared" si="20"/>
        <v>0</v>
      </c>
      <c r="G153" s="150">
        <f t="shared" si="24"/>
        <v>0</v>
      </c>
      <c r="H153" s="94"/>
      <c r="I153" s="94"/>
      <c r="J153" s="95"/>
      <c r="K153" s="96"/>
      <c r="L153" s="94"/>
      <c r="M153" s="94"/>
      <c r="N153" s="93"/>
      <c r="O153" s="96"/>
      <c r="P153" s="94"/>
      <c r="Q153" s="94"/>
      <c r="R153" s="93"/>
      <c r="S153" s="96"/>
      <c r="T153" s="94"/>
      <c r="U153" s="94"/>
      <c r="V153" s="93"/>
    </row>
    <row r="154" spans="1:22" ht="25.5" x14ac:dyDescent="0.2">
      <c r="A154" s="91">
        <v>146</v>
      </c>
      <c r="B154" s="156" t="s">
        <v>58</v>
      </c>
      <c r="C154" s="18">
        <f t="shared" si="20"/>
        <v>0</v>
      </c>
      <c r="D154" s="147"/>
      <c r="E154" s="25"/>
      <c r="F154" s="30">
        <f t="shared" si="20"/>
        <v>0</v>
      </c>
      <c r="G154" s="150">
        <f t="shared" si="24"/>
        <v>0</v>
      </c>
      <c r="H154" s="94"/>
      <c r="I154" s="94"/>
      <c r="J154" s="95"/>
      <c r="K154" s="96"/>
      <c r="L154" s="94"/>
      <c r="M154" s="94"/>
      <c r="N154" s="93"/>
      <c r="O154" s="96"/>
      <c r="P154" s="94"/>
      <c r="Q154" s="94"/>
      <c r="R154" s="93"/>
      <c r="S154" s="96"/>
      <c r="T154" s="94"/>
      <c r="U154" s="94"/>
      <c r="V154" s="93"/>
    </row>
    <row r="155" spans="1:22" x14ac:dyDescent="0.2">
      <c r="A155" s="91">
        <v>147</v>
      </c>
      <c r="B155" s="156" t="s">
        <v>154</v>
      </c>
      <c r="C155" s="18">
        <f t="shared" si="20"/>
        <v>0</v>
      </c>
      <c r="D155" s="147">
        <f>H155+L155+P155+T155</f>
        <v>0</v>
      </c>
      <c r="E155" s="25"/>
      <c r="F155" s="30"/>
      <c r="G155" s="150">
        <f t="shared" si="24"/>
        <v>0</v>
      </c>
      <c r="H155" s="94"/>
      <c r="I155" s="94"/>
      <c r="J155" s="95"/>
      <c r="K155" s="96"/>
      <c r="L155" s="94"/>
      <c r="M155" s="94"/>
      <c r="N155" s="93"/>
      <c r="O155" s="96"/>
      <c r="P155" s="94"/>
      <c r="Q155" s="94"/>
      <c r="R155" s="93"/>
      <c r="S155" s="96"/>
      <c r="T155" s="94"/>
      <c r="U155" s="94"/>
      <c r="V155" s="93"/>
    </row>
    <row r="156" spans="1:22" x14ac:dyDescent="0.2">
      <c r="A156" s="91">
        <v>148</v>
      </c>
      <c r="B156" s="156" t="s">
        <v>155</v>
      </c>
      <c r="C156" s="18">
        <f t="shared" si="20"/>
        <v>0</v>
      </c>
      <c r="D156" s="147">
        <f>H156+L156+P156+T156</f>
        <v>0</v>
      </c>
      <c r="E156" s="25"/>
      <c r="F156" s="30"/>
      <c r="G156" s="150">
        <f t="shared" si="24"/>
        <v>0</v>
      </c>
      <c r="H156" s="94"/>
      <c r="I156" s="94"/>
      <c r="J156" s="95"/>
      <c r="K156" s="96"/>
      <c r="L156" s="94"/>
      <c r="M156" s="94"/>
      <c r="N156" s="93"/>
      <c r="O156" s="96"/>
      <c r="P156" s="94"/>
      <c r="Q156" s="94"/>
      <c r="R156" s="93"/>
      <c r="S156" s="96"/>
      <c r="T156" s="94"/>
      <c r="U156" s="94"/>
      <c r="V156" s="93"/>
    </row>
    <row r="157" spans="1:22" x14ac:dyDescent="0.2">
      <c r="A157" s="91">
        <v>149</v>
      </c>
      <c r="B157" s="23" t="s">
        <v>27</v>
      </c>
      <c r="C157" s="27">
        <f t="shared" si="20"/>
        <v>0</v>
      </c>
      <c r="D157" s="25">
        <f t="shared" si="20"/>
        <v>0</v>
      </c>
      <c r="E157" s="25">
        <f t="shared" si="20"/>
        <v>0</v>
      </c>
      <c r="F157" s="28"/>
      <c r="G157" s="24">
        <f t="shared" si="24"/>
        <v>0</v>
      </c>
      <c r="H157" s="25"/>
      <c r="I157" s="25"/>
      <c r="J157" s="26"/>
      <c r="K157" s="27"/>
      <c r="L157" s="25"/>
      <c r="M157" s="25"/>
      <c r="N157" s="93"/>
      <c r="O157" s="96"/>
      <c r="P157" s="94"/>
      <c r="Q157" s="94"/>
      <c r="R157" s="93"/>
      <c r="S157" s="27">
        <f>T157+V157</f>
        <v>0</v>
      </c>
      <c r="T157" s="25"/>
      <c r="U157" s="25"/>
      <c r="V157" s="28"/>
    </row>
    <row r="158" spans="1:22" x14ac:dyDescent="0.2">
      <c r="A158" s="91">
        <f t="shared" ref="A158:A205" si="26">+A157+1</f>
        <v>150</v>
      </c>
      <c r="B158" s="23" t="s">
        <v>7</v>
      </c>
      <c r="C158" s="27">
        <f t="shared" si="20"/>
        <v>0</v>
      </c>
      <c r="D158" s="25">
        <f t="shared" si="20"/>
        <v>0</v>
      </c>
      <c r="E158" s="25">
        <f t="shared" si="20"/>
        <v>0</v>
      </c>
      <c r="F158" s="28"/>
      <c r="G158" s="24"/>
      <c r="H158" s="21"/>
      <c r="I158" s="21"/>
      <c r="J158" s="29"/>
      <c r="K158" s="27">
        <f t="shared" ref="K158:K169" si="27">L158+N158</f>
        <v>0</v>
      </c>
      <c r="L158" s="25"/>
      <c r="M158" s="25"/>
      <c r="N158" s="30"/>
      <c r="O158" s="96"/>
      <c r="P158" s="94"/>
      <c r="Q158" s="94"/>
      <c r="R158" s="93"/>
      <c r="S158" s="96"/>
      <c r="T158" s="94"/>
      <c r="U158" s="94"/>
      <c r="V158" s="93"/>
    </row>
    <row r="159" spans="1:22" x14ac:dyDescent="0.2">
      <c r="A159" s="91">
        <f t="shared" si="26"/>
        <v>151</v>
      </c>
      <c r="B159" s="23" t="s">
        <v>8</v>
      </c>
      <c r="C159" s="27">
        <f t="shared" si="20"/>
        <v>0</v>
      </c>
      <c r="D159" s="25">
        <f t="shared" si="20"/>
        <v>0</v>
      </c>
      <c r="E159" s="25">
        <f t="shared" si="20"/>
        <v>0</v>
      </c>
      <c r="F159" s="28"/>
      <c r="G159" s="24"/>
      <c r="H159" s="21"/>
      <c r="I159" s="21"/>
      <c r="J159" s="29"/>
      <c r="K159" s="27">
        <f t="shared" si="27"/>
        <v>0</v>
      </c>
      <c r="L159" s="25"/>
      <c r="M159" s="25"/>
      <c r="N159" s="30"/>
      <c r="O159" s="96"/>
      <c r="P159" s="94"/>
      <c r="Q159" s="94"/>
      <c r="R159" s="93"/>
      <c r="S159" s="96"/>
      <c r="T159" s="94"/>
      <c r="U159" s="94"/>
      <c r="V159" s="93"/>
    </row>
    <row r="160" spans="1:22" x14ac:dyDescent="0.2">
      <c r="A160" s="91">
        <f t="shared" si="26"/>
        <v>152</v>
      </c>
      <c r="B160" s="23" t="s">
        <v>9</v>
      </c>
      <c r="C160" s="27">
        <f t="shared" si="20"/>
        <v>0</v>
      </c>
      <c r="D160" s="25">
        <f t="shared" si="20"/>
        <v>0</v>
      </c>
      <c r="E160" s="25">
        <f t="shared" si="20"/>
        <v>0</v>
      </c>
      <c r="F160" s="28"/>
      <c r="G160" s="24"/>
      <c r="H160" s="21"/>
      <c r="I160" s="21"/>
      <c r="J160" s="29"/>
      <c r="K160" s="27">
        <f t="shared" si="27"/>
        <v>0</v>
      </c>
      <c r="L160" s="25"/>
      <c r="M160" s="25"/>
      <c r="N160" s="30"/>
      <c r="O160" s="96"/>
      <c r="P160" s="94"/>
      <c r="Q160" s="94"/>
      <c r="R160" s="93"/>
      <c r="S160" s="96"/>
      <c r="T160" s="94"/>
      <c r="U160" s="94"/>
      <c r="V160" s="93"/>
    </row>
    <row r="161" spans="1:22" x14ac:dyDescent="0.2">
      <c r="A161" s="91">
        <f t="shared" si="26"/>
        <v>153</v>
      </c>
      <c r="B161" s="23" t="s">
        <v>10</v>
      </c>
      <c r="C161" s="27">
        <f t="shared" si="20"/>
        <v>0</v>
      </c>
      <c r="D161" s="25">
        <f t="shared" si="20"/>
        <v>0</v>
      </c>
      <c r="E161" s="25">
        <f t="shared" si="20"/>
        <v>0</v>
      </c>
      <c r="F161" s="28"/>
      <c r="G161" s="24"/>
      <c r="H161" s="21"/>
      <c r="I161" s="21"/>
      <c r="J161" s="29"/>
      <c r="K161" s="27">
        <f t="shared" si="27"/>
        <v>0</v>
      </c>
      <c r="L161" s="25"/>
      <c r="M161" s="25"/>
      <c r="N161" s="30"/>
      <c r="O161" s="96"/>
      <c r="P161" s="94"/>
      <c r="Q161" s="94"/>
      <c r="R161" s="93"/>
      <c r="S161" s="96"/>
      <c r="T161" s="94"/>
      <c r="U161" s="94"/>
      <c r="V161" s="93"/>
    </row>
    <row r="162" spans="1:22" x14ac:dyDescent="0.2">
      <c r="A162" s="91">
        <f t="shared" si="26"/>
        <v>154</v>
      </c>
      <c r="B162" s="23" t="s">
        <v>11</v>
      </c>
      <c r="C162" s="27">
        <f t="shared" si="20"/>
        <v>0</v>
      </c>
      <c r="D162" s="25">
        <f t="shared" si="20"/>
        <v>0</v>
      </c>
      <c r="E162" s="25">
        <f t="shared" si="20"/>
        <v>0</v>
      </c>
      <c r="F162" s="28"/>
      <c r="G162" s="24"/>
      <c r="H162" s="21"/>
      <c r="I162" s="21"/>
      <c r="J162" s="29"/>
      <c r="K162" s="27">
        <f t="shared" si="27"/>
        <v>0</v>
      </c>
      <c r="L162" s="25"/>
      <c r="M162" s="25"/>
      <c r="N162" s="30"/>
      <c r="O162" s="96"/>
      <c r="P162" s="94"/>
      <c r="Q162" s="94"/>
      <c r="R162" s="93"/>
      <c r="S162" s="96"/>
      <c r="T162" s="94"/>
      <c r="U162" s="94"/>
      <c r="V162" s="93"/>
    </row>
    <row r="163" spans="1:22" x14ac:dyDescent="0.2">
      <c r="A163" s="91">
        <f t="shared" si="26"/>
        <v>155</v>
      </c>
      <c r="B163" s="23" t="s">
        <v>12</v>
      </c>
      <c r="C163" s="27">
        <f t="shared" si="20"/>
        <v>0</v>
      </c>
      <c r="D163" s="25">
        <f t="shared" si="20"/>
        <v>0</v>
      </c>
      <c r="E163" s="25">
        <f t="shared" si="20"/>
        <v>0</v>
      </c>
      <c r="F163" s="28"/>
      <c r="G163" s="24"/>
      <c r="H163" s="21"/>
      <c r="I163" s="21"/>
      <c r="J163" s="29"/>
      <c r="K163" s="27">
        <f t="shared" si="27"/>
        <v>0</v>
      </c>
      <c r="L163" s="25"/>
      <c r="M163" s="25"/>
      <c r="N163" s="30"/>
      <c r="O163" s="96"/>
      <c r="P163" s="94"/>
      <c r="Q163" s="94"/>
      <c r="R163" s="93"/>
      <c r="S163" s="96"/>
      <c r="T163" s="94"/>
      <c r="U163" s="94"/>
      <c r="V163" s="93"/>
    </row>
    <row r="164" spans="1:22" x14ac:dyDescent="0.2">
      <c r="A164" s="91">
        <f t="shared" si="26"/>
        <v>156</v>
      </c>
      <c r="B164" s="23" t="s">
        <v>13</v>
      </c>
      <c r="C164" s="27">
        <f t="shared" si="20"/>
        <v>0</v>
      </c>
      <c r="D164" s="25">
        <f t="shared" si="20"/>
        <v>0</v>
      </c>
      <c r="E164" s="25">
        <f t="shared" si="20"/>
        <v>0</v>
      </c>
      <c r="F164" s="28"/>
      <c r="G164" s="24"/>
      <c r="H164" s="21"/>
      <c r="I164" s="21"/>
      <c r="J164" s="29"/>
      <c r="K164" s="27">
        <f t="shared" si="27"/>
        <v>0</v>
      </c>
      <c r="L164" s="25"/>
      <c r="M164" s="25"/>
      <c r="N164" s="30"/>
      <c r="O164" s="96"/>
      <c r="P164" s="94"/>
      <c r="Q164" s="94"/>
      <c r="R164" s="93"/>
      <c r="S164" s="96"/>
      <c r="T164" s="94"/>
      <c r="U164" s="94"/>
      <c r="V164" s="93"/>
    </row>
    <row r="165" spans="1:22" x14ac:dyDescent="0.2">
      <c r="A165" s="91">
        <f t="shared" si="26"/>
        <v>157</v>
      </c>
      <c r="B165" s="23" t="s">
        <v>14</v>
      </c>
      <c r="C165" s="27">
        <f t="shared" ref="C165:E174" si="28">G165+K165+O165+S165</f>
        <v>0</v>
      </c>
      <c r="D165" s="25">
        <f t="shared" si="28"/>
        <v>0</v>
      </c>
      <c r="E165" s="25">
        <f t="shared" si="28"/>
        <v>0</v>
      </c>
      <c r="F165" s="28"/>
      <c r="G165" s="24"/>
      <c r="H165" s="21"/>
      <c r="I165" s="21"/>
      <c r="J165" s="29"/>
      <c r="K165" s="27">
        <f t="shared" si="27"/>
        <v>0</v>
      </c>
      <c r="L165" s="25"/>
      <c r="M165" s="25"/>
      <c r="N165" s="30"/>
      <c r="O165" s="96"/>
      <c r="P165" s="94"/>
      <c r="Q165" s="94"/>
      <c r="R165" s="93"/>
      <c r="S165" s="96"/>
      <c r="T165" s="94"/>
      <c r="U165" s="94"/>
      <c r="V165" s="93"/>
    </row>
    <row r="166" spans="1:22" x14ac:dyDescent="0.2">
      <c r="A166" s="91">
        <f t="shared" si="26"/>
        <v>158</v>
      </c>
      <c r="B166" s="23" t="s">
        <v>28</v>
      </c>
      <c r="C166" s="27">
        <f t="shared" si="28"/>
        <v>0</v>
      </c>
      <c r="D166" s="25">
        <f t="shared" si="28"/>
        <v>0</v>
      </c>
      <c r="E166" s="25">
        <f t="shared" si="28"/>
        <v>0</v>
      </c>
      <c r="F166" s="28"/>
      <c r="G166" s="24">
        <f t="shared" si="24"/>
        <v>0</v>
      </c>
      <c r="H166" s="25"/>
      <c r="I166" s="21"/>
      <c r="J166" s="29"/>
      <c r="K166" s="27">
        <f t="shared" si="27"/>
        <v>0</v>
      </c>
      <c r="L166" s="25"/>
      <c r="M166" s="25"/>
      <c r="N166" s="30"/>
      <c r="O166" s="96"/>
      <c r="P166" s="94"/>
      <c r="Q166" s="94"/>
      <c r="R166" s="93"/>
      <c r="S166" s="96"/>
      <c r="T166" s="94"/>
      <c r="U166" s="94"/>
      <c r="V166" s="93"/>
    </row>
    <row r="167" spans="1:22" x14ac:dyDescent="0.2">
      <c r="A167" s="91">
        <f t="shared" si="26"/>
        <v>159</v>
      </c>
      <c r="B167" s="23" t="s">
        <v>16</v>
      </c>
      <c r="C167" s="27">
        <f t="shared" si="28"/>
        <v>0</v>
      </c>
      <c r="D167" s="25">
        <f t="shared" si="28"/>
        <v>0</v>
      </c>
      <c r="E167" s="25">
        <f t="shared" si="28"/>
        <v>0</v>
      </c>
      <c r="F167" s="28"/>
      <c r="G167" s="24"/>
      <c r="H167" s="21"/>
      <c r="I167" s="21"/>
      <c r="J167" s="29"/>
      <c r="K167" s="27">
        <f t="shared" si="27"/>
        <v>0</v>
      </c>
      <c r="L167" s="25"/>
      <c r="M167" s="25"/>
      <c r="N167" s="30"/>
      <c r="O167" s="96"/>
      <c r="P167" s="94"/>
      <c r="Q167" s="94"/>
      <c r="R167" s="93"/>
      <c r="S167" s="96"/>
      <c r="T167" s="94"/>
      <c r="U167" s="94"/>
      <c r="V167" s="93"/>
    </row>
    <row r="168" spans="1:22" x14ac:dyDescent="0.2">
      <c r="A168" s="91">
        <f t="shared" si="26"/>
        <v>160</v>
      </c>
      <c r="B168" s="52" t="s">
        <v>82</v>
      </c>
      <c r="C168" s="27">
        <f t="shared" si="28"/>
        <v>0</v>
      </c>
      <c r="D168" s="25">
        <f t="shared" si="28"/>
        <v>0</v>
      </c>
      <c r="E168" s="25">
        <f t="shared" si="28"/>
        <v>0</v>
      </c>
      <c r="F168" s="28"/>
      <c r="G168" s="101"/>
      <c r="H168" s="94"/>
      <c r="I168" s="94"/>
      <c r="J168" s="101"/>
      <c r="K168" s="33">
        <f t="shared" si="27"/>
        <v>0</v>
      </c>
      <c r="L168" s="25"/>
      <c r="M168" s="25"/>
      <c r="N168" s="98"/>
      <c r="O168" s="103"/>
      <c r="P168" s="94"/>
      <c r="Q168" s="94"/>
      <c r="R168" s="98"/>
      <c r="S168" s="103"/>
      <c r="T168" s="94"/>
      <c r="U168" s="94"/>
      <c r="V168" s="98"/>
    </row>
    <row r="169" spans="1:22" x14ac:dyDescent="0.2">
      <c r="A169" s="91">
        <f t="shared" si="26"/>
        <v>161</v>
      </c>
      <c r="B169" s="38" t="s">
        <v>156</v>
      </c>
      <c r="C169" s="18">
        <f t="shared" si="28"/>
        <v>0</v>
      </c>
      <c r="D169" s="21">
        <f t="shared" si="28"/>
        <v>0</v>
      </c>
      <c r="E169" s="21">
        <f t="shared" si="28"/>
        <v>0</v>
      </c>
      <c r="F169" s="28"/>
      <c r="G169" s="101"/>
      <c r="H169" s="25"/>
      <c r="I169" s="25"/>
      <c r="J169" s="97"/>
      <c r="K169" s="157">
        <f t="shared" si="27"/>
        <v>0</v>
      </c>
      <c r="L169" s="21"/>
      <c r="M169" s="21"/>
      <c r="N169" s="98"/>
      <c r="O169" s="103"/>
      <c r="P169" s="94"/>
      <c r="Q169" s="94"/>
      <c r="R169" s="98"/>
      <c r="S169" s="103"/>
      <c r="T169" s="94"/>
      <c r="U169" s="94"/>
      <c r="V169" s="98"/>
    </row>
    <row r="170" spans="1:22" x14ac:dyDescent="0.2">
      <c r="A170" s="91">
        <f t="shared" si="26"/>
        <v>162</v>
      </c>
      <c r="B170" s="23" t="s">
        <v>36</v>
      </c>
      <c r="C170" s="27">
        <f t="shared" si="28"/>
        <v>0</v>
      </c>
      <c r="D170" s="25">
        <f t="shared" si="28"/>
        <v>0</v>
      </c>
      <c r="E170" s="25"/>
      <c r="F170" s="28"/>
      <c r="G170" s="97">
        <f>G171+G172</f>
        <v>0</v>
      </c>
      <c r="H170" s="25"/>
      <c r="I170" s="94"/>
      <c r="J170" s="101"/>
      <c r="K170" s="103"/>
      <c r="L170" s="94"/>
      <c r="M170" s="94"/>
      <c r="N170" s="98"/>
      <c r="O170" s="103"/>
      <c r="P170" s="94"/>
      <c r="Q170" s="94"/>
      <c r="R170" s="98"/>
      <c r="S170" s="103"/>
      <c r="T170" s="94"/>
      <c r="U170" s="94"/>
      <c r="V170" s="98"/>
    </row>
    <row r="171" spans="1:22" x14ac:dyDescent="0.2">
      <c r="A171" s="91">
        <f t="shared" si="26"/>
        <v>163</v>
      </c>
      <c r="B171" s="119" t="s">
        <v>157</v>
      </c>
      <c r="C171" s="18">
        <f t="shared" si="28"/>
        <v>0</v>
      </c>
      <c r="D171" s="94">
        <f t="shared" si="28"/>
        <v>0</v>
      </c>
      <c r="E171" s="94"/>
      <c r="F171" s="93"/>
      <c r="G171" s="101">
        <f t="shared" si="24"/>
        <v>0</v>
      </c>
      <c r="H171" s="94"/>
      <c r="I171" s="94"/>
      <c r="J171" s="101"/>
      <c r="K171" s="103"/>
      <c r="L171" s="94"/>
      <c r="M171" s="94"/>
      <c r="N171" s="98"/>
      <c r="O171" s="103"/>
      <c r="P171" s="94"/>
      <c r="Q171" s="94"/>
      <c r="R171" s="98"/>
      <c r="S171" s="103"/>
      <c r="T171" s="94"/>
      <c r="U171" s="94"/>
      <c r="V171" s="98"/>
    </row>
    <row r="172" spans="1:22" x14ac:dyDescent="0.2">
      <c r="A172" s="91">
        <f t="shared" si="26"/>
        <v>164</v>
      </c>
      <c r="B172" s="38" t="s">
        <v>158</v>
      </c>
      <c r="C172" s="18">
        <f t="shared" si="28"/>
        <v>0</v>
      </c>
      <c r="D172" s="94">
        <f t="shared" si="28"/>
        <v>0</v>
      </c>
      <c r="E172" s="94"/>
      <c r="F172" s="93"/>
      <c r="G172" s="101">
        <f t="shared" ref="G172:G207" si="29">H172+J172</f>
        <v>0</v>
      </c>
      <c r="H172" s="94"/>
      <c r="I172" s="94"/>
      <c r="J172" s="101"/>
      <c r="K172" s="103"/>
      <c r="L172" s="94"/>
      <c r="M172" s="94"/>
      <c r="N172" s="98"/>
      <c r="O172" s="103"/>
      <c r="P172" s="94"/>
      <c r="Q172" s="94"/>
      <c r="R172" s="98"/>
      <c r="S172" s="103"/>
      <c r="T172" s="94"/>
      <c r="U172" s="94"/>
      <c r="V172" s="98"/>
    </row>
    <row r="173" spans="1:22" x14ac:dyDescent="0.2">
      <c r="A173" s="91">
        <v>165</v>
      </c>
      <c r="B173" s="23" t="s">
        <v>6</v>
      </c>
      <c r="C173" s="27">
        <f t="shared" si="28"/>
        <v>0</v>
      </c>
      <c r="D173" s="25">
        <f t="shared" si="28"/>
        <v>0</v>
      </c>
      <c r="E173" s="25">
        <f>I173+M173+Q173+U173</f>
        <v>0</v>
      </c>
      <c r="F173" s="28"/>
      <c r="G173" s="24"/>
      <c r="H173" s="25"/>
      <c r="I173" s="25"/>
      <c r="J173" s="95"/>
      <c r="K173" s="33">
        <f>L173+N173</f>
        <v>0</v>
      </c>
      <c r="L173" s="25"/>
      <c r="M173" s="25"/>
      <c r="N173" s="93"/>
      <c r="O173" s="96"/>
      <c r="P173" s="94"/>
      <c r="Q173" s="94"/>
      <c r="R173" s="93"/>
      <c r="S173" s="27">
        <f>T173+V173</f>
        <v>0</v>
      </c>
      <c r="T173" s="25"/>
      <c r="U173" s="25"/>
      <c r="V173" s="93"/>
    </row>
    <row r="174" spans="1:22" ht="13.5" thickBot="1" x14ac:dyDescent="0.25">
      <c r="A174" s="120">
        <f t="shared" si="26"/>
        <v>166</v>
      </c>
      <c r="B174" s="158" t="s">
        <v>159</v>
      </c>
      <c r="C174" s="47">
        <f t="shared" si="28"/>
        <v>0</v>
      </c>
      <c r="D174" s="141">
        <f t="shared" si="28"/>
        <v>0</v>
      </c>
      <c r="E174" s="141">
        <f>I174+M174+Q174+U174</f>
        <v>0</v>
      </c>
      <c r="F174" s="142"/>
      <c r="G174" s="159"/>
      <c r="H174" s="141"/>
      <c r="I174" s="141"/>
      <c r="J174" s="160"/>
      <c r="K174" s="157">
        <f>L174+N174</f>
        <v>0</v>
      </c>
      <c r="L174" s="141"/>
      <c r="M174" s="141"/>
      <c r="N174" s="142"/>
      <c r="O174" s="140"/>
      <c r="P174" s="141"/>
      <c r="Q174" s="141"/>
      <c r="R174" s="142"/>
      <c r="S174" s="18">
        <f>T174+V174</f>
        <v>0</v>
      </c>
      <c r="T174" s="141"/>
      <c r="U174" s="141"/>
      <c r="V174" s="142"/>
    </row>
    <row r="175" spans="1:22" ht="45.75" thickBot="1" x14ac:dyDescent="0.3">
      <c r="A175" s="71">
        <f t="shared" si="26"/>
        <v>167</v>
      </c>
      <c r="B175" s="72" t="s">
        <v>160</v>
      </c>
      <c r="C175" s="64">
        <f t="shared" ref="C175:L175" si="30">C176+C185+SUM(C187:C196)</f>
        <v>0</v>
      </c>
      <c r="D175" s="60">
        <f t="shared" si="30"/>
        <v>0</v>
      </c>
      <c r="E175" s="60">
        <f t="shared" si="30"/>
        <v>0</v>
      </c>
      <c r="F175" s="62">
        <f t="shared" si="30"/>
        <v>0</v>
      </c>
      <c r="G175" s="73">
        <f t="shared" si="30"/>
        <v>0</v>
      </c>
      <c r="H175" s="60">
        <f t="shared" si="30"/>
        <v>0</v>
      </c>
      <c r="I175" s="60">
        <f>I176+I185+SUM(I187:I196)</f>
        <v>0</v>
      </c>
      <c r="J175" s="65">
        <f t="shared" si="30"/>
        <v>0</v>
      </c>
      <c r="K175" s="64">
        <f t="shared" si="30"/>
        <v>0</v>
      </c>
      <c r="L175" s="60">
        <f t="shared" si="30"/>
        <v>0</v>
      </c>
      <c r="M175" s="60"/>
      <c r="N175" s="75">
        <f>N176+N185+SUM(N187:N196)</f>
        <v>0</v>
      </c>
      <c r="O175" s="64"/>
      <c r="P175" s="60"/>
      <c r="Q175" s="60"/>
      <c r="R175" s="75"/>
      <c r="S175" s="64">
        <f>S176+S185+SUM(S187:S196)</f>
        <v>0</v>
      </c>
      <c r="T175" s="60">
        <f>T176+T185+SUM(T187:T196)</f>
        <v>0</v>
      </c>
      <c r="U175" s="60">
        <f>U176+U185+SUM(U187:U196)</f>
        <v>0</v>
      </c>
      <c r="V175" s="65">
        <f>V176+V185+SUM(V187:V196)</f>
        <v>0</v>
      </c>
    </row>
    <row r="176" spans="1:22" x14ac:dyDescent="0.2">
      <c r="A176" s="161">
        <f t="shared" si="26"/>
        <v>168</v>
      </c>
      <c r="B176" s="162" t="s">
        <v>91</v>
      </c>
      <c r="C176" s="131">
        <f>G176+K176+O176+S176</f>
        <v>0</v>
      </c>
      <c r="D176" s="111">
        <f>H176+L176+P176+T176</f>
        <v>0</v>
      </c>
      <c r="E176" s="111"/>
      <c r="F176" s="114">
        <f>J176+N176+R176+V176</f>
        <v>0</v>
      </c>
      <c r="G176" s="110">
        <f>G177+G179+G180+G181+G182+G183+G184</f>
        <v>0</v>
      </c>
      <c r="H176" s="111">
        <f>H177+H179+H180+H181+H182+H183+H184</f>
        <v>0</v>
      </c>
      <c r="I176" s="111"/>
      <c r="J176" s="163">
        <f>J177+J179</f>
        <v>0</v>
      </c>
      <c r="K176" s="110">
        <f>L176+N176</f>
        <v>0</v>
      </c>
      <c r="L176" s="110">
        <f>L177+L180+L181</f>
        <v>0</v>
      </c>
      <c r="M176" s="110"/>
      <c r="N176" s="164">
        <f>N177+N180+N181</f>
        <v>0</v>
      </c>
      <c r="O176" s="165"/>
      <c r="P176" s="166"/>
      <c r="Q176" s="166"/>
      <c r="R176" s="112"/>
      <c r="S176" s="132"/>
      <c r="T176" s="117"/>
      <c r="U176" s="117"/>
      <c r="V176" s="113"/>
    </row>
    <row r="177" spans="1:22" x14ac:dyDescent="0.2">
      <c r="A177" s="167">
        <f t="shared" si="26"/>
        <v>169</v>
      </c>
      <c r="B177" s="38" t="s">
        <v>161</v>
      </c>
      <c r="C177" s="18">
        <f>G177+K177+O177+S177</f>
        <v>0</v>
      </c>
      <c r="D177" s="94">
        <f>H177</f>
        <v>0</v>
      </c>
      <c r="E177" s="94"/>
      <c r="F177" s="95">
        <f>J177+N177+R177+V177</f>
        <v>0</v>
      </c>
      <c r="G177" s="96">
        <f t="shared" si="29"/>
        <v>0</v>
      </c>
      <c r="H177" s="21"/>
      <c r="I177" s="21"/>
      <c r="J177" s="30"/>
      <c r="K177" s="88">
        <f>L177+N177</f>
        <v>0</v>
      </c>
      <c r="L177" s="94"/>
      <c r="M177" s="94"/>
      <c r="N177" s="93">
        <f>N178</f>
        <v>0</v>
      </c>
      <c r="O177" s="96"/>
      <c r="P177" s="94"/>
      <c r="Q177" s="94"/>
      <c r="R177" s="93"/>
      <c r="S177" s="96"/>
      <c r="T177" s="94"/>
      <c r="U177" s="94"/>
      <c r="V177" s="93"/>
    </row>
    <row r="178" spans="1:22" x14ac:dyDescent="0.2">
      <c r="A178" s="167">
        <f t="shared" si="26"/>
        <v>170</v>
      </c>
      <c r="B178" s="38" t="s">
        <v>162</v>
      </c>
      <c r="C178" s="18">
        <f t="shared" ref="C178:E208" si="31">G178+K178+O178+S178</f>
        <v>0</v>
      </c>
      <c r="D178" s="94"/>
      <c r="E178" s="94"/>
      <c r="F178" s="95">
        <f>J178+N178+R178+V178</f>
        <v>0</v>
      </c>
      <c r="G178" s="96"/>
      <c r="H178" s="21"/>
      <c r="I178" s="94"/>
      <c r="J178" s="93"/>
      <c r="K178" s="96">
        <f>L178+N178</f>
        <v>0</v>
      </c>
      <c r="L178" s="94"/>
      <c r="M178" s="94"/>
      <c r="N178" s="93"/>
      <c r="O178" s="96"/>
      <c r="P178" s="94"/>
      <c r="Q178" s="94"/>
      <c r="R178" s="93"/>
      <c r="S178" s="96"/>
      <c r="T178" s="94"/>
      <c r="U178" s="94"/>
      <c r="V178" s="93"/>
    </row>
    <row r="179" spans="1:22" ht="25.5" x14ac:dyDescent="0.2">
      <c r="A179" s="167">
        <v>171</v>
      </c>
      <c r="B179" s="168" t="s">
        <v>163</v>
      </c>
      <c r="C179" s="157">
        <f t="shared" si="31"/>
        <v>0</v>
      </c>
      <c r="D179" s="21"/>
      <c r="E179" s="21"/>
      <c r="F179" s="95">
        <f>J179+N179+R179+V179</f>
        <v>0</v>
      </c>
      <c r="G179" s="96">
        <f t="shared" si="29"/>
        <v>0</v>
      </c>
      <c r="H179" s="21"/>
      <c r="I179" s="94"/>
      <c r="J179" s="10"/>
      <c r="K179" s="96"/>
      <c r="L179" s="94"/>
      <c r="M179" s="94"/>
      <c r="N179" s="93"/>
      <c r="O179" s="96"/>
      <c r="P179" s="94"/>
      <c r="Q179" s="94"/>
      <c r="R179" s="93"/>
      <c r="S179" s="96"/>
      <c r="T179" s="94"/>
      <c r="U179" s="94"/>
      <c r="V179" s="93"/>
    </row>
    <row r="180" spans="1:22" x14ac:dyDescent="0.2">
      <c r="A180" s="167">
        <f t="shared" si="26"/>
        <v>172</v>
      </c>
      <c r="B180" s="38" t="s">
        <v>164</v>
      </c>
      <c r="C180" s="18">
        <f t="shared" si="31"/>
        <v>0</v>
      </c>
      <c r="D180" s="94">
        <f t="shared" si="31"/>
        <v>0</v>
      </c>
      <c r="E180" s="94"/>
      <c r="F180" s="95"/>
      <c r="G180" s="96">
        <f t="shared" si="29"/>
        <v>0</v>
      </c>
      <c r="H180" s="94"/>
      <c r="I180" s="94"/>
      <c r="J180" s="93"/>
      <c r="K180" s="96"/>
      <c r="L180" s="94"/>
      <c r="M180" s="94"/>
      <c r="N180" s="93"/>
      <c r="O180" s="96"/>
      <c r="P180" s="94"/>
      <c r="Q180" s="94"/>
      <c r="R180" s="93"/>
      <c r="S180" s="96"/>
      <c r="T180" s="94"/>
      <c r="U180" s="94"/>
      <c r="V180" s="93"/>
    </row>
    <row r="181" spans="1:22" x14ac:dyDescent="0.2">
      <c r="A181" s="167">
        <f t="shared" si="26"/>
        <v>173</v>
      </c>
      <c r="B181" s="38" t="s">
        <v>156</v>
      </c>
      <c r="C181" s="18">
        <f t="shared" si="31"/>
        <v>0</v>
      </c>
      <c r="D181" s="94">
        <f t="shared" si="31"/>
        <v>0</v>
      </c>
      <c r="E181" s="94"/>
      <c r="F181" s="95"/>
      <c r="G181" s="96"/>
      <c r="H181" s="100"/>
      <c r="I181" s="100"/>
      <c r="J181" s="98"/>
      <c r="K181" s="96">
        <f>L181+N181</f>
        <v>0</v>
      </c>
      <c r="L181" s="100"/>
      <c r="M181" s="100"/>
      <c r="N181" s="98"/>
      <c r="O181" s="96"/>
      <c r="P181" s="100"/>
      <c r="Q181" s="100"/>
      <c r="R181" s="98"/>
      <c r="S181" s="96"/>
      <c r="T181" s="100"/>
      <c r="U181" s="100"/>
      <c r="V181" s="98"/>
    </row>
    <row r="182" spans="1:22" x14ac:dyDescent="0.2">
      <c r="A182" s="167">
        <v>174</v>
      </c>
      <c r="B182" s="38" t="s">
        <v>165</v>
      </c>
      <c r="C182" s="18">
        <f t="shared" si="31"/>
        <v>0</v>
      </c>
      <c r="D182" s="94">
        <f t="shared" si="31"/>
        <v>0</v>
      </c>
      <c r="E182" s="94"/>
      <c r="F182" s="95"/>
      <c r="G182" s="96">
        <f t="shared" si="29"/>
        <v>0</v>
      </c>
      <c r="H182" s="94"/>
      <c r="I182" s="100"/>
      <c r="J182" s="98"/>
      <c r="K182" s="103"/>
      <c r="L182" s="94"/>
      <c r="M182" s="100"/>
      <c r="N182" s="98"/>
      <c r="O182" s="103"/>
      <c r="P182" s="94"/>
      <c r="Q182" s="100"/>
      <c r="R182" s="98"/>
      <c r="S182" s="103"/>
      <c r="T182" s="94"/>
      <c r="U182" s="100"/>
      <c r="V182" s="98"/>
    </row>
    <row r="183" spans="1:22" x14ac:dyDescent="0.2">
      <c r="A183" s="167">
        <v>175</v>
      </c>
      <c r="B183" s="38" t="s">
        <v>166</v>
      </c>
      <c r="C183" s="18">
        <f t="shared" si="31"/>
        <v>0</v>
      </c>
      <c r="D183" s="94">
        <f t="shared" si="31"/>
        <v>0</v>
      </c>
      <c r="E183" s="94"/>
      <c r="F183" s="95"/>
      <c r="G183" s="103">
        <f t="shared" si="29"/>
        <v>0</v>
      </c>
      <c r="H183" s="94"/>
      <c r="I183" s="100"/>
      <c r="J183" s="98"/>
      <c r="K183" s="103"/>
      <c r="L183" s="94"/>
      <c r="M183" s="100"/>
      <c r="N183" s="98"/>
      <c r="O183" s="103"/>
      <c r="P183" s="94"/>
      <c r="Q183" s="100"/>
      <c r="R183" s="98"/>
      <c r="S183" s="103"/>
      <c r="T183" s="94"/>
      <c r="U183" s="100"/>
      <c r="V183" s="98"/>
    </row>
    <row r="184" spans="1:22" x14ac:dyDescent="0.2">
      <c r="A184" s="167">
        <v>176</v>
      </c>
      <c r="B184" s="38" t="s">
        <v>167</v>
      </c>
      <c r="C184" s="18">
        <f t="shared" si="31"/>
        <v>0</v>
      </c>
      <c r="D184" s="94">
        <f t="shared" si="31"/>
        <v>0</v>
      </c>
      <c r="E184" s="94"/>
      <c r="F184" s="95"/>
      <c r="G184" s="103">
        <f t="shared" si="29"/>
        <v>0</v>
      </c>
      <c r="H184" s="94"/>
      <c r="I184" s="100"/>
      <c r="J184" s="98"/>
      <c r="K184" s="103"/>
      <c r="L184" s="94"/>
      <c r="M184" s="100"/>
      <c r="N184" s="98"/>
      <c r="O184" s="103"/>
      <c r="P184" s="94"/>
      <c r="Q184" s="100"/>
      <c r="R184" s="98"/>
      <c r="S184" s="103"/>
      <c r="T184" s="94"/>
      <c r="U184" s="100"/>
      <c r="V184" s="98"/>
    </row>
    <row r="185" spans="1:22" x14ac:dyDescent="0.2">
      <c r="A185" s="167">
        <v>177</v>
      </c>
      <c r="B185" s="23" t="s">
        <v>96</v>
      </c>
      <c r="C185" s="27">
        <f t="shared" si="31"/>
        <v>0</v>
      </c>
      <c r="D185" s="25">
        <f>H185</f>
        <v>0</v>
      </c>
      <c r="E185" s="25"/>
      <c r="F185" s="26"/>
      <c r="G185" s="33">
        <f>G186</f>
        <v>0</v>
      </c>
      <c r="H185" s="25">
        <f>H186</f>
        <v>0</v>
      </c>
      <c r="I185" s="94"/>
      <c r="J185" s="98"/>
      <c r="K185" s="103"/>
      <c r="L185" s="94"/>
      <c r="M185" s="94"/>
      <c r="N185" s="98"/>
      <c r="O185" s="103"/>
      <c r="P185" s="94"/>
      <c r="Q185" s="94"/>
      <c r="R185" s="98"/>
      <c r="S185" s="103"/>
      <c r="T185" s="94"/>
      <c r="U185" s="94"/>
      <c r="V185" s="98"/>
    </row>
    <row r="186" spans="1:22" x14ac:dyDescent="0.2">
      <c r="A186" s="167">
        <f t="shared" si="26"/>
        <v>178</v>
      </c>
      <c r="B186" s="38" t="s">
        <v>168</v>
      </c>
      <c r="C186" s="18">
        <f t="shared" si="31"/>
        <v>0</v>
      </c>
      <c r="D186" s="94">
        <f t="shared" si="31"/>
        <v>0</v>
      </c>
      <c r="E186" s="94"/>
      <c r="F186" s="95"/>
      <c r="G186" s="103">
        <f t="shared" si="29"/>
        <v>0</v>
      </c>
      <c r="H186" s="94"/>
      <c r="I186" s="94"/>
      <c r="J186" s="98"/>
      <c r="K186" s="103"/>
      <c r="L186" s="94"/>
      <c r="M186" s="94"/>
      <c r="N186" s="98"/>
      <c r="O186" s="103"/>
      <c r="P186" s="94"/>
      <c r="Q186" s="94"/>
      <c r="R186" s="98"/>
      <c r="S186" s="103"/>
      <c r="T186" s="94"/>
      <c r="U186" s="94"/>
      <c r="V186" s="98"/>
    </row>
    <row r="187" spans="1:22" x14ac:dyDescent="0.2">
      <c r="A187" s="167">
        <v>179</v>
      </c>
      <c r="B187" s="23" t="s">
        <v>7</v>
      </c>
      <c r="C187" s="27">
        <f t="shared" si="31"/>
        <v>0</v>
      </c>
      <c r="D187" s="25">
        <f t="shared" si="31"/>
        <v>0</v>
      </c>
      <c r="E187" s="25">
        <f t="shared" si="31"/>
        <v>0</v>
      </c>
      <c r="F187" s="26"/>
      <c r="G187" s="27">
        <f t="shared" si="29"/>
        <v>0</v>
      </c>
      <c r="H187" s="25"/>
      <c r="I187" s="25"/>
      <c r="J187" s="30"/>
      <c r="K187" s="27"/>
      <c r="L187" s="94"/>
      <c r="M187" s="94"/>
      <c r="N187" s="93"/>
      <c r="O187" s="96"/>
      <c r="P187" s="94"/>
      <c r="Q187" s="94"/>
      <c r="R187" s="93"/>
      <c r="S187" s="27">
        <f>T187+V187</f>
        <v>0</v>
      </c>
      <c r="T187" s="25"/>
      <c r="U187" s="25"/>
      <c r="V187" s="28"/>
    </row>
    <row r="188" spans="1:22" x14ac:dyDescent="0.2">
      <c r="A188" s="167">
        <f t="shared" si="26"/>
        <v>180</v>
      </c>
      <c r="B188" s="23" t="s">
        <v>8</v>
      </c>
      <c r="C188" s="27">
        <f t="shared" si="31"/>
        <v>0</v>
      </c>
      <c r="D188" s="25">
        <f t="shared" si="31"/>
        <v>0</v>
      </c>
      <c r="E188" s="25">
        <f t="shared" si="31"/>
        <v>0</v>
      </c>
      <c r="F188" s="26"/>
      <c r="G188" s="27">
        <f t="shared" si="29"/>
        <v>0</v>
      </c>
      <c r="H188" s="25"/>
      <c r="I188" s="25"/>
      <c r="J188" s="30"/>
      <c r="K188" s="27"/>
      <c r="L188" s="94"/>
      <c r="M188" s="94"/>
      <c r="N188" s="93"/>
      <c r="O188" s="96"/>
      <c r="P188" s="94"/>
      <c r="Q188" s="94"/>
      <c r="R188" s="93"/>
      <c r="S188" s="27"/>
      <c r="T188" s="25"/>
      <c r="U188" s="25"/>
      <c r="V188" s="28"/>
    </row>
    <row r="189" spans="1:22" x14ac:dyDescent="0.2">
      <c r="A189" s="167">
        <f t="shared" si="26"/>
        <v>181</v>
      </c>
      <c r="B189" s="23" t="s">
        <v>9</v>
      </c>
      <c r="C189" s="27">
        <f t="shared" si="31"/>
        <v>0</v>
      </c>
      <c r="D189" s="25">
        <f t="shared" si="31"/>
        <v>0</v>
      </c>
      <c r="E189" s="25">
        <f t="shared" si="31"/>
        <v>0</v>
      </c>
      <c r="F189" s="26"/>
      <c r="G189" s="27">
        <f t="shared" si="29"/>
        <v>0</v>
      </c>
      <c r="H189" s="25"/>
      <c r="I189" s="25"/>
      <c r="J189" s="28"/>
      <c r="K189" s="27"/>
      <c r="L189" s="94"/>
      <c r="M189" s="94"/>
      <c r="N189" s="93"/>
      <c r="O189" s="96"/>
      <c r="P189" s="94"/>
      <c r="Q189" s="94"/>
      <c r="R189" s="93"/>
      <c r="S189" s="27">
        <f>T189+V189</f>
        <v>0</v>
      </c>
      <c r="T189" s="25"/>
      <c r="U189" s="25"/>
      <c r="V189" s="28"/>
    </row>
    <row r="190" spans="1:22" x14ac:dyDescent="0.2">
      <c r="A190" s="167">
        <f t="shared" si="26"/>
        <v>182</v>
      </c>
      <c r="B190" s="23" t="s">
        <v>10</v>
      </c>
      <c r="C190" s="27">
        <f t="shared" si="31"/>
        <v>0</v>
      </c>
      <c r="D190" s="25">
        <f t="shared" si="31"/>
        <v>0</v>
      </c>
      <c r="E190" s="25">
        <f t="shared" si="31"/>
        <v>0</v>
      </c>
      <c r="F190" s="26"/>
      <c r="G190" s="27">
        <f t="shared" si="29"/>
        <v>0</v>
      </c>
      <c r="H190" s="25"/>
      <c r="I190" s="25"/>
      <c r="J190" s="28"/>
      <c r="K190" s="27"/>
      <c r="L190" s="94"/>
      <c r="M190" s="94"/>
      <c r="N190" s="93"/>
      <c r="O190" s="96"/>
      <c r="P190" s="94"/>
      <c r="Q190" s="94"/>
      <c r="R190" s="93"/>
      <c r="S190" s="27"/>
      <c r="T190" s="25"/>
      <c r="U190" s="25"/>
      <c r="V190" s="28"/>
    </row>
    <row r="191" spans="1:22" x14ac:dyDescent="0.2">
      <c r="A191" s="167">
        <f t="shared" si="26"/>
        <v>183</v>
      </c>
      <c r="B191" s="23" t="s">
        <v>11</v>
      </c>
      <c r="C191" s="27">
        <f t="shared" si="31"/>
        <v>0</v>
      </c>
      <c r="D191" s="25">
        <f t="shared" si="31"/>
        <v>0</v>
      </c>
      <c r="E191" s="25">
        <f t="shared" si="31"/>
        <v>0</v>
      </c>
      <c r="F191" s="26"/>
      <c r="G191" s="27">
        <f t="shared" si="29"/>
        <v>0</v>
      </c>
      <c r="H191" s="25"/>
      <c r="I191" s="25"/>
      <c r="J191" s="28"/>
      <c r="K191" s="27"/>
      <c r="L191" s="94"/>
      <c r="M191" s="94"/>
      <c r="N191" s="93"/>
      <c r="O191" s="96"/>
      <c r="P191" s="94"/>
      <c r="Q191" s="94"/>
      <c r="R191" s="93"/>
      <c r="S191" s="27"/>
      <c r="T191" s="25"/>
      <c r="U191" s="25"/>
      <c r="V191" s="28"/>
    </row>
    <row r="192" spans="1:22" x14ac:dyDescent="0.2">
      <c r="A192" s="167">
        <f t="shared" si="26"/>
        <v>184</v>
      </c>
      <c r="B192" s="23" t="s">
        <v>12</v>
      </c>
      <c r="C192" s="27">
        <f t="shared" si="31"/>
        <v>0</v>
      </c>
      <c r="D192" s="25">
        <f t="shared" si="31"/>
        <v>0</v>
      </c>
      <c r="E192" s="25">
        <f t="shared" si="31"/>
        <v>0</v>
      </c>
      <c r="F192" s="26"/>
      <c r="G192" s="27">
        <f t="shared" si="29"/>
        <v>0</v>
      </c>
      <c r="H192" s="25"/>
      <c r="I192" s="25"/>
      <c r="J192" s="28"/>
      <c r="K192" s="27"/>
      <c r="L192" s="94"/>
      <c r="M192" s="94"/>
      <c r="N192" s="93"/>
      <c r="O192" s="96"/>
      <c r="P192" s="94"/>
      <c r="Q192" s="94"/>
      <c r="R192" s="93"/>
      <c r="S192" s="27"/>
      <c r="T192" s="25"/>
      <c r="U192" s="25"/>
      <c r="V192" s="28"/>
    </row>
    <row r="193" spans="1:22" x14ac:dyDescent="0.2">
      <c r="A193" s="167">
        <f t="shared" si="26"/>
        <v>185</v>
      </c>
      <c r="B193" s="23" t="s">
        <v>13</v>
      </c>
      <c r="C193" s="27">
        <f t="shared" si="31"/>
        <v>0</v>
      </c>
      <c r="D193" s="25">
        <f t="shared" si="31"/>
        <v>0</v>
      </c>
      <c r="E193" s="25">
        <f t="shared" si="31"/>
        <v>0</v>
      </c>
      <c r="F193" s="26"/>
      <c r="G193" s="27">
        <f t="shared" si="29"/>
        <v>0</v>
      </c>
      <c r="H193" s="25"/>
      <c r="I193" s="25"/>
      <c r="J193" s="28"/>
      <c r="K193" s="27"/>
      <c r="L193" s="94"/>
      <c r="M193" s="94"/>
      <c r="N193" s="93"/>
      <c r="O193" s="96"/>
      <c r="P193" s="94"/>
      <c r="Q193" s="94"/>
      <c r="R193" s="93"/>
      <c r="S193" s="27">
        <f>T193+V193</f>
        <v>0</v>
      </c>
      <c r="T193" s="25"/>
      <c r="U193" s="25"/>
      <c r="V193" s="28"/>
    </row>
    <row r="194" spans="1:22" x14ac:dyDescent="0.2">
      <c r="A194" s="167">
        <f t="shared" si="26"/>
        <v>186</v>
      </c>
      <c r="B194" s="23" t="s">
        <v>14</v>
      </c>
      <c r="C194" s="27">
        <f t="shared" si="31"/>
        <v>0</v>
      </c>
      <c r="D194" s="25">
        <f t="shared" si="31"/>
        <v>0</v>
      </c>
      <c r="E194" s="25">
        <f t="shared" si="31"/>
        <v>0</v>
      </c>
      <c r="F194" s="26"/>
      <c r="G194" s="27">
        <f t="shared" si="29"/>
        <v>0</v>
      </c>
      <c r="H194" s="25"/>
      <c r="I194" s="25"/>
      <c r="J194" s="28"/>
      <c r="K194" s="27"/>
      <c r="L194" s="94"/>
      <c r="M194" s="94"/>
      <c r="N194" s="93"/>
      <c r="O194" s="96"/>
      <c r="P194" s="94"/>
      <c r="Q194" s="94"/>
      <c r="R194" s="93"/>
      <c r="S194" s="27"/>
      <c r="T194" s="25"/>
      <c r="U194" s="25"/>
      <c r="V194" s="28"/>
    </row>
    <row r="195" spans="1:22" x14ac:dyDescent="0.2">
      <c r="A195" s="167">
        <f t="shared" si="26"/>
        <v>187</v>
      </c>
      <c r="B195" s="23" t="s">
        <v>28</v>
      </c>
      <c r="C195" s="27">
        <f t="shared" si="31"/>
        <v>0</v>
      </c>
      <c r="D195" s="25">
        <f t="shared" si="31"/>
        <v>0</v>
      </c>
      <c r="E195" s="25">
        <f t="shared" si="31"/>
        <v>0</v>
      </c>
      <c r="F195" s="26"/>
      <c r="G195" s="27">
        <f t="shared" si="29"/>
        <v>0</v>
      </c>
      <c r="H195" s="25"/>
      <c r="I195" s="25"/>
      <c r="J195" s="28"/>
      <c r="K195" s="27"/>
      <c r="L195" s="94"/>
      <c r="M195" s="94"/>
      <c r="N195" s="93"/>
      <c r="O195" s="96"/>
      <c r="P195" s="94"/>
      <c r="Q195" s="94"/>
      <c r="R195" s="93"/>
      <c r="S195" s="27"/>
      <c r="T195" s="25"/>
      <c r="U195" s="25"/>
      <c r="V195" s="28"/>
    </row>
    <row r="196" spans="1:22" ht="13.5" thickBot="1" x14ac:dyDescent="0.25">
      <c r="A196" s="169">
        <f t="shared" si="26"/>
        <v>188</v>
      </c>
      <c r="B196" s="23" t="s">
        <v>16</v>
      </c>
      <c r="C196" s="27">
        <f t="shared" si="31"/>
        <v>0</v>
      </c>
      <c r="D196" s="25">
        <f t="shared" si="31"/>
        <v>0</v>
      </c>
      <c r="E196" s="25">
        <f>I196+M196+Q196+U196</f>
        <v>0</v>
      </c>
      <c r="F196" s="26"/>
      <c r="G196" s="55">
        <f t="shared" si="29"/>
        <v>0</v>
      </c>
      <c r="H196" s="54"/>
      <c r="I196" s="54"/>
      <c r="J196" s="57"/>
      <c r="K196" s="27"/>
      <c r="L196" s="94"/>
      <c r="M196" s="94"/>
      <c r="N196" s="93"/>
      <c r="O196" s="96"/>
      <c r="P196" s="94"/>
      <c r="Q196" s="94"/>
      <c r="R196" s="93"/>
      <c r="S196" s="55">
        <f>T196+V196</f>
        <v>0</v>
      </c>
      <c r="T196" s="54"/>
      <c r="U196" s="54"/>
      <c r="V196" s="57"/>
    </row>
    <row r="197" spans="1:22" ht="45.75" thickBot="1" x14ac:dyDescent="0.3">
      <c r="A197" s="71">
        <v>189</v>
      </c>
      <c r="B197" s="72" t="s">
        <v>169</v>
      </c>
      <c r="C197" s="73">
        <f t="shared" si="31"/>
        <v>0</v>
      </c>
      <c r="D197" s="60">
        <f t="shared" si="31"/>
        <v>0</v>
      </c>
      <c r="E197" s="60"/>
      <c r="F197" s="65"/>
      <c r="G197" s="73">
        <f>G198+G200+G203+G206</f>
        <v>0</v>
      </c>
      <c r="H197" s="60">
        <f>H198+H200+H203+H206</f>
        <v>0</v>
      </c>
      <c r="I197" s="60"/>
      <c r="J197" s="65"/>
      <c r="K197" s="74">
        <f>K201</f>
        <v>0</v>
      </c>
      <c r="L197" s="60">
        <f>L201</f>
        <v>0</v>
      </c>
      <c r="M197" s="60"/>
      <c r="N197" s="65"/>
      <c r="O197" s="73"/>
      <c r="P197" s="60"/>
      <c r="Q197" s="60"/>
      <c r="R197" s="65"/>
      <c r="S197" s="60"/>
      <c r="T197" s="60"/>
      <c r="U197" s="60"/>
      <c r="V197" s="65"/>
    </row>
    <row r="198" spans="1:22" x14ac:dyDescent="0.2">
      <c r="A198" s="76">
        <v>190</v>
      </c>
      <c r="B198" s="90" t="s">
        <v>93</v>
      </c>
      <c r="C198" s="85">
        <f t="shared" si="31"/>
        <v>0</v>
      </c>
      <c r="D198" s="83">
        <f t="shared" si="31"/>
        <v>0</v>
      </c>
      <c r="E198" s="83"/>
      <c r="F198" s="86"/>
      <c r="G198" s="87">
        <f>G199</f>
        <v>0</v>
      </c>
      <c r="H198" s="83">
        <f>H199</f>
        <v>0</v>
      </c>
      <c r="I198" s="117"/>
      <c r="J198" s="109"/>
      <c r="K198" s="170"/>
      <c r="L198" s="117"/>
      <c r="M198" s="117"/>
      <c r="N198" s="171"/>
      <c r="O198" s="170"/>
      <c r="P198" s="117"/>
      <c r="Q198" s="117"/>
      <c r="R198" s="171"/>
      <c r="S198" s="170"/>
      <c r="T198" s="117"/>
      <c r="U198" s="117"/>
      <c r="V198" s="171"/>
    </row>
    <row r="199" spans="1:22" x14ac:dyDescent="0.2">
      <c r="A199" s="91">
        <f t="shared" si="26"/>
        <v>191</v>
      </c>
      <c r="B199" s="38" t="s">
        <v>170</v>
      </c>
      <c r="C199" s="18">
        <f t="shared" si="31"/>
        <v>0</v>
      </c>
      <c r="D199" s="94">
        <f t="shared" si="31"/>
        <v>0</v>
      </c>
      <c r="E199" s="94"/>
      <c r="F199" s="93"/>
      <c r="G199" s="100">
        <f t="shared" si="29"/>
        <v>0</v>
      </c>
      <c r="H199" s="95"/>
      <c r="I199" s="94"/>
      <c r="J199" s="95"/>
      <c r="K199" s="96"/>
      <c r="L199" s="94"/>
      <c r="M199" s="94"/>
      <c r="N199" s="93"/>
      <c r="O199" s="96"/>
      <c r="P199" s="94"/>
      <c r="Q199" s="94"/>
      <c r="R199" s="93"/>
      <c r="S199" s="96"/>
      <c r="T199" s="94"/>
      <c r="U199" s="94"/>
      <c r="V199" s="93"/>
    </row>
    <row r="200" spans="1:22" x14ac:dyDescent="0.2">
      <c r="A200" s="91">
        <f t="shared" si="26"/>
        <v>192</v>
      </c>
      <c r="B200" s="23" t="s">
        <v>171</v>
      </c>
      <c r="C200" s="27">
        <f t="shared" si="31"/>
        <v>0</v>
      </c>
      <c r="D200" s="25">
        <f t="shared" si="31"/>
        <v>0</v>
      </c>
      <c r="E200" s="25"/>
      <c r="F200" s="28"/>
      <c r="G200" s="97">
        <f>G202</f>
        <v>0</v>
      </c>
      <c r="H200" s="25">
        <f>H202</f>
        <v>0</v>
      </c>
      <c r="I200" s="94"/>
      <c r="J200" s="95"/>
      <c r="K200" s="33">
        <f>K201</f>
        <v>0</v>
      </c>
      <c r="L200" s="25">
        <f>L201</f>
        <v>0</v>
      </c>
      <c r="M200" s="94"/>
      <c r="N200" s="93"/>
      <c r="O200" s="96"/>
      <c r="P200" s="94"/>
      <c r="Q200" s="94"/>
      <c r="R200" s="93"/>
      <c r="S200" s="96"/>
      <c r="T200" s="94"/>
      <c r="U200" s="94"/>
      <c r="V200" s="93"/>
    </row>
    <row r="201" spans="1:22" x14ac:dyDescent="0.2">
      <c r="A201" s="91">
        <f t="shared" si="26"/>
        <v>193</v>
      </c>
      <c r="B201" s="38" t="s">
        <v>172</v>
      </c>
      <c r="C201" s="18">
        <f t="shared" si="31"/>
        <v>0</v>
      </c>
      <c r="D201" s="21">
        <f t="shared" si="31"/>
        <v>0</v>
      </c>
      <c r="E201" s="25"/>
      <c r="F201" s="28"/>
      <c r="G201" s="24"/>
      <c r="H201" s="97"/>
      <c r="I201" s="94"/>
      <c r="J201" s="95"/>
      <c r="K201" s="96">
        <f>L201+N201</f>
        <v>0</v>
      </c>
      <c r="L201" s="94"/>
      <c r="M201" s="94"/>
      <c r="N201" s="93"/>
      <c r="O201" s="96"/>
      <c r="P201" s="94"/>
      <c r="Q201" s="94"/>
      <c r="R201" s="93"/>
      <c r="S201" s="96"/>
      <c r="T201" s="94"/>
      <c r="U201" s="94"/>
      <c r="V201" s="93"/>
    </row>
    <row r="202" spans="1:22" x14ac:dyDescent="0.2">
      <c r="A202" s="91">
        <f t="shared" si="26"/>
        <v>194</v>
      </c>
      <c r="B202" s="38" t="s">
        <v>173</v>
      </c>
      <c r="C202" s="18">
        <f t="shared" si="31"/>
        <v>0</v>
      </c>
      <c r="D202" s="94">
        <f t="shared" si="31"/>
        <v>0</v>
      </c>
      <c r="E202" s="94"/>
      <c r="F202" s="93"/>
      <c r="G202" s="100">
        <f t="shared" si="29"/>
        <v>0</v>
      </c>
      <c r="H202" s="95"/>
      <c r="I202" s="94"/>
      <c r="J202" s="95"/>
      <c r="K202" s="96"/>
      <c r="L202" s="94"/>
      <c r="M202" s="94"/>
      <c r="N202" s="93"/>
      <c r="O202" s="96"/>
      <c r="P202" s="94"/>
      <c r="Q202" s="94"/>
      <c r="R202" s="93"/>
      <c r="S202" s="96"/>
      <c r="T202" s="94"/>
      <c r="U202" s="94"/>
      <c r="V202" s="93"/>
    </row>
    <row r="203" spans="1:22" x14ac:dyDescent="0.2">
      <c r="A203" s="91">
        <v>195</v>
      </c>
      <c r="B203" s="23" t="s">
        <v>96</v>
      </c>
      <c r="C203" s="27">
        <f t="shared" si="31"/>
        <v>0</v>
      </c>
      <c r="D203" s="25">
        <f t="shared" si="31"/>
        <v>0</v>
      </c>
      <c r="E203" s="25"/>
      <c r="F203" s="28"/>
      <c r="G203" s="97">
        <f t="shared" si="29"/>
        <v>0</v>
      </c>
      <c r="H203" s="25">
        <f>H204+H205</f>
        <v>0</v>
      </c>
      <c r="I203" s="94"/>
      <c r="J203" s="95"/>
      <c r="K203" s="96"/>
      <c r="L203" s="94"/>
      <c r="M203" s="94"/>
      <c r="N203" s="93"/>
      <c r="O203" s="96"/>
      <c r="P203" s="94"/>
      <c r="Q203" s="94"/>
      <c r="R203" s="93"/>
      <c r="S203" s="33"/>
      <c r="T203" s="25"/>
      <c r="U203" s="94"/>
      <c r="V203" s="93"/>
    </row>
    <row r="204" spans="1:22" ht="25.5" x14ac:dyDescent="0.2">
      <c r="A204" s="91">
        <f t="shared" si="26"/>
        <v>196</v>
      </c>
      <c r="B204" s="104" t="s">
        <v>174</v>
      </c>
      <c r="C204" s="18">
        <f t="shared" si="31"/>
        <v>0</v>
      </c>
      <c r="D204" s="21">
        <f t="shared" si="31"/>
        <v>0</v>
      </c>
      <c r="E204" s="48"/>
      <c r="F204" s="49"/>
      <c r="G204" s="16">
        <f t="shared" si="29"/>
        <v>0</v>
      </c>
      <c r="H204" s="172"/>
      <c r="I204" s="141"/>
      <c r="J204" s="160"/>
      <c r="K204" s="140"/>
      <c r="L204" s="141"/>
      <c r="M204" s="141"/>
      <c r="N204" s="142"/>
      <c r="O204" s="140"/>
      <c r="P204" s="141"/>
      <c r="Q204" s="141"/>
      <c r="R204" s="142"/>
      <c r="S204" s="140"/>
      <c r="T204" s="141"/>
      <c r="U204" s="141"/>
      <c r="V204" s="142"/>
    </row>
    <row r="205" spans="1:22" x14ac:dyDescent="0.2">
      <c r="A205" s="91">
        <f t="shared" si="26"/>
        <v>197</v>
      </c>
      <c r="B205" s="23" t="s">
        <v>175</v>
      </c>
      <c r="C205" s="18">
        <f t="shared" si="31"/>
        <v>0</v>
      </c>
      <c r="D205" s="21">
        <f t="shared" si="31"/>
        <v>0</v>
      </c>
      <c r="E205" s="42"/>
      <c r="F205" s="45"/>
      <c r="G205" s="100">
        <f t="shared" si="29"/>
        <v>0</v>
      </c>
      <c r="H205" s="48"/>
      <c r="I205" s="141"/>
      <c r="J205" s="160"/>
      <c r="K205" s="140"/>
      <c r="L205" s="141"/>
      <c r="M205" s="141"/>
      <c r="N205" s="142"/>
      <c r="O205" s="140"/>
      <c r="P205" s="141"/>
      <c r="Q205" s="141"/>
      <c r="R205" s="142"/>
      <c r="S205" s="21"/>
      <c r="T205" s="141"/>
      <c r="U205" s="141"/>
      <c r="V205" s="142"/>
    </row>
    <row r="206" spans="1:22" x14ac:dyDescent="0.2">
      <c r="A206" s="91">
        <v>198</v>
      </c>
      <c r="B206" s="23" t="s">
        <v>36</v>
      </c>
      <c r="C206" s="27">
        <f t="shared" si="31"/>
        <v>0</v>
      </c>
      <c r="D206" s="25">
        <f t="shared" si="31"/>
        <v>0</v>
      </c>
      <c r="E206" s="42"/>
      <c r="F206" s="45"/>
      <c r="G206" s="24">
        <f t="shared" si="29"/>
        <v>0</v>
      </c>
      <c r="H206" s="42">
        <f>H207</f>
        <v>0</v>
      </c>
      <c r="I206" s="141"/>
      <c r="J206" s="173"/>
      <c r="K206" s="174"/>
      <c r="L206" s="141"/>
      <c r="M206" s="141"/>
      <c r="N206" s="175"/>
      <c r="O206" s="140"/>
      <c r="P206" s="141"/>
      <c r="Q206" s="141"/>
      <c r="R206" s="175"/>
      <c r="S206" s="174"/>
      <c r="T206" s="141"/>
      <c r="U206" s="141"/>
      <c r="V206" s="175"/>
    </row>
    <row r="207" spans="1:22" ht="13.5" thickBot="1" x14ac:dyDescent="0.25">
      <c r="A207" s="120">
        <v>199</v>
      </c>
      <c r="B207" s="136" t="s">
        <v>176</v>
      </c>
      <c r="C207" s="47">
        <f t="shared" si="31"/>
        <v>0</v>
      </c>
      <c r="D207" s="48">
        <f t="shared" si="31"/>
        <v>0</v>
      </c>
      <c r="E207" s="42"/>
      <c r="F207" s="45"/>
      <c r="G207" s="159">
        <f t="shared" si="29"/>
        <v>0</v>
      </c>
      <c r="H207" s="48"/>
      <c r="I207" s="141"/>
      <c r="J207" s="173"/>
      <c r="K207" s="174"/>
      <c r="L207" s="141"/>
      <c r="M207" s="141"/>
      <c r="N207" s="175"/>
      <c r="O207" s="140"/>
      <c r="P207" s="141"/>
      <c r="Q207" s="141"/>
      <c r="R207" s="175"/>
      <c r="S207" s="174"/>
      <c r="T207" s="141"/>
      <c r="U207" s="141"/>
      <c r="V207" s="175"/>
    </row>
    <row r="208" spans="1:22" ht="13.5" thickBot="1" x14ac:dyDescent="0.25">
      <c r="A208" s="71">
        <v>200</v>
      </c>
      <c r="B208" s="176" t="s">
        <v>177</v>
      </c>
      <c r="C208" s="126">
        <f t="shared" si="31"/>
        <v>12693.383999999998</v>
      </c>
      <c r="D208" s="127">
        <f t="shared" si="31"/>
        <v>12681.564999999999</v>
      </c>
      <c r="E208" s="60">
        <f>I208+M208+Q208+U208</f>
        <v>8236.3879999999972</v>
      </c>
      <c r="F208" s="61">
        <f>J208+N208+R208+V208</f>
        <v>11.819000000000001</v>
      </c>
      <c r="G208" s="127">
        <f>G9+G44+G99+G140+G175+G197</f>
        <v>5817.7960000000003</v>
      </c>
      <c r="H208" s="127">
        <f>H9+H44+H99+H140+H175+H197</f>
        <v>5807.9770000000008</v>
      </c>
      <c r="I208" s="60">
        <f>I9+I44+I99+I140+I175+I197</f>
        <v>3611.0589999999993</v>
      </c>
      <c r="J208" s="127">
        <f>J9+J44+J99+J140+J175+J197</f>
        <v>9.8190000000000008</v>
      </c>
      <c r="K208" s="64">
        <f>K9+K44+K99+K140+K175+K197</f>
        <v>239.86199999999997</v>
      </c>
      <c r="L208" s="60">
        <f>L9+L44+L140+L175+L197</f>
        <v>239.86199999999997</v>
      </c>
      <c r="M208" s="60">
        <f>M9+M44+M140+M175+M197</f>
        <v>82.593000000000004</v>
      </c>
      <c r="N208" s="75">
        <f>N9+N44+N99+N140+N175+N197</f>
        <v>0</v>
      </c>
      <c r="O208" s="73">
        <f>O9+O44+O99+O140+O175+O197</f>
        <v>6048.3999999999978</v>
      </c>
      <c r="P208" s="60">
        <f>P9+P44+P99+P140+P175+P197</f>
        <v>6048.3999999999978</v>
      </c>
      <c r="Q208" s="60">
        <f>Q9+Q44+Q99+Q140+Q175+Q197</f>
        <v>4518.9329999999982</v>
      </c>
      <c r="R208" s="60"/>
      <c r="S208" s="66">
        <f>S9+S44+S99+S140+S175+S197</f>
        <v>587.32600000000002</v>
      </c>
      <c r="T208" s="127">
        <f>T9+T44+T99+T140+T175+T197</f>
        <v>585.32600000000002</v>
      </c>
      <c r="U208" s="127">
        <f>U9+U44+U99+U140+U175+U197</f>
        <v>23.803000000000004</v>
      </c>
      <c r="V208" s="65">
        <f>V9+V20+SUM(V34:V43)+V44+V99+V140+V175+V197</f>
        <v>2</v>
      </c>
    </row>
    <row r="211" spans="2:2" x14ac:dyDescent="0.2">
      <c r="B211" s="6" t="s">
        <v>76</v>
      </c>
    </row>
    <row r="212" spans="2:2" x14ac:dyDescent="0.2">
      <c r="B212" s="6" t="s">
        <v>182</v>
      </c>
    </row>
    <row r="213" spans="2:2" x14ac:dyDescent="0.2">
      <c r="B213" s="67" t="s">
        <v>178</v>
      </c>
    </row>
    <row r="214" spans="2:2" x14ac:dyDescent="0.2">
      <c r="B214" s="6" t="s">
        <v>77</v>
      </c>
    </row>
  </sheetData>
  <mergeCells count="24"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A6:A8"/>
    <mergeCell ref="B6:B8"/>
    <mergeCell ref="C6:C8"/>
    <mergeCell ref="D6:F6"/>
    <mergeCell ref="G6:G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0"/>
  <sheetViews>
    <sheetView tabSelected="1" workbookViewId="0">
      <selection activeCell="D6" sqref="D6"/>
    </sheetView>
  </sheetViews>
  <sheetFormatPr defaultRowHeight="12.75" x14ac:dyDescent="0.2"/>
  <cols>
    <col min="1" max="1" width="4.7109375" customWidth="1"/>
    <col min="2" max="2" width="42.5703125" customWidth="1"/>
    <col min="3" max="3" width="12.5703125" customWidth="1"/>
    <col min="4" max="4" width="10.7109375" customWidth="1"/>
    <col min="5" max="5" width="14" customWidth="1"/>
    <col min="6" max="6" width="13.42578125" customWidth="1"/>
  </cols>
  <sheetData>
    <row r="2" spans="1:11" x14ac:dyDescent="0.2">
      <c r="A2" s="398"/>
      <c r="B2" s="398"/>
      <c r="C2" s="1064" t="s">
        <v>597</v>
      </c>
      <c r="D2" s="1064"/>
      <c r="E2" s="1064"/>
      <c r="F2" s="1064"/>
      <c r="G2" s="8"/>
    </row>
    <row r="3" spans="1:11" x14ac:dyDescent="0.2">
      <c r="A3" s="398"/>
      <c r="B3" s="398"/>
      <c r="C3" s="1064" t="s">
        <v>599</v>
      </c>
      <c r="D3" s="1064"/>
      <c r="E3" s="1064"/>
      <c r="F3" s="1064"/>
      <c r="G3" s="8"/>
    </row>
    <row r="4" spans="1:11" ht="15.75" x14ac:dyDescent="0.25">
      <c r="A4" s="399" t="s">
        <v>596</v>
      </c>
      <c r="B4" s="180"/>
      <c r="C4" s="431"/>
      <c r="D4" s="431" t="s">
        <v>598</v>
      </c>
      <c r="E4" s="431"/>
      <c r="F4" s="431"/>
      <c r="G4" s="8"/>
    </row>
    <row r="5" spans="1:11" s="398" customFormat="1" ht="15.75" x14ac:dyDescent="0.25">
      <c r="A5" s="399"/>
      <c r="B5" s="180"/>
      <c r="C5" s="431"/>
      <c r="D5" s="431" t="s">
        <v>595</v>
      </c>
      <c r="E5" s="431"/>
      <c r="F5" s="431"/>
      <c r="G5" s="8"/>
    </row>
    <row r="6" spans="1:11" s="398" customFormat="1" ht="15.75" x14ac:dyDescent="0.25">
      <c r="A6" s="399"/>
      <c r="B6" s="180"/>
      <c r="C6" s="431"/>
      <c r="D6" s="431" t="s">
        <v>713</v>
      </c>
      <c r="E6" s="431"/>
      <c r="F6" s="431"/>
      <c r="G6" s="8"/>
    </row>
    <row r="7" spans="1:11" s="398" customFormat="1" ht="15.75" x14ac:dyDescent="0.25">
      <c r="A7" s="399"/>
      <c r="B7" s="180"/>
      <c r="C7" s="180"/>
      <c r="D7" s="431" t="s">
        <v>601</v>
      </c>
      <c r="E7" s="180"/>
      <c r="F7" s="180"/>
    </row>
    <row r="8" spans="1:11" ht="15.75" x14ac:dyDescent="0.25">
      <c r="A8" s="1065" t="s">
        <v>575</v>
      </c>
      <c r="B8" s="1065"/>
      <c r="C8" s="1065"/>
      <c r="D8" s="1065"/>
      <c r="E8" s="1065"/>
      <c r="F8" s="1065"/>
    </row>
    <row r="9" spans="1:11" ht="15.75" x14ac:dyDescent="0.25">
      <c r="A9" s="1065" t="s">
        <v>576</v>
      </c>
      <c r="B9" s="1065"/>
      <c r="C9" s="1065"/>
      <c r="D9" s="1065"/>
      <c r="E9" s="1065"/>
      <c r="F9" s="1065"/>
    </row>
    <row r="10" spans="1:11" ht="16.5" thickBot="1" x14ac:dyDescent="0.3">
      <c r="A10" s="180"/>
      <c r="B10" s="180"/>
      <c r="C10" s="180"/>
      <c r="D10" s="180"/>
      <c r="E10" s="399" t="s">
        <v>614</v>
      </c>
      <c r="F10" s="180"/>
    </row>
    <row r="11" spans="1:11" x14ac:dyDescent="0.2">
      <c r="A11" s="1066"/>
      <c r="B11" s="1068" t="s">
        <v>577</v>
      </c>
      <c r="C11" s="1071" t="s">
        <v>578</v>
      </c>
      <c r="D11" s="1072"/>
      <c r="E11" s="1072"/>
      <c r="F11" s="1073"/>
    </row>
    <row r="12" spans="1:11" x14ac:dyDescent="0.2">
      <c r="A12" s="1067"/>
      <c r="B12" s="1069"/>
      <c r="C12" s="1074" t="s">
        <v>43</v>
      </c>
      <c r="D12" s="1076" t="s">
        <v>579</v>
      </c>
      <c r="E12" s="1077"/>
      <c r="F12" s="1078"/>
    </row>
    <row r="13" spans="1:11" ht="39" thickBot="1" x14ac:dyDescent="0.35">
      <c r="A13" s="1067"/>
      <c r="B13" s="1070"/>
      <c r="C13" s="1075"/>
      <c r="D13" s="400" t="s">
        <v>580</v>
      </c>
      <c r="E13" s="400" t="s">
        <v>581</v>
      </c>
      <c r="F13" s="401" t="s">
        <v>582</v>
      </c>
      <c r="J13" s="572"/>
      <c r="K13" s="572"/>
    </row>
    <row r="14" spans="1:11" x14ac:dyDescent="0.2">
      <c r="A14" s="402">
        <v>1</v>
      </c>
      <c r="B14" s="403" t="s">
        <v>583</v>
      </c>
      <c r="C14" s="404">
        <f>D14+E14+F14</f>
        <v>50</v>
      </c>
      <c r="D14" s="405"/>
      <c r="E14" s="406">
        <v>50</v>
      </c>
      <c r="F14" s="407"/>
      <c r="G14" s="301"/>
    </row>
    <row r="15" spans="1:11" x14ac:dyDescent="0.2">
      <c r="A15" s="408">
        <v>2</v>
      </c>
      <c r="B15" s="409" t="s">
        <v>3</v>
      </c>
      <c r="C15" s="410">
        <f>D15+E15+F15</f>
        <v>45.8</v>
      </c>
      <c r="D15" s="411"/>
      <c r="E15" s="412">
        <v>25.8</v>
      </c>
      <c r="F15" s="413">
        <v>20</v>
      </c>
      <c r="G15" s="301"/>
    </row>
    <row r="16" spans="1:11" x14ac:dyDescent="0.2">
      <c r="A16" s="408">
        <v>3</v>
      </c>
      <c r="B16" s="409" t="s">
        <v>4</v>
      </c>
      <c r="C16" s="410">
        <f t="shared" ref="C16:C60" si="0">D16+E16+F16</f>
        <v>54</v>
      </c>
      <c r="D16" s="412"/>
      <c r="E16" s="412"/>
      <c r="F16" s="413">
        <v>54</v>
      </c>
      <c r="G16" s="301"/>
    </row>
    <row r="17" spans="1:7" x14ac:dyDescent="0.2">
      <c r="A17" s="408">
        <v>4</v>
      </c>
      <c r="B17" s="414" t="s">
        <v>584</v>
      </c>
      <c r="C17" s="410">
        <f t="shared" si="0"/>
        <v>3.8000000000000003</v>
      </c>
      <c r="D17" s="415"/>
      <c r="E17" s="415">
        <v>0.35</v>
      </c>
      <c r="F17" s="416">
        <v>3.45</v>
      </c>
      <c r="G17" s="301"/>
    </row>
    <row r="18" spans="1:7" x14ac:dyDescent="0.2">
      <c r="A18" s="408">
        <v>5</v>
      </c>
      <c r="B18" s="414" t="s">
        <v>5</v>
      </c>
      <c r="C18" s="410">
        <f t="shared" si="0"/>
        <v>21</v>
      </c>
      <c r="D18" s="415">
        <v>18</v>
      </c>
      <c r="E18" s="415"/>
      <c r="F18" s="416">
        <v>3</v>
      </c>
      <c r="G18" s="301"/>
    </row>
    <row r="19" spans="1:7" x14ac:dyDescent="0.2">
      <c r="A19" s="408">
        <v>6</v>
      </c>
      <c r="B19" s="414" t="s">
        <v>27</v>
      </c>
      <c r="C19" s="410">
        <f t="shared" si="0"/>
        <v>145</v>
      </c>
      <c r="D19" s="415">
        <v>144</v>
      </c>
      <c r="E19" s="415"/>
      <c r="F19" s="416">
        <v>1</v>
      </c>
      <c r="G19" s="442"/>
    </row>
    <row r="20" spans="1:7" x14ac:dyDescent="0.2">
      <c r="A20" s="408">
        <v>7</v>
      </c>
      <c r="B20" s="414" t="s">
        <v>6</v>
      </c>
      <c r="C20" s="410">
        <f t="shared" si="0"/>
        <v>358.2</v>
      </c>
      <c r="D20" s="415"/>
      <c r="E20" s="415"/>
      <c r="F20" s="416">
        <v>358.2</v>
      </c>
      <c r="G20" s="442"/>
    </row>
    <row r="21" spans="1:7" x14ac:dyDescent="0.2">
      <c r="A21" s="408">
        <v>8</v>
      </c>
      <c r="B21" s="414" t="s">
        <v>7</v>
      </c>
      <c r="C21" s="410">
        <f t="shared" si="0"/>
        <v>0.7</v>
      </c>
      <c r="D21" s="415"/>
      <c r="E21" s="415">
        <v>0.4</v>
      </c>
      <c r="F21" s="416">
        <v>0.3</v>
      </c>
      <c r="G21" s="301"/>
    </row>
    <row r="22" spans="1:7" x14ac:dyDescent="0.2">
      <c r="A22" s="408">
        <v>9</v>
      </c>
      <c r="B22" s="414" t="s">
        <v>8</v>
      </c>
      <c r="C22" s="410">
        <f t="shared" si="0"/>
        <v>4.2</v>
      </c>
      <c r="D22" s="415"/>
      <c r="E22" s="415">
        <v>1.3</v>
      </c>
      <c r="F22" s="416">
        <v>2.9</v>
      </c>
      <c r="G22" s="644"/>
    </row>
    <row r="23" spans="1:7" x14ac:dyDescent="0.2">
      <c r="A23" s="408">
        <v>10</v>
      </c>
      <c r="B23" s="414" t="s">
        <v>9</v>
      </c>
      <c r="C23" s="410">
        <f t="shared" si="0"/>
        <v>4</v>
      </c>
      <c r="D23" s="415"/>
      <c r="E23" s="415">
        <v>3</v>
      </c>
      <c r="F23" s="416">
        <v>1</v>
      </c>
      <c r="G23" s="301"/>
    </row>
    <row r="24" spans="1:7" x14ac:dyDescent="0.2">
      <c r="A24" s="408">
        <v>11</v>
      </c>
      <c r="B24" s="414" t="s">
        <v>11</v>
      </c>
      <c r="C24" s="410">
        <f t="shared" si="0"/>
        <v>3.12</v>
      </c>
      <c r="D24" s="415"/>
      <c r="E24" s="415">
        <v>3.12</v>
      </c>
      <c r="F24" s="416"/>
      <c r="G24" s="301"/>
    </row>
    <row r="25" spans="1:7" x14ac:dyDescent="0.2">
      <c r="A25" s="408">
        <v>12</v>
      </c>
      <c r="B25" s="414" t="s">
        <v>12</v>
      </c>
      <c r="C25" s="410">
        <f t="shared" si="0"/>
        <v>0.8</v>
      </c>
      <c r="D25" s="415"/>
      <c r="E25" s="415">
        <v>0.4</v>
      </c>
      <c r="F25" s="416">
        <v>0.4</v>
      </c>
      <c r="G25" s="301"/>
    </row>
    <row r="26" spans="1:7" x14ac:dyDescent="0.2">
      <c r="A26" s="408">
        <v>13</v>
      </c>
      <c r="B26" s="414" t="s">
        <v>13</v>
      </c>
      <c r="C26" s="410">
        <f t="shared" si="0"/>
        <v>0.8</v>
      </c>
      <c r="D26" s="415"/>
      <c r="E26" s="415">
        <v>0.8</v>
      </c>
      <c r="F26" s="416"/>
      <c r="G26" s="301"/>
    </row>
    <row r="27" spans="1:7" x14ac:dyDescent="0.2">
      <c r="A27" s="408">
        <v>14</v>
      </c>
      <c r="B27" s="414" t="s">
        <v>14</v>
      </c>
      <c r="C27" s="410">
        <f t="shared" si="0"/>
        <v>0.55200000000000005</v>
      </c>
      <c r="D27" s="415"/>
      <c r="E27" s="415">
        <v>0.55200000000000005</v>
      </c>
      <c r="F27" s="416"/>
      <c r="G27" s="301"/>
    </row>
    <row r="28" spans="1:7" x14ac:dyDescent="0.2">
      <c r="A28" s="408">
        <v>15</v>
      </c>
      <c r="B28" s="414" t="s">
        <v>15</v>
      </c>
      <c r="C28" s="410">
        <f t="shared" si="0"/>
        <v>1</v>
      </c>
      <c r="D28" s="415"/>
      <c r="E28" s="415">
        <v>1</v>
      </c>
      <c r="F28" s="416"/>
      <c r="G28" s="301"/>
    </row>
    <row r="29" spans="1:7" x14ac:dyDescent="0.2">
      <c r="A29" s="408">
        <v>16</v>
      </c>
      <c r="B29" s="414" t="s">
        <v>16</v>
      </c>
      <c r="C29" s="410">
        <f t="shared" si="0"/>
        <v>1.968</v>
      </c>
      <c r="D29" s="415"/>
      <c r="E29" s="415">
        <v>1.968</v>
      </c>
      <c r="F29" s="416"/>
      <c r="G29" s="301"/>
    </row>
    <row r="30" spans="1:7" x14ac:dyDescent="0.2">
      <c r="A30" s="408">
        <v>17</v>
      </c>
      <c r="B30" s="414" t="s">
        <v>184</v>
      </c>
      <c r="C30" s="410">
        <f t="shared" si="0"/>
        <v>200</v>
      </c>
      <c r="D30" s="415"/>
      <c r="E30" s="415">
        <v>5.484</v>
      </c>
      <c r="F30" s="416">
        <v>194.51599999999999</v>
      </c>
      <c r="G30" s="643"/>
    </row>
    <row r="31" spans="1:7" x14ac:dyDescent="0.2">
      <c r="A31" s="408">
        <v>18</v>
      </c>
      <c r="B31" s="414" t="s">
        <v>197</v>
      </c>
      <c r="C31" s="410">
        <f t="shared" si="0"/>
        <v>127.76</v>
      </c>
      <c r="D31" s="415"/>
      <c r="E31" s="415"/>
      <c r="F31" s="416">
        <v>127.76</v>
      </c>
      <c r="G31" s="442"/>
    </row>
    <row r="32" spans="1:7" x14ac:dyDescent="0.2">
      <c r="A32" s="408">
        <v>19</v>
      </c>
      <c r="B32" s="409" t="s">
        <v>201</v>
      </c>
      <c r="C32" s="410">
        <f t="shared" si="0"/>
        <v>27</v>
      </c>
      <c r="D32" s="412">
        <v>24.8</v>
      </c>
      <c r="E32" s="412"/>
      <c r="F32" s="413">
        <v>2.2000000000000002</v>
      </c>
      <c r="G32" s="442"/>
    </row>
    <row r="33" spans="1:7" x14ac:dyDescent="0.2">
      <c r="A33" s="408">
        <v>20</v>
      </c>
      <c r="B33" s="409" t="s">
        <v>202</v>
      </c>
      <c r="C33" s="410">
        <f t="shared" si="0"/>
        <v>48</v>
      </c>
      <c r="D33" s="412">
        <v>45</v>
      </c>
      <c r="E33" s="412"/>
      <c r="F33" s="413">
        <v>3</v>
      </c>
      <c r="G33" s="442"/>
    </row>
    <row r="34" spans="1:7" x14ac:dyDescent="0.2">
      <c r="A34" s="408">
        <v>21</v>
      </c>
      <c r="B34" s="414" t="s">
        <v>203</v>
      </c>
      <c r="C34" s="410">
        <f t="shared" si="0"/>
        <v>14.299999999999999</v>
      </c>
      <c r="D34" s="415">
        <v>14.058999999999999</v>
      </c>
      <c r="E34" s="415"/>
      <c r="F34" s="416">
        <v>0.24099999999999999</v>
      </c>
      <c r="G34" s="442"/>
    </row>
    <row r="35" spans="1:7" x14ac:dyDescent="0.2">
      <c r="A35" s="408">
        <v>22</v>
      </c>
      <c r="B35" s="414" t="s">
        <v>204</v>
      </c>
      <c r="C35" s="410">
        <f t="shared" si="0"/>
        <v>60</v>
      </c>
      <c r="D35" s="417">
        <v>48</v>
      </c>
      <c r="E35" s="417"/>
      <c r="F35" s="418">
        <v>12</v>
      </c>
      <c r="G35" s="442"/>
    </row>
    <row r="36" spans="1:7" x14ac:dyDescent="0.2">
      <c r="A36" s="408">
        <v>23</v>
      </c>
      <c r="B36" s="414" t="s">
        <v>205</v>
      </c>
      <c r="C36" s="410">
        <f t="shared" si="0"/>
        <v>12.8</v>
      </c>
      <c r="D36" s="415">
        <v>10</v>
      </c>
      <c r="E36" s="415"/>
      <c r="F36" s="416">
        <v>2.8</v>
      </c>
      <c r="G36" s="442"/>
    </row>
    <row r="37" spans="1:7" x14ac:dyDescent="0.2">
      <c r="A37" s="408">
        <v>24</v>
      </c>
      <c r="B37" s="414" t="s">
        <v>206</v>
      </c>
      <c r="C37" s="410">
        <f t="shared" si="0"/>
        <v>57</v>
      </c>
      <c r="D37" s="415">
        <v>57</v>
      </c>
      <c r="E37" s="415"/>
      <c r="F37" s="416"/>
      <c r="G37" s="442"/>
    </row>
    <row r="38" spans="1:7" x14ac:dyDescent="0.2">
      <c r="A38" s="408">
        <v>25</v>
      </c>
      <c r="B38" s="414" t="s">
        <v>18</v>
      </c>
      <c r="C38" s="410">
        <f t="shared" si="0"/>
        <v>11.8</v>
      </c>
      <c r="D38" s="415"/>
      <c r="E38" s="415">
        <v>1.8</v>
      </c>
      <c r="F38" s="416">
        <v>10</v>
      </c>
      <c r="G38" s="442"/>
    </row>
    <row r="39" spans="1:7" ht="27.75" customHeight="1" x14ac:dyDescent="0.2">
      <c r="A39" s="408">
        <v>26</v>
      </c>
      <c r="B39" s="419" t="s">
        <v>585</v>
      </c>
      <c r="C39" s="410">
        <f t="shared" si="0"/>
        <v>4</v>
      </c>
      <c r="D39" s="415">
        <v>4</v>
      </c>
      <c r="E39" s="415"/>
      <c r="F39" s="416"/>
      <c r="G39" s="442"/>
    </row>
    <row r="40" spans="1:7" x14ac:dyDescent="0.2">
      <c r="A40" s="408">
        <v>27</v>
      </c>
      <c r="B40" s="414" t="s">
        <v>586</v>
      </c>
      <c r="C40" s="410">
        <f t="shared" si="0"/>
        <v>86</v>
      </c>
      <c r="D40" s="415"/>
      <c r="E40" s="415"/>
      <c r="F40" s="416">
        <v>86</v>
      </c>
      <c r="G40" s="442"/>
    </row>
    <row r="41" spans="1:7" x14ac:dyDescent="0.2">
      <c r="A41" s="408">
        <v>28</v>
      </c>
      <c r="B41" s="414" t="s">
        <v>587</v>
      </c>
      <c r="C41" s="410">
        <f t="shared" si="0"/>
        <v>27.5</v>
      </c>
      <c r="D41" s="415"/>
      <c r="E41" s="415"/>
      <c r="F41" s="416">
        <v>27.5</v>
      </c>
      <c r="G41" s="442"/>
    </row>
    <row r="42" spans="1:7" x14ac:dyDescent="0.2">
      <c r="A42" s="408">
        <v>29</v>
      </c>
      <c r="B42" s="414" t="s">
        <v>20</v>
      </c>
      <c r="C42" s="410">
        <f t="shared" si="0"/>
        <v>17</v>
      </c>
      <c r="D42" s="415"/>
      <c r="E42" s="415"/>
      <c r="F42" s="416">
        <v>17</v>
      </c>
      <c r="G42" s="301"/>
    </row>
    <row r="43" spans="1:7" x14ac:dyDescent="0.2">
      <c r="A43" s="408">
        <v>30</v>
      </c>
      <c r="B43" s="414" t="s">
        <v>588</v>
      </c>
      <c r="C43" s="410">
        <f t="shared" si="0"/>
        <v>6</v>
      </c>
      <c r="D43" s="415">
        <v>6</v>
      </c>
      <c r="E43" s="415"/>
      <c r="F43" s="416"/>
      <c r="G43" s="301"/>
    </row>
    <row r="44" spans="1:7" x14ac:dyDescent="0.2">
      <c r="A44" s="408">
        <v>31</v>
      </c>
      <c r="B44" s="414" t="s">
        <v>589</v>
      </c>
      <c r="C44" s="410">
        <f t="shared" si="0"/>
        <v>13.4</v>
      </c>
      <c r="D44" s="415"/>
      <c r="E44" s="415"/>
      <c r="F44" s="416">
        <v>13.4</v>
      </c>
      <c r="G44" s="301"/>
    </row>
    <row r="45" spans="1:7" x14ac:dyDescent="0.2">
      <c r="A45" s="408">
        <v>32</v>
      </c>
      <c r="B45" s="420" t="s">
        <v>590</v>
      </c>
      <c r="C45" s="410">
        <f t="shared" si="0"/>
        <v>3.1</v>
      </c>
      <c r="D45" s="415"/>
      <c r="E45" s="415"/>
      <c r="F45" s="416">
        <v>3.1</v>
      </c>
      <c r="G45" s="301"/>
    </row>
    <row r="46" spans="1:7" x14ac:dyDescent="0.2">
      <c r="A46" s="408">
        <v>33</v>
      </c>
      <c r="B46" s="414" t="s">
        <v>591</v>
      </c>
      <c r="C46" s="410">
        <f t="shared" si="0"/>
        <v>9.1999999999999993</v>
      </c>
      <c r="D46" s="415">
        <v>9.1999999999999993</v>
      </c>
      <c r="E46" s="415"/>
      <c r="F46" s="416"/>
      <c r="G46" s="301"/>
    </row>
    <row r="47" spans="1:7" x14ac:dyDescent="0.2">
      <c r="A47" s="408">
        <v>34</v>
      </c>
      <c r="B47" s="414" t="s">
        <v>592</v>
      </c>
      <c r="C47" s="410">
        <f t="shared" si="0"/>
        <v>2.2999999999999998</v>
      </c>
      <c r="D47" s="415">
        <v>2.2999999999999998</v>
      </c>
      <c r="E47" s="415"/>
      <c r="F47" s="416"/>
      <c r="G47" s="301"/>
    </row>
    <row r="48" spans="1:7" x14ac:dyDescent="0.2">
      <c r="A48" s="408">
        <v>35</v>
      </c>
      <c r="B48" s="414" t="s">
        <v>22</v>
      </c>
      <c r="C48" s="410">
        <f t="shared" si="0"/>
        <v>17</v>
      </c>
      <c r="D48" s="415"/>
      <c r="E48" s="415"/>
      <c r="F48" s="416">
        <v>17</v>
      </c>
      <c r="G48" s="301"/>
    </row>
    <row r="49" spans="1:7" x14ac:dyDescent="0.2">
      <c r="A49" s="408">
        <v>36</v>
      </c>
      <c r="B49" s="420" t="s">
        <v>194</v>
      </c>
      <c r="C49" s="410">
        <f t="shared" si="0"/>
        <v>9.6999999999999993</v>
      </c>
      <c r="D49" s="415">
        <v>8.24</v>
      </c>
      <c r="E49" s="415"/>
      <c r="F49" s="416">
        <v>1.46</v>
      </c>
      <c r="G49" s="301"/>
    </row>
    <row r="50" spans="1:7" x14ac:dyDescent="0.2">
      <c r="A50" s="408">
        <v>37</v>
      </c>
      <c r="B50" s="414" t="s">
        <v>593</v>
      </c>
      <c r="C50" s="410">
        <f t="shared" si="0"/>
        <v>1.5</v>
      </c>
      <c r="D50" s="415">
        <v>1.5</v>
      </c>
      <c r="E50" s="415"/>
      <c r="F50" s="416"/>
      <c r="G50" s="301"/>
    </row>
    <row r="51" spans="1:7" x14ac:dyDescent="0.2">
      <c r="A51" s="408">
        <v>38</v>
      </c>
      <c r="B51" s="414" t="s">
        <v>564</v>
      </c>
      <c r="C51" s="410">
        <f t="shared" si="0"/>
        <v>21.5</v>
      </c>
      <c r="D51" s="415">
        <v>0.6</v>
      </c>
      <c r="E51" s="415"/>
      <c r="F51" s="416">
        <v>20.9</v>
      </c>
      <c r="G51" s="442"/>
    </row>
    <row r="52" spans="1:7" x14ac:dyDescent="0.2">
      <c r="A52" s="421">
        <v>39</v>
      </c>
      <c r="B52" s="422" t="s">
        <v>34</v>
      </c>
      <c r="C52" s="423">
        <f t="shared" si="0"/>
        <v>5.8</v>
      </c>
      <c r="D52" s="424"/>
      <c r="E52" s="424"/>
      <c r="F52" s="425">
        <v>5.8</v>
      </c>
      <c r="G52" s="301"/>
    </row>
    <row r="53" spans="1:7" x14ac:dyDescent="0.2">
      <c r="A53" s="408">
        <v>40</v>
      </c>
      <c r="B53" s="414" t="s">
        <v>74</v>
      </c>
      <c r="C53" s="410">
        <f t="shared" si="0"/>
        <v>30</v>
      </c>
      <c r="D53" s="415">
        <v>29</v>
      </c>
      <c r="E53" s="415"/>
      <c r="F53" s="416">
        <v>1</v>
      </c>
      <c r="G53" s="301"/>
    </row>
    <row r="54" spans="1:7" x14ac:dyDescent="0.2">
      <c r="A54" s="408">
        <v>41</v>
      </c>
      <c r="B54" s="414" t="s">
        <v>196</v>
      </c>
      <c r="C54" s="410">
        <f t="shared" si="0"/>
        <v>13</v>
      </c>
      <c r="D54" s="415">
        <v>13</v>
      </c>
      <c r="E54" s="415"/>
      <c r="F54" s="416"/>
      <c r="G54" s="301"/>
    </row>
    <row r="55" spans="1:7" x14ac:dyDescent="0.2">
      <c r="A55" s="408">
        <v>42</v>
      </c>
      <c r="B55" s="414" t="s">
        <v>195</v>
      </c>
      <c r="C55" s="410">
        <f t="shared" si="0"/>
        <v>15.2</v>
      </c>
      <c r="D55" s="415">
        <v>6.3</v>
      </c>
      <c r="E55" s="415"/>
      <c r="F55" s="416">
        <v>8.9</v>
      </c>
      <c r="G55" s="442"/>
    </row>
    <row r="56" spans="1:7" x14ac:dyDescent="0.2">
      <c r="A56" s="408">
        <v>43</v>
      </c>
      <c r="B56" s="414" t="s">
        <v>23</v>
      </c>
      <c r="C56" s="410">
        <f t="shared" si="0"/>
        <v>23</v>
      </c>
      <c r="D56" s="415"/>
      <c r="E56" s="415"/>
      <c r="F56" s="416">
        <v>23</v>
      </c>
      <c r="G56" s="301"/>
    </row>
    <row r="57" spans="1:7" x14ac:dyDescent="0.2">
      <c r="A57" s="408">
        <v>44</v>
      </c>
      <c r="B57" s="414" t="s">
        <v>24</v>
      </c>
      <c r="C57" s="410">
        <f t="shared" si="0"/>
        <v>1</v>
      </c>
      <c r="D57" s="415"/>
      <c r="E57" s="415"/>
      <c r="F57" s="416">
        <v>1</v>
      </c>
      <c r="G57" s="301"/>
    </row>
    <row r="58" spans="1:7" x14ac:dyDescent="0.2">
      <c r="A58" s="408">
        <v>45</v>
      </c>
      <c r="B58" s="414" t="s">
        <v>594</v>
      </c>
      <c r="C58" s="645">
        <f t="shared" si="0"/>
        <v>16.7</v>
      </c>
      <c r="D58" s="646">
        <v>13.7</v>
      </c>
      <c r="E58" s="646"/>
      <c r="F58" s="647">
        <v>3</v>
      </c>
      <c r="G58" s="442"/>
    </row>
    <row r="59" spans="1:7" ht="13.5" thickBot="1" x14ac:dyDescent="0.25">
      <c r="A59" s="426">
        <v>46</v>
      </c>
      <c r="B59" s="427" t="s">
        <v>617</v>
      </c>
      <c r="C59" s="428">
        <f t="shared" si="0"/>
        <v>6.6999999999999993</v>
      </c>
      <c r="D59" s="429">
        <v>4.5999999999999996</v>
      </c>
      <c r="E59" s="429"/>
      <c r="F59" s="430">
        <v>2.1</v>
      </c>
      <c r="G59" s="301"/>
    </row>
    <row r="60" spans="1:7" ht="13.5" thickBot="1" x14ac:dyDescent="0.25">
      <c r="A60" s="449"/>
      <c r="B60" s="450" t="s">
        <v>39</v>
      </c>
      <c r="C60" s="451">
        <f t="shared" si="0"/>
        <v>1583.1999999999998</v>
      </c>
      <c r="D60" s="452">
        <f>SUM(D14:D59)</f>
        <v>459.29900000000009</v>
      </c>
      <c r="E60" s="452">
        <f>SUM(E14:E59)</f>
        <v>95.974000000000004</v>
      </c>
      <c r="F60" s="453">
        <f>SUM(F14:F59)</f>
        <v>1027.9269999999997</v>
      </c>
      <c r="G60" s="448"/>
    </row>
  </sheetData>
  <mergeCells count="9">
    <mergeCell ref="C2:F2"/>
    <mergeCell ref="C3:F3"/>
    <mergeCell ref="A8:F8"/>
    <mergeCell ref="A9:F9"/>
    <mergeCell ref="A11:A13"/>
    <mergeCell ref="B11:B13"/>
    <mergeCell ref="C11:F11"/>
    <mergeCell ref="C12:C13"/>
    <mergeCell ref="D12:F12"/>
  </mergeCells>
  <pageMargins left="0.7" right="0.7" top="0.75" bottom="0.75" header="0.3" footer="0.3"/>
  <pageSetup paperSize="9" scale="90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84"/>
  <sheetViews>
    <sheetView topLeftCell="C4" zoomScaleNormal="100" workbookViewId="0">
      <selection activeCell="K7" sqref="K7:N8"/>
    </sheetView>
  </sheetViews>
  <sheetFormatPr defaultRowHeight="12.75" x14ac:dyDescent="0.2"/>
  <cols>
    <col min="1" max="2" width="9.140625" hidden="1" customWidth="1"/>
    <col min="3" max="3" width="4.42578125" customWidth="1"/>
    <col min="4" max="4" width="66" customWidth="1"/>
    <col min="5" max="5" width="11.85546875" customWidth="1"/>
    <col min="6" max="6" width="10.85546875" customWidth="1"/>
    <col min="7" max="7" width="11.42578125" customWidth="1"/>
    <col min="8" max="8" width="9.42578125" customWidth="1"/>
    <col min="9" max="9" width="10.42578125" customWidth="1"/>
    <col min="10" max="10" width="11.28515625" customWidth="1"/>
    <col min="11" max="11" width="11.42578125" customWidth="1"/>
    <col min="12" max="12" width="10.140625" customWidth="1"/>
    <col min="13" max="13" width="10.5703125" customWidth="1"/>
    <col min="14" max="14" width="8.85546875" customWidth="1"/>
  </cols>
  <sheetData>
    <row r="1" spans="3:14" hidden="1" x14ac:dyDescent="0.2"/>
    <row r="2" spans="3:14" hidden="1" x14ac:dyDescent="0.2">
      <c r="G2" s="1088"/>
      <c r="H2" s="1088"/>
    </row>
    <row r="3" spans="3:14" hidden="1" x14ac:dyDescent="0.2"/>
    <row r="4" spans="3:14" s="241" customFormat="1" x14ac:dyDescent="0.2">
      <c r="K4" s="8" t="s">
        <v>25</v>
      </c>
      <c r="L4" s="8"/>
      <c r="M4" s="13"/>
    </row>
    <row r="5" spans="3:14" s="241" customFormat="1" x14ac:dyDescent="0.2">
      <c r="K5" s="203" t="s">
        <v>500</v>
      </c>
      <c r="L5" s="14"/>
      <c r="M5" s="4"/>
    </row>
    <row r="6" spans="3:14" s="241" customFormat="1" ht="18" x14ac:dyDescent="0.25">
      <c r="D6" s="573"/>
      <c r="K6" s="8" t="s">
        <v>41</v>
      </c>
      <c r="L6" s="8"/>
      <c r="M6" s="13"/>
    </row>
    <row r="7" spans="3:14" ht="25.5" customHeight="1" x14ac:dyDescent="0.2">
      <c r="K7" s="1081" t="s">
        <v>707</v>
      </c>
      <c r="L7" s="1082"/>
      <c r="M7" s="1082"/>
      <c r="N7" s="1082"/>
    </row>
    <row r="8" spans="3:14" x14ac:dyDescent="0.2">
      <c r="C8" s="14" t="s">
        <v>40</v>
      </c>
      <c r="D8" s="1089" t="s">
        <v>476</v>
      </c>
      <c r="E8" s="1090"/>
      <c r="F8" s="1090"/>
      <c r="G8" s="1090"/>
      <c r="H8" s="1090"/>
      <c r="I8" s="1090"/>
      <c r="J8" s="1090"/>
      <c r="K8" s="1083"/>
      <c r="L8" s="1083"/>
      <c r="M8" s="1083"/>
      <c r="N8" s="1083"/>
    </row>
    <row r="9" spans="3:14" x14ac:dyDescent="0.2">
      <c r="E9" s="1060"/>
      <c r="F9" s="1060"/>
      <c r="G9" s="1060"/>
      <c r="H9" s="1060"/>
      <c r="K9" s="8"/>
      <c r="L9" s="8"/>
      <c r="M9" s="13"/>
    </row>
    <row r="10" spans="3:14" s="240" customFormat="1" x14ac:dyDescent="0.2">
      <c r="E10" s="239"/>
      <c r="F10" s="239"/>
      <c r="G10" s="239"/>
      <c r="H10" s="239"/>
      <c r="K10" s="8"/>
      <c r="L10" s="8"/>
      <c r="M10" s="13"/>
    </row>
    <row r="11" spans="3:14" ht="13.5" thickBot="1" x14ac:dyDescent="0.25">
      <c r="L11" s="8" t="s">
        <v>614</v>
      </c>
    </row>
    <row r="12" spans="3:14" ht="12.75" customHeight="1" x14ac:dyDescent="0.2">
      <c r="C12" s="1084" t="s">
        <v>0</v>
      </c>
      <c r="D12" s="1086" t="s">
        <v>42</v>
      </c>
      <c r="E12" s="1079" t="s">
        <v>43</v>
      </c>
      <c r="F12" s="1080"/>
      <c r="G12" s="1079" t="s">
        <v>45</v>
      </c>
      <c r="H12" s="1080"/>
      <c r="I12" s="1079" t="s">
        <v>211</v>
      </c>
      <c r="J12" s="1080"/>
      <c r="K12" s="1079" t="s">
        <v>209</v>
      </c>
      <c r="L12" s="1080"/>
      <c r="M12" s="1079" t="s">
        <v>47</v>
      </c>
      <c r="N12" s="1080"/>
    </row>
    <row r="13" spans="3:14" ht="50.25" customHeight="1" thickBot="1" x14ac:dyDescent="0.25">
      <c r="C13" s="1085"/>
      <c r="D13" s="1087"/>
      <c r="E13" s="229" t="s">
        <v>43</v>
      </c>
      <c r="F13" s="230" t="s">
        <v>50</v>
      </c>
      <c r="G13" s="226" t="s">
        <v>43</v>
      </c>
      <c r="H13" s="227" t="s">
        <v>50</v>
      </c>
      <c r="I13" s="226" t="s">
        <v>43</v>
      </c>
      <c r="J13" s="227" t="s">
        <v>50</v>
      </c>
      <c r="K13" s="226" t="s">
        <v>43</v>
      </c>
      <c r="L13" s="227" t="s">
        <v>50</v>
      </c>
      <c r="M13" s="226" t="s">
        <v>43</v>
      </c>
      <c r="N13" s="227" t="s">
        <v>50</v>
      </c>
    </row>
    <row r="14" spans="3:14" x14ac:dyDescent="0.2">
      <c r="C14" s="560">
        <v>1</v>
      </c>
      <c r="D14" s="760" t="s">
        <v>54</v>
      </c>
      <c r="E14" s="831">
        <f t="shared" ref="E14:F16" si="0">G14+I14+K14+M14</f>
        <v>17.083649999999999</v>
      </c>
      <c r="F14" s="461">
        <f t="shared" si="0"/>
        <v>11.042</v>
      </c>
      <c r="G14" s="771">
        <f>G16+G15</f>
        <v>5.75</v>
      </c>
      <c r="H14" s="621"/>
      <c r="I14" s="1031">
        <f>I15</f>
        <v>11.33365</v>
      </c>
      <c r="J14" s="461">
        <f>J15</f>
        <v>11.042</v>
      </c>
      <c r="K14" s="779"/>
      <c r="L14" s="787"/>
      <c r="M14" s="456"/>
      <c r="N14" s="457"/>
    </row>
    <row r="15" spans="3:14" x14ac:dyDescent="0.2">
      <c r="C15" s="561">
        <v>2</v>
      </c>
      <c r="D15" s="671" t="s">
        <v>26</v>
      </c>
      <c r="E15" s="830">
        <f t="shared" si="0"/>
        <v>11.33365</v>
      </c>
      <c r="F15" s="672">
        <f t="shared" si="0"/>
        <v>11.042</v>
      </c>
      <c r="G15" s="772"/>
      <c r="H15" s="673"/>
      <c r="I15" s="791">
        <v>11.33365</v>
      </c>
      <c r="J15" s="823">
        <v>11.042</v>
      </c>
      <c r="K15" s="780"/>
      <c r="L15" s="788"/>
      <c r="M15" s="674"/>
      <c r="N15" s="675"/>
    </row>
    <row r="16" spans="3:14" s="664" customFormat="1" ht="25.5" customHeight="1" x14ac:dyDescent="0.2">
      <c r="C16" s="561">
        <v>3</v>
      </c>
      <c r="D16" s="551" t="s">
        <v>665</v>
      </c>
      <c r="E16" s="793">
        <f t="shared" si="0"/>
        <v>5.75</v>
      </c>
      <c r="F16" s="777"/>
      <c r="G16" s="1035">
        <v>5.75</v>
      </c>
      <c r="H16" s="778"/>
      <c r="I16" s="792"/>
      <c r="J16" s="777"/>
      <c r="K16" s="781"/>
      <c r="L16" s="778"/>
      <c r="M16" s="786"/>
      <c r="N16" s="777"/>
    </row>
    <row r="17" spans="3:18" ht="12.75" customHeight="1" x14ac:dyDescent="0.2">
      <c r="C17" s="562">
        <v>4</v>
      </c>
      <c r="D17" s="550" t="s">
        <v>55</v>
      </c>
      <c r="E17" s="858">
        <f t="shared" ref="E17:E26" si="1">G17+I17+K17+M17</f>
        <v>140.28235999999998</v>
      </c>
      <c r="F17" s="232"/>
      <c r="G17" s="591">
        <f>SUM(G18:G26)</f>
        <v>20</v>
      </c>
      <c r="H17" s="622"/>
      <c r="I17" s="857">
        <f>SUM(I18:I24)</f>
        <v>120.28236</v>
      </c>
      <c r="J17" s="209"/>
      <c r="K17" s="782"/>
      <c r="L17" s="622"/>
      <c r="M17" s="210"/>
      <c r="N17" s="209"/>
    </row>
    <row r="18" spans="3:18" x14ac:dyDescent="0.2">
      <c r="C18" s="20">
        <v>5</v>
      </c>
      <c r="D18" s="551" t="s">
        <v>56</v>
      </c>
      <c r="E18" s="228">
        <f t="shared" si="1"/>
        <v>-50</v>
      </c>
      <c r="F18" s="30"/>
      <c r="G18" s="667">
        <v>-50</v>
      </c>
      <c r="H18" s="622"/>
      <c r="I18" s="210"/>
      <c r="J18" s="209"/>
      <c r="K18" s="782"/>
      <c r="L18" s="622"/>
      <c r="M18" s="210"/>
      <c r="N18" s="209"/>
    </row>
    <row r="19" spans="3:18" x14ac:dyDescent="0.2">
      <c r="C19" s="20">
        <v>6</v>
      </c>
      <c r="D19" s="551" t="s">
        <v>57</v>
      </c>
      <c r="E19" s="228">
        <f t="shared" si="1"/>
        <v>15</v>
      </c>
      <c r="F19" s="30"/>
      <c r="G19" s="667">
        <v>15</v>
      </c>
      <c r="H19" s="622"/>
      <c r="I19" s="210"/>
      <c r="J19" s="209"/>
      <c r="K19" s="782"/>
      <c r="L19" s="622"/>
      <c r="M19" s="210"/>
      <c r="N19" s="209"/>
      <c r="R19" s="826"/>
    </row>
    <row r="20" spans="3:18" s="538" customFormat="1" x14ac:dyDescent="0.2">
      <c r="C20" s="20">
        <v>7</v>
      </c>
      <c r="D20" s="551" t="s">
        <v>659</v>
      </c>
      <c r="E20" s="228">
        <f t="shared" si="1"/>
        <v>54</v>
      </c>
      <c r="F20" s="30"/>
      <c r="G20" s="667">
        <v>54</v>
      </c>
      <c r="H20" s="622"/>
      <c r="I20" s="210"/>
      <c r="J20" s="209"/>
      <c r="K20" s="782"/>
      <c r="L20" s="622"/>
      <c r="M20" s="210"/>
      <c r="N20" s="209"/>
    </row>
    <row r="21" spans="3:18" s="538" customFormat="1" x14ac:dyDescent="0.2">
      <c r="C21" s="20">
        <v>8</v>
      </c>
      <c r="D21" s="551" t="s">
        <v>651</v>
      </c>
      <c r="E21" s="228">
        <f t="shared" si="1"/>
        <v>113</v>
      </c>
      <c r="F21" s="30"/>
      <c r="G21" s="667"/>
      <c r="H21" s="622"/>
      <c r="I21" s="210">
        <v>113</v>
      </c>
      <c r="J21" s="209"/>
      <c r="K21" s="782"/>
      <c r="L21" s="622"/>
      <c r="M21" s="210"/>
      <c r="N21" s="209"/>
    </row>
    <row r="22" spans="3:18" s="538" customFormat="1" ht="24" customHeight="1" x14ac:dyDescent="0.2">
      <c r="C22" s="20">
        <v>9</v>
      </c>
      <c r="D22" s="761" t="s">
        <v>705</v>
      </c>
      <c r="E22" s="678">
        <f t="shared" si="1"/>
        <v>7.2823599999999997</v>
      </c>
      <c r="F22" s="30"/>
      <c r="G22" s="667"/>
      <c r="H22" s="622"/>
      <c r="I22" s="698">
        <v>7.2823599999999997</v>
      </c>
      <c r="J22" s="209"/>
      <c r="K22" s="782"/>
      <c r="L22" s="622"/>
      <c r="M22" s="210"/>
      <c r="N22" s="209"/>
    </row>
    <row r="23" spans="3:18" x14ac:dyDescent="0.2">
      <c r="C23" s="562">
        <v>10</v>
      </c>
      <c r="D23" s="762" t="s">
        <v>660</v>
      </c>
      <c r="E23" s="228">
        <f t="shared" si="1"/>
        <v>-10</v>
      </c>
      <c r="F23" s="30"/>
      <c r="G23" s="667">
        <v>-10</v>
      </c>
      <c r="H23" s="622"/>
      <c r="I23" s="210"/>
      <c r="J23" s="209"/>
      <c r="K23" s="782"/>
      <c r="L23" s="622"/>
      <c r="M23" s="210"/>
      <c r="N23" s="209"/>
    </row>
    <row r="24" spans="3:18" ht="15" customHeight="1" x14ac:dyDescent="0.2">
      <c r="C24" s="562">
        <v>11</v>
      </c>
      <c r="D24" s="551" t="s">
        <v>661</v>
      </c>
      <c r="E24" s="228">
        <f t="shared" si="1"/>
        <v>11</v>
      </c>
      <c r="F24" s="30"/>
      <c r="G24" s="667">
        <v>11</v>
      </c>
      <c r="H24" s="622"/>
      <c r="I24" s="210"/>
      <c r="J24" s="209"/>
      <c r="K24" s="782"/>
      <c r="L24" s="622"/>
      <c r="M24" s="210"/>
      <c r="N24" s="209"/>
    </row>
    <row r="25" spans="3:18" s="465" customFormat="1" x14ac:dyDescent="0.2">
      <c r="C25" s="562">
        <v>12</v>
      </c>
      <c r="D25" s="552" t="s">
        <v>621</v>
      </c>
      <c r="E25" s="219">
        <f t="shared" si="1"/>
        <v>-30</v>
      </c>
      <c r="F25" s="220"/>
      <c r="G25" s="667">
        <v>-30</v>
      </c>
      <c r="H25" s="622"/>
      <c r="I25" s="210"/>
      <c r="J25" s="209"/>
      <c r="K25" s="782"/>
      <c r="L25" s="622"/>
      <c r="M25" s="210"/>
      <c r="N25" s="209"/>
    </row>
    <row r="26" spans="3:18" s="664" customFormat="1" ht="25.5" x14ac:dyDescent="0.2">
      <c r="C26" s="562">
        <v>13</v>
      </c>
      <c r="D26" s="854" t="s">
        <v>662</v>
      </c>
      <c r="E26" s="219">
        <f t="shared" si="1"/>
        <v>30</v>
      </c>
      <c r="F26" s="220"/>
      <c r="G26" s="667">
        <v>30</v>
      </c>
      <c r="H26" s="622"/>
      <c r="I26" s="210"/>
      <c r="J26" s="209"/>
      <c r="K26" s="782"/>
      <c r="L26" s="622"/>
      <c r="M26" s="210"/>
      <c r="N26" s="209"/>
    </row>
    <row r="27" spans="3:18" x14ac:dyDescent="0.2">
      <c r="C27" s="562">
        <v>14</v>
      </c>
      <c r="D27" s="767" t="s">
        <v>188</v>
      </c>
      <c r="E27" s="222">
        <f>G27+I27+K27+M27</f>
        <v>17.22</v>
      </c>
      <c r="F27" s="204"/>
      <c r="G27" s="591">
        <f>G29+G28</f>
        <v>17.22</v>
      </c>
      <c r="H27" s="623"/>
      <c r="I27" s="36"/>
      <c r="J27" s="207"/>
      <c r="K27" s="783"/>
      <c r="L27" s="623"/>
      <c r="M27" s="206"/>
      <c r="N27" s="207"/>
    </row>
    <row r="28" spans="3:18" s="824" customFormat="1" x14ac:dyDescent="0.2">
      <c r="C28" s="562">
        <v>15</v>
      </c>
      <c r="D28" s="825" t="s">
        <v>704</v>
      </c>
      <c r="E28" s="221">
        <f>G28+I28+K28+M28</f>
        <v>3</v>
      </c>
      <c r="F28" s="536"/>
      <c r="G28" s="590">
        <v>3</v>
      </c>
      <c r="H28" s="623"/>
      <c r="I28" s="36"/>
      <c r="J28" s="207"/>
      <c r="K28" s="783"/>
      <c r="L28" s="623"/>
      <c r="M28" s="206"/>
      <c r="N28" s="207"/>
    </row>
    <row r="29" spans="3:18" s="535" customFormat="1" x14ac:dyDescent="0.2">
      <c r="C29" s="562">
        <v>16</v>
      </c>
      <c r="D29" s="764" t="s">
        <v>646</v>
      </c>
      <c r="E29" s="221">
        <f>G29+I29+K29+M29</f>
        <v>14.22</v>
      </c>
      <c r="F29" s="536"/>
      <c r="G29" s="590">
        <v>14.22</v>
      </c>
      <c r="H29" s="623"/>
      <c r="I29" s="36"/>
      <c r="J29" s="207"/>
      <c r="K29" s="783"/>
      <c r="L29" s="623"/>
      <c r="M29" s="206"/>
      <c r="N29" s="207"/>
    </row>
    <row r="30" spans="3:18" ht="12.75" customHeight="1" x14ac:dyDescent="0.2">
      <c r="C30" s="562">
        <v>17</v>
      </c>
      <c r="D30" s="553" t="s">
        <v>59</v>
      </c>
      <c r="E30" s="218">
        <f t="shared" ref="E30:E33" si="2">G30+I30+K30+M30</f>
        <v>70</v>
      </c>
      <c r="F30" s="30"/>
      <c r="G30" s="855">
        <f>SUM(G31:G31)</f>
        <v>70</v>
      </c>
      <c r="H30" s="625"/>
      <c r="I30" s="27"/>
      <c r="J30" s="209"/>
      <c r="K30" s="782"/>
      <c r="L30" s="622"/>
      <c r="M30" s="210"/>
      <c r="N30" s="209"/>
    </row>
    <row r="31" spans="3:18" ht="12.75" customHeight="1" x14ac:dyDescent="0.2">
      <c r="C31" s="562">
        <v>18</v>
      </c>
      <c r="D31" s="765" t="s">
        <v>619</v>
      </c>
      <c r="E31" s="219">
        <f t="shared" si="2"/>
        <v>70</v>
      </c>
      <c r="F31" s="30"/>
      <c r="G31" s="667">
        <v>70</v>
      </c>
      <c r="H31" s="622"/>
      <c r="I31" s="210"/>
      <c r="J31" s="209"/>
      <c r="K31" s="782"/>
      <c r="L31" s="622"/>
      <c r="M31" s="210"/>
      <c r="N31" s="209"/>
    </row>
    <row r="32" spans="3:18" s="722" customFormat="1" ht="12.75" customHeight="1" x14ac:dyDescent="0.2">
      <c r="C32" s="562">
        <v>19</v>
      </c>
      <c r="D32" s="766" t="s">
        <v>674</v>
      </c>
      <c r="E32" s="218">
        <f t="shared" si="2"/>
        <v>40</v>
      </c>
      <c r="F32" s="28"/>
      <c r="G32" s="591">
        <f>G33</f>
        <v>40</v>
      </c>
      <c r="H32" s="728"/>
      <c r="I32" s="210"/>
      <c r="J32" s="209"/>
      <c r="K32" s="782"/>
      <c r="L32" s="622"/>
      <c r="M32" s="210"/>
      <c r="N32" s="209"/>
    </row>
    <row r="33" spans="3:15" s="722" customFormat="1" ht="12.75" customHeight="1" x14ac:dyDescent="0.2">
      <c r="C33" s="562">
        <v>20</v>
      </c>
      <c r="D33" s="765" t="s">
        <v>675</v>
      </c>
      <c r="E33" s="219">
        <f t="shared" si="2"/>
        <v>40</v>
      </c>
      <c r="F33" s="30"/>
      <c r="G33" s="667">
        <v>40</v>
      </c>
      <c r="H33" s="728"/>
      <c r="I33" s="210"/>
      <c r="J33" s="209"/>
      <c r="K33" s="782"/>
      <c r="L33" s="622"/>
      <c r="M33" s="210"/>
      <c r="N33" s="209"/>
    </row>
    <row r="34" spans="3:15" x14ac:dyDescent="0.2">
      <c r="C34" s="562">
        <v>21</v>
      </c>
      <c r="D34" s="767" t="s">
        <v>199</v>
      </c>
      <c r="E34" s="218">
        <f t="shared" ref="E34:F42" si="3">G34+I34+K34+M34</f>
        <v>117.38099999999999</v>
      </c>
      <c r="F34" s="12">
        <f t="shared" si="3"/>
        <v>-0.84299999999999997</v>
      </c>
      <c r="G34" s="855">
        <f>SUM(G35:G39)</f>
        <v>60.5</v>
      </c>
      <c r="H34" s="625"/>
      <c r="I34" s="177">
        <f t="shared" ref="I34" si="4">SUM(I35:I39)</f>
        <v>57.735999999999997</v>
      </c>
      <c r="J34" s="9"/>
      <c r="K34" s="591">
        <v>-0.85499999999999998</v>
      </c>
      <c r="L34" s="625">
        <v>-0.84299999999999997</v>
      </c>
      <c r="M34" s="208"/>
      <c r="N34" s="211"/>
      <c r="O34" s="7"/>
    </row>
    <row r="35" spans="3:15" x14ac:dyDescent="0.2">
      <c r="C35" s="562">
        <v>22</v>
      </c>
      <c r="D35" s="768" t="s">
        <v>652</v>
      </c>
      <c r="E35" s="219">
        <f t="shared" si="3"/>
        <v>-0.85499999999999998</v>
      </c>
      <c r="F35" s="856">
        <f t="shared" si="3"/>
        <v>-0.84299999999999997</v>
      </c>
      <c r="G35" s="667"/>
      <c r="H35" s="624"/>
      <c r="I35" s="208"/>
      <c r="J35" s="211"/>
      <c r="K35" s="667">
        <v>-0.85499999999999998</v>
      </c>
      <c r="L35" s="624">
        <v>-0.84299999999999997</v>
      </c>
      <c r="M35" s="208"/>
      <c r="N35" s="211"/>
      <c r="O35" s="7"/>
    </row>
    <row r="36" spans="3:15" s="465" customFormat="1" ht="25.5" customHeight="1" x14ac:dyDescent="0.2">
      <c r="C36" s="562">
        <v>23</v>
      </c>
      <c r="D36" s="551" t="s">
        <v>562</v>
      </c>
      <c r="E36" s="219">
        <f t="shared" si="3"/>
        <v>57.735999999999997</v>
      </c>
      <c r="F36" s="30"/>
      <c r="G36" s="667"/>
      <c r="H36" s="624"/>
      <c r="I36" s="208">
        <v>57.735999999999997</v>
      </c>
      <c r="J36" s="211"/>
      <c r="K36" s="667"/>
      <c r="L36" s="624"/>
      <c r="M36" s="208"/>
      <c r="N36" s="211"/>
      <c r="O36" s="7"/>
    </row>
    <row r="37" spans="3:15" s="664" customFormat="1" ht="13.5" customHeight="1" x14ac:dyDescent="0.2">
      <c r="C37" s="562">
        <v>24</v>
      </c>
      <c r="D37" s="551" t="s">
        <v>664</v>
      </c>
      <c r="E37" s="219">
        <f t="shared" si="3"/>
        <v>3.5</v>
      </c>
      <c r="F37" s="30"/>
      <c r="G37" s="667">
        <v>3.5</v>
      </c>
      <c r="H37" s="624"/>
      <c r="I37" s="208"/>
      <c r="J37" s="211"/>
      <c r="K37" s="667"/>
      <c r="L37" s="624"/>
      <c r="M37" s="208"/>
      <c r="N37" s="211"/>
      <c r="O37" s="7"/>
    </row>
    <row r="38" spans="3:15" s="664" customFormat="1" ht="12" customHeight="1" x14ac:dyDescent="0.2">
      <c r="C38" s="562">
        <v>25</v>
      </c>
      <c r="D38" s="551" t="s">
        <v>663</v>
      </c>
      <c r="E38" s="219">
        <f t="shared" si="3"/>
        <v>52</v>
      </c>
      <c r="F38" s="30"/>
      <c r="G38" s="667">
        <v>52</v>
      </c>
      <c r="H38" s="624"/>
      <c r="I38" s="208"/>
      <c r="J38" s="211"/>
      <c r="K38" s="667"/>
      <c r="L38" s="624"/>
      <c r="M38" s="208"/>
      <c r="N38" s="211"/>
      <c r="O38" s="7"/>
    </row>
    <row r="39" spans="3:15" ht="13.5" customHeight="1" x14ac:dyDescent="0.2">
      <c r="C39" s="562">
        <v>26</v>
      </c>
      <c r="D39" s="551" t="s">
        <v>618</v>
      </c>
      <c r="E39" s="219">
        <f t="shared" si="3"/>
        <v>5</v>
      </c>
      <c r="F39" s="30"/>
      <c r="G39" s="667">
        <v>5</v>
      </c>
      <c r="H39" s="624"/>
      <c r="I39" s="208"/>
      <c r="J39" s="211"/>
      <c r="K39" s="667"/>
      <c r="L39" s="624"/>
      <c r="M39" s="208"/>
      <c r="N39" s="211"/>
      <c r="O39" s="7"/>
    </row>
    <row r="40" spans="3:15" s="664" customFormat="1" ht="12.75" customHeight="1" x14ac:dyDescent="0.2">
      <c r="C40" s="562">
        <v>27</v>
      </c>
      <c r="D40" s="769" t="s">
        <v>4</v>
      </c>
      <c r="E40" s="218">
        <f t="shared" si="3"/>
        <v>1.3</v>
      </c>
      <c r="F40" s="28"/>
      <c r="G40" s="591">
        <v>1.3</v>
      </c>
      <c r="H40" s="624"/>
      <c r="I40" s="208"/>
      <c r="J40" s="211"/>
      <c r="K40" s="667"/>
      <c r="L40" s="624"/>
      <c r="M40" s="208"/>
      <c r="N40" s="211"/>
      <c r="O40" s="7"/>
    </row>
    <row r="41" spans="3:15" s="722" customFormat="1" ht="12.75" customHeight="1" x14ac:dyDescent="0.2">
      <c r="C41" s="562">
        <v>28</v>
      </c>
      <c r="D41" s="769" t="s">
        <v>3</v>
      </c>
      <c r="E41" s="218">
        <f t="shared" si="3"/>
        <v>0.98</v>
      </c>
      <c r="F41" s="28"/>
      <c r="G41" s="591">
        <v>0.98</v>
      </c>
      <c r="H41" s="624"/>
      <c r="I41" s="208"/>
      <c r="J41" s="211"/>
      <c r="K41" s="667"/>
      <c r="L41" s="624"/>
      <c r="M41" s="208"/>
      <c r="N41" s="211"/>
      <c r="O41" s="7"/>
    </row>
    <row r="42" spans="3:15" s="538" customFormat="1" ht="12.75" customHeight="1" x14ac:dyDescent="0.2">
      <c r="C42" s="562">
        <v>29</v>
      </c>
      <c r="D42" s="769" t="s">
        <v>650</v>
      </c>
      <c r="E42" s="218">
        <f t="shared" si="3"/>
        <v>2.65</v>
      </c>
      <c r="F42" s="28"/>
      <c r="G42" s="591">
        <v>2.65</v>
      </c>
      <c r="H42" s="625"/>
      <c r="I42" s="208"/>
      <c r="J42" s="211"/>
      <c r="K42" s="667"/>
      <c r="L42" s="624"/>
      <c r="M42" s="208"/>
      <c r="N42" s="211"/>
      <c r="O42" s="7"/>
    </row>
    <row r="43" spans="3:15" x14ac:dyDescent="0.2">
      <c r="C43" s="562">
        <v>30</v>
      </c>
      <c r="D43" s="658" t="s">
        <v>6</v>
      </c>
      <c r="E43" s="222">
        <f t="shared" ref="E43:E53" si="5">G43+I43+K43+M43</f>
        <v>-24.218</v>
      </c>
      <c r="F43" s="12">
        <f t="shared" ref="F43:F53" si="6">H43+J43+L43+N43</f>
        <v>-21.187999999999999</v>
      </c>
      <c r="G43" s="591"/>
      <c r="H43" s="625"/>
      <c r="I43" s="177"/>
      <c r="J43" s="9"/>
      <c r="K43" s="667"/>
      <c r="L43" s="624"/>
      <c r="M43" s="177">
        <v>-24.218</v>
      </c>
      <c r="N43" s="12">
        <v>-21.187999999999999</v>
      </c>
      <c r="O43" s="7"/>
    </row>
    <row r="44" spans="3:15" s="664" customFormat="1" x14ac:dyDescent="0.2">
      <c r="C44" s="562">
        <v>31</v>
      </c>
      <c r="D44" s="553" t="s">
        <v>5</v>
      </c>
      <c r="E44" s="222">
        <f t="shared" si="5"/>
        <v>32.56</v>
      </c>
      <c r="F44" s="12">
        <f t="shared" si="6"/>
        <v>24</v>
      </c>
      <c r="G44" s="591">
        <v>32.56</v>
      </c>
      <c r="H44" s="625">
        <v>24</v>
      </c>
      <c r="I44" s="177"/>
      <c r="J44" s="9"/>
      <c r="K44" s="667"/>
      <c r="L44" s="624"/>
      <c r="M44" s="177"/>
      <c r="N44" s="12"/>
      <c r="O44" s="7"/>
    </row>
    <row r="45" spans="3:15" s="635" customFormat="1" x14ac:dyDescent="0.2">
      <c r="C45" s="562">
        <v>32</v>
      </c>
      <c r="D45" s="557" t="s">
        <v>184</v>
      </c>
      <c r="E45" s="222">
        <f t="shared" si="5"/>
        <v>100</v>
      </c>
      <c r="F45" s="12">
        <f t="shared" si="6"/>
        <v>27</v>
      </c>
      <c r="G45" s="591"/>
      <c r="H45" s="625"/>
      <c r="I45" s="177"/>
      <c r="J45" s="9"/>
      <c r="K45" s="667"/>
      <c r="L45" s="624"/>
      <c r="M45" s="177">
        <v>100</v>
      </c>
      <c r="N45" s="12">
        <v>27</v>
      </c>
      <c r="O45" s="7"/>
    </row>
    <row r="46" spans="3:15" x14ac:dyDescent="0.2">
      <c r="C46" s="562">
        <v>33</v>
      </c>
      <c r="D46" s="553" t="s">
        <v>198</v>
      </c>
      <c r="E46" s="222">
        <f t="shared" si="5"/>
        <v>100</v>
      </c>
      <c r="F46" s="12">
        <f t="shared" si="6"/>
        <v>98.6</v>
      </c>
      <c r="G46" s="591"/>
      <c r="H46" s="626"/>
      <c r="I46" s="177">
        <v>100</v>
      </c>
      <c r="J46" s="12">
        <v>98.6</v>
      </c>
      <c r="K46" s="667"/>
      <c r="L46" s="624"/>
      <c r="M46" s="36"/>
      <c r="N46" s="12"/>
      <c r="O46" s="7"/>
    </row>
    <row r="47" spans="3:15" s="635" customFormat="1" x14ac:dyDescent="0.2">
      <c r="C47" s="562">
        <v>34</v>
      </c>
      <c r="D47" s="553" t="s">
        <v>8</v>
      </c>
      <c r="E47" s="222">
        <f t="shared" si="5"/>
        <v>0.7</v>
      </c>
      <c r="F47" s="12"/>
      <c r="G47" s="591"/>
      <c r="H47" s="626"/>
      <c r="I47" s="546"/>
      <c r="J47" s="547"/>
      <c r="K47" s="667"/>
      <c r="L47" s="624"/>
      <c r="M47" s="36">
        <v>0.7</v>
      </c>
      <c r="N47" s="12"/>
      <c r="O47" s="7"/>
    </row>
    <row r="48" spans="3:15" s="664" customFormat="1" x14ac:dyDescent="0.2">
      <c r="C48" s="562">
        <v>35</v>
      </c>
      <c r="D48" s="553" t="s">
        <v>10</v>
      </c>
      <c r="E48" s="222">
        <f t="shared" si="5"/>
        <v>0.5</v>
      </c>
      <c r="F48" s="12"/>
      <c r="G48" s="591">
        <v>0.5</v>
      </c>
      <c r="H48" s="626"/>
      <c r="I48" s="546"/>
      <c r="J48" s="547"/>
      <c r="K48" s="667"/>
      <c r="L48" s="624"/>
      <c r="M48" s="36"/>
      <c r="N48" s="12"/>
      <c r="O48" s="7"/>
    </row>
    <row r="49" spans="3:15" s="685" customFormat="1" x14ac:dyDescent="0.2">
      <c r="C49" s="562">
        <v>36</v>
      </c>
      <c r="D49" s="553" t="s">
        <v>12</v>
      </c>
      <c r="E49" s="222">
        <f t="shared" si="5"/>
        <v>8</v>
      </c>
      <c r="F49" s="12"/>
      <c r="G49" s="591">
        <v>8</v>
      </c>
      <c r="H49" s="626"/>
      <c r="I49" s="546"/>
      <c r="J49" s="547"/>
      <c r="K49" s="667"/>
      <c r="L49" s="624"/>
      <c r="M49" s="36"/>
      <c r="N49" s="12"/>
      <c r="O49" s="7"/>
    </row>
    <row r="50" spans="3:15" x14ac:dyDescent="0.2">
      <c r="C50" s="562">
        <v>37</v>
      </c>
      <c r="D50" s="554" t="s">
        <v>703</v>
      </c>
      <c r="E50" s="637">
        <f t="shared" si="5"/>
        <v>-24.655999999999999</v>
      </c>
      <c r="F50" s="12"/>
      <c r="G50" s="591"/>
      <c r="H50" s="625"/>
      <c r="I50" s="636">
        <v>-24.655999999999999</v>
      </c>
      <c r="J50" s="9"/>
      <c r="K50" s="667"/>
      <c r="L50" s="624"/>
      <c r="M50" s="177"/>
      <c r="N50" s="211"/>
      <c r="O50" s="7"/>
    </row>
    <row r="51" spans="3:15" ht="12" customHeight="1" x14ac:dyDescent="0.2">
      <c r="C51" s="562">
        <v>38</v>
      </c>
      <c r="D51" s="554" t="s">
        <v>28</v>
      </c>
      <c r="E51" s="222">
        <f t="shared" si="5"/>
        <v>-8.8320000000000007</v>
      </c>
      <c r="F51" s="12"/>
      <c r="G51" s="591"/>
      <c r="H51" s="625"/>
      <c r="I51" s="177">
        <v>-8.8320000000000007</v>
      </c>
      <c r="J51" s="9"/>
      <c r="K51" s="667"/>
      <c r="L51" s="624"/>
      <c r="M51" s="177"/>
      <c r="N51" s="211"/>
      <c r="O51" s="7"/>
    </row>
    <row r="52" spans="3:15" x14ac:dyDescent="0.2">
      <c r="C52" s="563">
        <v>39</v>
      </c>
      <c r="D52" s="549" t="s">
        <v>14</v>
      </c>
      <c r="E52" s="222">
        <f t="shared" si="5"/>
        <v>2</v>
      </c>
      <c r="F52" s="12"/>
      <c r="G52" s="591">
        <v>2</v>
      </c>
      <c r="H52" s="625"/>
      <c r="I52" s="177"/>
      <c r="J52" s="9"/>
      <c r="K52" s="667"/>
      <c r="L52" s="624"/>
      <c r="M52" s="177"/>
      <c r="N52" s="211"/>
      <c r="O52" s="7"/>
    </row>
    <row r="53" spans="3:15" ht="15" hidden="1" customHeight="1" thickBot="1" x14ac:dyDescent="0.25">
      <c r="C53" s="564"/>
      <c r="D53" s="555" t="s">
        <v>208</v>
      </c>
      <c r="E53" s="577" t="e">
        <f t="shared" si="5"/>
        <v>#REF!</v>
      </c>
      <c r="F53" s="284" t="e">
        <f t="shared" si="6"/>
        <v>#REF!</v>
      </c>
      <c r="G53" s="773"/>
      <c r="H53" s="627"/>
      <c r="I53" s="285"/>
      <c r="J53" s="286"/>
      <c r="K53" s="773" t="e">
        <f>#REF!+K14+#REF!+K17+#REF!+K27+#REF!+K30+#REF!+K34+#REF!+SUM(#REF!)+#REF!+K43+SUM(K46:K52)</f>
        <v>#REF!</v>
      </c>
      <c r="L53" s="627" t="e">
        <f>#REF!+L14+#REF!+L17+#REF!+L27+#REF!+L30+#REF!+L34+#REF!+SUM(#REF!)+#REF!+L43+SUM(L46:L52)</f>
        <v>#REF!</v>
      </c>
      <c r="M53" s="285"/>
      <c r="N53" s="286"/>
      <c r="O53" s="7"/>
    </row>
    <row r="54" spans="3:15" x14ac:dyDescent="0.2">
      <c r="C54" s="565">
        <v>40</v>
      </c>
      <c r="D54" s="556" t="s">
        <v>201</v>
      </c>
      <c r="E54" s="233">
        <f t="shared" ref="E54" si="7">+G54+I54+K54+M54</f>
        <v>4.0150000000000006</v>
      </c>
      <c r="F54" s="86">
        <f t="shared" ref="F54" si="8">+H54+J54+L54+N54</f>
        <v>3.9680000000000004</v>
      </c>
      <c r="G54" s="774">
        <v>6.085</v>
      </c>
      <c r="H54" s="628">
        <v>5.9980000000000002</v>
      </c>
      <c r="I54" s="213"/>
      <c r="J54" s="214"/>
      <c r="K54" s="774">
        <v>-2.0699999999999998</v>
      </c>
      <c r="L54" s="628">
        <v>-2.0299999999999998</v>
      </c>
      <c r="M54" s="213"/>
      <c r="N54" s="214"/>
      <c r="O54" s="7"/>
    </row>
    <row r="55" spans="3:15" x14ac:dyDescent="0.2">
      <c r="C55" s="562">
        <v>41</v>
      </c>
      <c r="D55" s="554" t="s">
        <v>202</v>
      </c>
      <c r="E55" s="233">
        <f t="shared" ref="E55:E77" si="9">+G55+I55+K55+M55</f>
        <v>9.6280000000000001</v>
      </c>
      <c r="F55" s="86">
        <f t="shared" ref="F55:F77" si="10">+H55+J55+L55+N55</f>
        <v>4.4880000000000013</v>
      </c>
      <c r="G55" s="591">
        <v>-3.2570000000000001</v>
      </c>
      <c r="H55" s="625">
        <v>-8.1389999999999993</v>
      </c>
      <c r="I55" s="177"/>
      <c r="J55" s="9"/>
      <c r="K55" s="591">
        <v>12.885</v>
      </c>
      <c r="L55" s="625">
        <v>12.627000000000001</v>
      </c>
      <c r="M55" s="177"/>
      <c r="N55" s="9"/>
      <c r="O55" s="7"/>
    </row>
    <row r="56" spans="3:15" x14ac:dyDescent="0.2">
      <c r="C56" s="562">
        <v>42</v>
      </c>
      <c r="D56" s="554" t="s">
        <v>203</v>
      </c>
      <c r="E56" s="233">
        <f t="shared" si="9"/>
        <v>2.6670000000000003</v>
      </c>
      <c r="F56" s="86">
        <f t="shared" si="10"/>
        <v>1.3140000000000001</v>
      </c>
      <c r="G56" s="591">
        <v>-3.4119999999999999</v>
      </c>
      <c r="H56" s="625">
        <v>-3.363</v>
      </c>
      <c r="I56" s="177">
        <v>3.2210000000000001</v>
      </c>
      <c r="J56" s="9">
        <v>1.8140000000000001</v>
      </c>
      <c r="K56" s="591">
        <v>2.8580000000000001</v>
      </c>
      <c r="L56" s="625">
        <v>2.863</v>
      </c>
      <c r="M56" s="177"/>
      <c r="N56" s="9"/>
      <c r="O56" s="7"/>
    </row>
    <row r="57" spans="3:15" x14ac:dyDescent="0.2">
      <c r="C57" s="562">
        <v>43</v>
      </c>
      <c r="D57" s="554" t="s">
        <v>204</v>
      </c>
      <c r="E57" s="233">
        <f t="shared" si="9"/>
        <v>-4.1309999999999993</v>
      </c>
      <c r="F57" s="86">
        <f t="shared" si="10"/>
        <v>-4.1800000000000006</v>
      </c>
      <c r="G57" s="591">
        <v>0.51700000000000002</v>
      </c>
      <c r="H57" s="625">
        <v>0.51</v>
      </c>
      <c r="I57" s="177"/>
      <c r="J57" s="9"/>
      <c r="K57" s="591">
        <v>-4.6479999999999997</v>
      </c>
      <c r="L57" s="625">
        <v>-4.6900000000000004</v>
      </c>
      <c r="M57" s="177"/>
      <c r="N57" s="9"/>
      <c r="O57" s="7"/>
    </row>
    <row r="58" spans="3:15" x14ac:dyDescent="0.2">
      <c r="C58" s="562">
        <v>44</v>
      </c>
      <c r="D58" s="557" t="s">
        <v>205</v>
      </c>
      <c r="E58" s="233">
        <f t="shared" si="9"/>
        <v>4.3490000000000002</v>
      </c>
      <c r="F58" s="86">
        <f t="shared" si="10"/>
        <v>4.2489999999999997</v>
      </c>
      <c r="G58" s="591">
        <v>-2</v>
      </c>
      <c r="H58" s="625">
        <v>-1.9710000000000001</v>
      </c>
      <c r="I58" s="208"/>
      <c r="J58" s="211"/>
      <c r="K58" s="591">
        <v>6.3490000000000002</v>
      </c>
      <c r="L58" s="625">
        <v>6.22</v>
      </c>
      <c r="M58" s="177"/>
      <c r="N58" s="9"/>
      <c r="O58" s="7"/>
    </row>
    <row r="59" spans="3:15" x14ac:dyDescent="0.2">
      <c r="C59" s="562">
        <v>45</v>
      </c>
      <c r="D59" s="554" t="s">
        <v>206</v>
      </c>
      <c r="E59" s="233"/>
      <c r="F59" s="86"/>
      <c r="G59" s="591">
        <v>-10.750999999999999</v>
      </c>
      <c r="H59" s="625">
        <v>-10.597</v>
      </c>
      <c r="I59" s="177"/>
      <c r="J59" s="9"/>
      <c r="K59" s="591">
        <v>10.750999999999999</v>
      </c>
      <c r="L59" s="625">
        <v>10.597</v>
      </c>
      <c r="M59" s="177"/>
      <c r="N59" s="9"/>
      <c r="O59" s="7"/>
    </row>
    <row r="60" spans="3:15" x14ac:dyDescent="0.2">
      <c r="C60" s="562">
        <v>46</v>
      </c>
      <c r="D60" s="554" t="s">
        <v>18</v>
      </c>
      <c r="E60" s="233">
        <f t="shared" si="9"/>
        <v>-9.3249999999999993</v>
      </c>
      <c r="F60" s="86">
        <f t="shared" si="10"/>
        <v>-16.591000000000001</v>
      </c>
      <c r="G60" s="591">
        <v>7.1369999999999996</v>
      </c>
      <c r="H60" s="625"/>
      <c r="I60" s="177"/>
      <c r="J60" s="445"/>
      <c r="K60" s="591">
        <v>-16.462</v>
      </c>
      <c r="L60" s="625">
        <v>-16.591000000000001</v>
      </c>
      <c r="M60" s="177"/>
      <c r="N60" s="9"/>
      <c r="O60" s="7"/>
    </row>
    <row r="61" spans="3:15" s="576" customFormat="1" x14ac:dyDescent="0.2">
      <c r="C61" s="562">
        <v>47</v>
      </c>
      <c r="D61" s="557" t="s">
        <v>655</v>
      </c>
      <c r="E61" s="233">
        <f t="shared" ref="E61" si="11">+G61+I61+K61+M61</f>
        <v>7.6139999999999999</v>
      </c>
      <c r="F61" s="86">
        <f t="shared" ref="F61" si="12">+H61+J61+L61+N61</f>
        <v>7.4279999999999999</v>
      </c>
      <c r="G61" s="591">
        <v>0.44400000000000001</v>
      </c>
      <c r="H61" s="625">
        <v>0.438</v>
      </c>
      <c r="I61" s="177"/>
      <c r="J61" s="445"/>
      <c r="K61" s="591">
        <v>7.17</v>
      </c>
      <c r="L61" s="625">
        <v>6.99</v>
      </c>
      <c r="M61" s="177"/>
      <c r="N61" s="9"/>
      <c r="O61" s="7"/>
    </row>
    <row r="62" spans="3:15" ht="14.25" customHeight="1" x14ac:dyDescent="0.2">
      <c r="C62" s="562">
        <v>48</v>
      </c>
      <c r="D62" s="554" t="s">
        <v>586</v>
      </c>
      <c r="E62" s="233">
        <f t="shared" si="9"/>
        <v>33.661000000000001</v>
      </c>
      <c r="F62" s="86">
        <f t="shared" si="10"/>
        <v>26.919999999999998</v>
      </c>
      <c r="G62" s="591">
        <v>26.4</v>
      </c>
      <c r="H62" s="625">
        <v>19.713999999999999</v>
      </c>
      <c r="I62" s="177"/>
      <c r="J62" s="446"/>
      <c r="K62" s="591">
        <v>7.2610000000000001</v>
      </c>
      <c r="L62" s="625">
        <v>7.2060000000000004</v>
      </c>
      <c r="M62" s="177"/>
      <c r="N62" s="9"/>
      <c r="O62" s="7"/>
    </row>
    <row r="63" spans="3:15" s="521" customFormat="1" ht="14.25" customHeight="1" x14ac:dyDescent="0.2">
      <c r="C63" s="562">
        <v>49</v>
      </c>
      <c r="D63" s="557" t="s">
        <v>616</v>
      </c>
      <c r="E63" s="233">
        <f t="shared" si="9"/>
        <v>-6.6950000000000003</v>
      </c>
      <c r="F63" s="86">
        <f t="shared" si="10"/>
        <v>-6.5739999999999998</v>
      </c>
      <c r="G63" s="459"/>
      <c r="H63" s="629"/>
      <c r="I63" s="593"/>
      <c r="J63" s="592"/>
      <c r="K63" s="443">
        <v>-6.6950000000000003</v>
      </c>
      <c r="L63" s="789">
        <v>-6.5739999999999998</v>
      </c>
      <c r="M63" s="194"/>
      <c r="N63" s="195"/>
      <c r="O63" s="7"/>
    </row>
    <row r="64" spans="3:15" s="576" customFormat="1" ht="26.25" customHeight="1" x14ac:dyDescent="0.2">
      <c r="C64" s="562">
        <v>50</v>
      </c>
      <c r="D64" s="770" t="s">
        <v>653</v>
      </c>
      <c r="E64" s="233">
        <f t="shared" ref="E64" si="13">+G64+I64+K64+M64</f>
        <v>-0.48899999999999999</v>
      </c>
      <c r="F64" s="86">
        <f t="shared" ref="F64" si="14">+H64+J64+L64+N64</f>
        <v>-0.48199999999999998</v>
      </c>
      <c r="G64" s="459"/>
      <c r="H64" s="612"/>
      <c r="I64" s="632"/>
      <c r="J64" s="618"/>
      <c r="K64" s="459">
        <v>-0.48899999999999999</v>
      </c>
      <c r="L64" s="790">
        <v>-0.48199999999999998</v>
      </c>
      <c r="M64" s="633"/>
      <c r="N64" s="634"/>
      <c r="O64" s="7"/>
    </row>
    <row r="65" spans="3:15" x14ac:dyDescent="0.2">
      <c r="C65" s="562">
        <v>51</v>
      </c>
      <c r="D65" s="554" t="s">
        <v>71</v>
      </c>
      <c r="E65" s="233">
        <f t="shared" si="9"/>
        <v>-9.3699999999999992</v>
      </c>
      <c r="F65" s="86">
        <f t="shared" si="10"/>
        <v>-9.8620000000000001</v>
      </c>
      <c r="G65" s="591"/>
      <c r="H65" s="625"/>
      <c r="I65" s="177"/>
      <c r="J65" s="445"/>
      <c r="K65" s="591">
        <v>-9.3699999999999992</v>
      </c>
      <c r="L65" s="625">
        <v>-9.8620000000000001</v>
      </c>
      <c r="M65" s="177"/>
      <c r="N65" s="9"/>
      <c r="O65" s="7"/>
    </row>
    <row r="66" spans="3:15" x14ac:dyDescent="0.2">
      <c r="C66" s="562">
        <v>52</v>
      </c>
      <c r="D66" s="554" t="s">
        <v>20</v>
      </c>
      <c r="E66" s="233">
        <f t="shared" si="9"/>
        <v>-1.3889999999999998</v>
      </c>
      <c r="F66" s="86">
        <f t="shared" si="10"/>
        <v>-3.032</v>
      </c>
      <c r="G66" s="591">
        <v>1.9630000000000001</v>
      </c>
      <c r="H66" s="625"/>
      <c r="I66" s="177"/>
      <c r="J66" s="445"/>
      <c r="K66" s="591">
        <v>-3.3519999999999999</v>
      </c>
      <c r="L66" s="625">
        <v>-3.032</v>
      </c>
      <c r="M66" s="177"/>
      <c r="N66" s="9"/>
      <c r="O66" s="7"/>
    </row>
    <row r="67" spans="3:15" x14ac:dyDescent="0.2">
      <c r="C67" s="562">
        <v>53</v>
      </c>
      <c r="D67" s="554" t="s">
        <v>21</v>
      </c>
      <c r="E67" s="233">
        <f t="shared" si="9"/>
        <v>-15.645999999999999</v>
      </c>
      <c r="F67" s="86">
        <f t="shared" si="10"/>
        <v>-16.349</v>
      </c>
      <c r="G67" s="591">
        <v>-15.106999999999999</v>
      </c>
      <c r="H67" s="625">
        <v>-15.771000000000001</v>
      </c>
      <c r="I67" s="177"/>
      <c r="J67" s="446"/>
      <c r="K67" s="784">
        <v>-0.53900000000000003</v>
      </c>
      <c r="L67" s="625">
        <v>-0.57799999999999996</v>
      </c>
      <c r="M67" s="177"/>
      <c r="N67" s="9"/>
      <c r="O67" s="7"/>
    </row>
    <row r="68" spans="3:15" s="465" customFormat="1" x14ac:dyDescent="0.2">
      <c r="C68" s="562">
        <v>54</v>
      </c>
      <c r="D68" s="554" t="s">
        <v>620</v>
      </c>
      <c r="E68" s="233">
        <f t="shared" si="9"/>
        <v>0.21700000000000008</v>
      </c>
      <c r="F68" s="86"/>
      <c r="G68" s="591">
        <v>-3.089</v>
      </c>
      <c r="H68" s="625">
        <v>-3.3479999999999999</v>
      </c>
      <c r="I68" s="177"/>
      <c r="J68" s="446"/>
      <c r="K68" s="784">
        <v>3.306</v>
      </c>
      <c r="L68" s="625">
        <v>3.3479999999999999</v>
      </c>
      <c r="M68" s="177"/>
      <c r="N68" s="9"/>
      <c r="O68" s="7"/>
    </row>
    <row r="69" spans="3:15" s="576" customFormat="1" x14ac:dyDescent="0.2">
      <c r="C69" s="562">
        <v>55</v>
      </c>
      <c r="D69" s="554" t="s">
        <v>654</v>
      </c>
      <c r="E69" s="233">
        <f t="shared" ref="E69" si="15">+G69+I69+K69+M69</f>
        <v>-13.092000000000001</v>
      </c>
      <c r="F69" s="86">
        <f t="shared" ref="F69" si="16">+H69+J69+L69+N69</f>
        <v>-12.536</v>
      </c>
      <c r="G69" s="591"/>
      <c r="H69" s="625"/>
      <c r="I69" s="177"/>
      <c r="J69" s="446"/>
      <c r="K69" s="784">
        <v>-13.092000000000001</v>
      </c>
      <c r="L69" s="625">
        <v>-12.536</v>
      </c>
      <c r="M69" s="177"/>
      <c r="N69" s="9"/>
      <c r="O69" s="7"/>
    </row>
    <row r="70" spans="3:15" x14ac:dyDescent="0.2">
      <c r="C70" s="562">
        <v>56</v>
      </c>
      <c r="D70" s="554" t="s">
        <v>22</v>
      </c>
      <c r="E70" s="233">
        <f t="shared" si="9"/>
        <v>-8.0229999999999997</v>
      </c>
      <c r="F70" s="86">
        <f t="shared" si="10"/>
        <v>-14.688000000000001</v>
      </c>
      <c r="G70" s="591">
        <v>6.7</v>
      </c>
      <c r="H70" s="625"/>
      <c r="I70" s="177"/>
      <c r="J70" s="445"/>
      <c r="K70" s="591">
        <v>-14.723000000000001</v>
      </c>
      <c r="L70" s="625">
        <v>-14.688000000000001</v>
      </c>
      <c r="M70" s="177"/>
      <c r="N70" s="9"/>
      <c r="O70" s="7"/>
    </row>
    <row r="71" spans="3:15" x14ac:dyDescent="0.2">
      <c r="C71" s="562">
        <v>57</v>
      </c>
      <c r="D71" s="557" t="s">
        <v>194</v>
      </c>
      <c r="E71" s="233">
        <f t="shared" si="9"/>
        <v>3.2610000000000001</v>
      </c>
      <c r="F71" s="86">
        <f t="shared" si="10"/>
        <v>1.3720000000000001</v>
      </c>
      <c r="G71" s="591">
        <v>-0.78300000000000003</v>
      </c>
      <c r="H71" s="625">
        <v>-1.1659999999999999</v>
      </c>
      <c r="I71" s="177">
        <v>3.2210000000000001</v>
      </c>
      <c r="J71" s="445">
        <v>1.8140000000000001</v>
      </c>
      <c r="K71" s="591">
        <v>0.82299999999999995</v>
      </c>
      <c r="L71" s="625">
        <v>0.72399999999999998</v>
      </c>
      <c r="M71" s="177"/>
      <c r="N71" s="9"/>
      <c r="O71" s="7"/>
    </row>
    <row r="72" spans="3:15" x14ac:dyDescent="0.2">
      <c r="C72" s="562">
        <v>58</v>
      </c>
      <c r="D72" s="554" t="s">
        <v>73</v>
      </c>
      <c r="E72" s="233">
        <f t="shared" si="9"/>
        <v>15.521000000000001</v>
      </c>
      <c r="F72" s="86">
        <f t="shared" si="10"/>
        <v>-0.3899999999999999</v>
      </c>
      <c r="G72" s="591">
        <v>14.3</v>
      </c>
      <c r="H72" s="625">
        <v>-1.5</v>
      </c>
      <c r="I72" s="177"/>
      <c r="J72" s="445"/>
      <c r="K72" s="591">
        <v>1.2210000000000001</v>
      </c>
      <c r="L72" s="625">
        <v>1.1100000000000001</v>
      </c>
      <c r="M72" s="177"/>
      <c r="N72" s="9"/>
      <c r="O72" s="7"/>
    </row>
    <row r="73" spans="3:15" s="576" customFormat="1" x14ac:dyDescent="0.2">
      <c r="C73" s="562">
        <v>59</v>
      </c>
      <c r="D73" s="554" t="s">
        <v>34</v>
      </c>
      <c r="E73" s="233">
        <f t="shared" ref="E73" si="17">+G73+I73+K73+M73</f>
        <v>1.677</v>
      </c>
      <c r="F73" s="86">
        <f t="shared" ref="F73" si="18">+H73+J73+L73+N73</f>
        <v>1.6759999999999999</v>
      </c>
      <c r="G73" s="613"/>
      <c r="H73" s="625"/>
      <c r="I73" s="177"/>
      <c r="J73" s="445"/>
      <c r="K73" s="591">
        <v>1.677</v>
      </c>
      <c r="L73" s="625">
        <v>1.6759999999999999</v>
      </c>
      <c r="M73" s="177"/>
      <c r="N73" s="9"/>
      <c r="O73" s="7"/>
    </row>
    <row r="74" spans="3:15" x14ac:dyDescent="0.2">
      <c r="C74" s="562">
        <v>60</v>
      </c>
      <c r="D74" s="557" t="s">
        <v>195</v>
      </c>
      <c r="E74" s="233">
        <f t="shared" si="9"/>
        <v>3.62</v>
      </c>
      <c r="F74" s="86"/>
      <c r="G74" s="591">
        <v>3.62</v>
      </c>
      <c r="H74" s="625"/>
      <c r="I74" s="177"/>
      <c r="J74" s="446"/>
      <c r="K74" s="591"/>
      <c r="L74" s="625"/>
      <c r="M74" s="177"/>
      <c r="N74" s="9"/>
      <c r="O74" s="7"/>
    </row>
    <row r="75" spans="3:15" x14ac:dyDescent="0.2">
      <c r="C75" s="562">
        <v>61</v>
      </c>
      <c r="D75" s="558" t="s">
        <v>75</v>
      </c>
      <c r="E75" s="233">
        <f t="shared" si="9"/>
        <v>3.5479999999999996</v>
      </c>
      <c r="F75" s="86">
        <f t="shared" si="10"/>
        <v>2.13</v>
      </c>
      <c r="G75" s="775">
        <v>2.5489999999999999</v>
      </c>
      <c r="H75" s="630">
        <v>2.5129999999999999</v>
      </c>
      <c r="I75" s="177">
        <v>3.2210000000000001</v>
      </c>
      <c r="J75" s="445">
        <v>1.8140000000000001</v>
      </c>
      <c r="K75" s="591">
        <v>-2.222</v>
      </c>
      <c r="L75" s="625">
        <v>-2.1970000000000001</v>
      </c>
      <c r="M75" s="177"/>
      <c r="N75" s="9"/>
      <c r="O75" s="7"/>
    </row>
    <row r="76" spans="3:15" ht="15" customHeight="1" x14ac:dyDescent="0.2">
      <c r="C76" s="566">
        <v>62</v>
      </c>
      <c r="D76" s="558" t="s">
        <v>119</v>
      </c>
      <c r="E76" s="233">
        <f t="shared" si="9"/>
        <v>-7.1630000000000003</v>
      </c>
      <c r="F76" s="86">
        <f t="shared" si="10"/>
        <v>-8.2639999999999993</v>
      </c>
      <c r="G76" s="775"/>
      <c r="H76" s="630"/>
      <c r="I76" s="234">
        <v>3.2210000000000001</v>
      </c>
      <c r="J76" s="454">
        <v>1.8140000000000001</v>
      </c>
      <c r="K76" s="775">
        <v>-10.384</v>
      </c>
      <c r="L76" s="630">
        <v>-10.077999999999999</v>
      </c>
      <c r="M76" s="455"/>
      <c r="N76" s="454"/>
      <c r="O76" s="7"/>
    </row>
    <row r="77" spans="3:15" s="441" customFormat="1" ht="15" customHeight="1" thickBot="1" x14ac:dyDescent="0.25">
      <c r="C77" s="567">
        <v>63</v>
      </c>
      <c r="D77" s="559" t="s">
        <v>24</v>
      </c>
      <c r="E77" s="233">
        <f t="shared" si="9"/>
        <v>-10</v>
      </c>
      <c r="F77" s="86">
        <f t="shared" si="10"/>
        <v>-9.8569999999999993</v>
      </c>
      <c r="G77" s="776"/>
      <c r="H77" s="631"/>
      <c r="I77" s="215"/>
      <c r="J77" s="212"/>
      <c r="K77" s="776">
        <v>-10</v>
      </c>
      <c r="L77" s="631">
        <v>-9.8569999999999993</v>
      </c>
      <c r="M77" s="231"/>
      <c r="N77" s="216"/>
      <c r="O77" s="7"/>
    </row>
    <row r="78" spans="3:15" ht="15" customHeight="1" thickBot="1" x14ac:dyDescent="0.25">
      <c r="C78" s="58">
        <v>64</v>
      </c>
      <c r="D78" s="59" t="s">
        <v>39</v>
      </c>
      <c r="E78" s="684">
        <f t="shared" ref="E78" si="19">+G78+I78+K78+M78</f>
        <v>597.40601000000004</v>
      </c>
      <c r="F78" s="447">
        <f>+H78+J78+L78+N78</f>
        <v>89.350999999999956</v>
      </c>
      <c r="G78" s="785">
        <f>G14+G17+G30+G34+SUM(G40:G77)+G27+G32</f>
        <v>292.77600000000007</v>
      </c>
      <c r="H78" s="464">
        <f>H14+H17+H30+H34+SUM(H43:H77)+H27</f>
        <v>7.3180000000000032</v>
      </c>
      <c r="I78" s="683">
        <f>I14+I17+I30+I34+SUM(I43:I76)+I27</f>
        <v>268.74801000000002</v>
      </c>
      <c r="J78" s="578">
        <f>J14+J17+J30+J34+SUM(J43:J76)+J27</f>
        <v>116.89799999999997</v>
      </c>
      <c r="K78" s="785">
        <f>K34+SUM(K54:K77)</f>
        <v>-40.6</v>
      </c>
      <c r="L78" s="463">
        <f>L34+SUM(L54:L77)</f>
        <v>-40.677000000000007</v>
      </c>
      <c r="M78" s="463">
        <f>+M14+M17+M30+M34+SUM(M43:M76)+M27</f>
        <v>76.481999999999999</v>
      </c>
      <c r="N78" s="447">
        <f>+N14+N17+N30+N34+SUM(N43:N76)+N27</f>
        <v>5.8120000000000012</v>
      </c>
      <c r="O78" s="7"/>
    </row>
    <row r="79" spans="3:15" x14ac:dyDescent="0.2">
      <c r="C79" s="205"/>
      <c r="G79" s="7"/>
      <c r="H79" s="7"/>
      <c r="I79" s="7"/>
      <c r="J79" s="7"/>
      <c r="K79" s="7"/>
      <c r="L79" s="7"/>
      <c r="M79" s="7"/>
      <c r="N79" s="7"/>
      <c r="O79" s="7"/>
    </row>
    <row r="80" spans="3:15" x14ac:dyDescent="0.2">
      <c r="C80" s="205"/>
      <c r="E80" s="301"/>
      <c r="F80" s="301"/>
      <c r="G80" s="288"/>
      <c r="H80" s="288"/>
      <c r="I80" s="288"/>
      <c r="J80" s="288"/>
      <c r="K80" s="288"/>
      <c r="L80" s="288"/>
      <c r="M80" s="288"/>
      <c r="N80" s="288"/>
      <c r="O80" s="7"/>
    </row>
    <row r="81" spans="3:15" x14ac:dyDescent="0.2">
      <c r="C81" s="205"/>
      <c r="D81" s="6" t="s">
        <v>76</v>
      </c>
      <c r="F81" s="255"/>
      <c r="G81" s="7"/>
      <c r="H81" s="7"/>
      <c r="I81" s="7"/>
      <c r="J81" s="7"/>
      <c r="K81" s="7"/>
      <c r="L81" s="7"/>
      <c r="M81" s="7"/>
      <c r="N81" s="7"/>
      <c r="O81" s="7"/>
    </row>
    <row r="82" spans="3:15" x14ac:dyDescent="0.2">
      <c r="C82" s="205"/>
      <c r="D82" s="198" t="s">
        <v>192</v>
      </c>
      <c r="G82" s="288"/>
      <c r="H82" s="7"/>
      <c r="I82" s="7"/>
      <c r="J82" s="7"/>
      <c r="K82" s="7"/>
      <c r="L82" s="7"/>
      <c r="M82" s="7"/>
      <c r="N82" s="7"/>
      <c r="O82" s="7"/>
    </row>
    <row r="83" spans="3:15" x14ac:dyDescent="0.2">
      <c r="C83" s="205"/>
      <c r="D83" s="189" t="s">
        <v>210</v>
      </c>
      <c r="G83" s="7"/>
      <c r="H83" s="7"/>
      <c r="I83" s="7"/>
      <c r="J83" s="7"/>
      <c r="K83" s="7"/>
      <c r="L83" s="7"/>
      <c r="M83" s="7"/>
      <c r="N83" s="7"/>
      <c r="O83" s="7"/>
    </row>
    <row r="84" spans="3:15" x14ac:dyDescent="0.2">
      <c r="D84" s="6" t="s">
        <v>77</v>
      </c>
    </row>
  </sheetData>
  <mergeCells count="11">
    <mergeCell ref="G2:H2"/>
    <mergeCell ref="D8:J8"/>
    <mergeCell ref="E9:H9"/>
    <mergeCell ref="G12:H12"/>
    <mergeCell ref="I12:J12"/>
    <mergeCell ref="K12:L12"/>
    <mergeCell ref="M12:N12"/>
    <mergeCell ref="K7:N8"/>
    <mergeCell ref="C12:C13"/>
    <mergeCell ref="D12:D13"/>
    <mergeCell ref="E12:F12"/>
  </mergeCells>
  <pageMargins left="0.55118110236220474" right="0" top="0.55118110236220474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zoomScaleNormal="100" workbookViewId="0">
      <selection activeCell="I5" sqref="I5:L6"/>
    </sheetView>
  </sheetViews>
  <sheetFormatPr defaultRowHeight="15" customHeight="1" x14ac:dyDescent="0.2"/>
  <cols>
    <col min="1" max="1" width="4.7109375" customWidth="1"/>
    <col min="2" max="2" width="63.140625" customWidth="1"/>
    <col min="3" max="3" width="11.140625" customWidth="1"/>
    <col min="4" max="5" width="10.5703125" customWidth="1"/>
    <col min="6" max="6" width="9.5703125" customWidth="1"/>
    <col min="7" max="7" width="10.5703125" customWidth="1"/>
    <col min="8" max="8" width="10.28515625" customWidth="1"/>
    <col min="9" max="9" width="8.85546875" customWidth="1"/>
    <col min="10" max="12" width="9.28515625" customWidth="1"/>
  </cols>
  <sheetData>
    <row r="1" spans="1:12" s="241" customFormat="1" ht="18.75" customHeight="1" x14ac:dyDescent="0.2">
      <c r="B1" s="237"/>
      <c r="C1" s="237"/>
    </row>
    <row r="2" spans="1:12" s="241" customFormat="1" ht="15" customHeight="1" x14ac:dyDescent="0.2">
      <c r="B2" s="237"/>
      <c r="C2" s="237"/>
      <c r="I2" s="8" t="s">
        <v>25</v>
      </c>
      <c r="J2" s="8"/>
      <c r="K2" s="13"/>
    </row>
    <row r="3" spans="1:12" s="241" customFormat="1" ht="15" customHeight="1" x14ac:dyDescent="0.25">
      <c r="B3" s="574"/>
      <c r="C3" s="237"/>
      <c r="I3" s="203" t="s">
        <v>500</v>
      </c>
      <c r="J3" s="14"/>
      <c r="K3" s="4"/>
    </row>
    <row r="4" spans="1:12" s="241" customFormat="1" ht="15" customHeight="1" x14ac:dyDescent="0.2">
      <c r="B4" s="237"/>
      <c r="C4" s="237"/>
      <c r="I4" s="8" t="s">
        <v>79</v>
      </c>
      <c r="J4" s="8"/>
      <c r="K4" s="13"/>
    </row>
    <row r="5" spans="1:12" s="241" customFormat="1" ht="24" customHeight="1" x14ac:dyDescent="0.2">
      <c r="B5" s="237"/>
      <c r="C5" s="237"/>
      <c r="I5" s="1081" t="s">
        <v>708</v>
      </c>
      <c r="J5" s="1082"/>
      <c r="K5" s="1082"/>
      <c r="L5" s="1082"/>
    </row>
    <row r="6" spans="1:12" s="241" customFormat="1" ht="15" customHeight="1" x14ac:dyDescent="0.25">
      <c r="B6" s="282" t="s">
        <v>608</v>
      </c>
      <c r="C6" s="282"/>
      <c r="D6" s="3"/>
      <c r="E6" s="3"/>
      <c r="F6" s="3"/>
      <c r="G6" s="3"/>
      <c r="I6" s="1083"/>
      <c r="J6" s="1083"/>
      <c r="K6" s="1083"/>
      <c r="L6" s="1083"/>
    </row>
    <row r="7" spans="1:12" s="241" customFormat="1" ht="15" customHeight="1" x14ac:dyDescent="0.2"/>
    <row r="8" spans="1:12" ht="15" customHeight="1" thickBot="1" x14ac:dyDescent="0.25">
      <c r="A8" s="181"/>
      <c r="B8" s="181"/>
      <c r="C8" s="181"/>
      <c r="D8" s="181"/>
      <c r="E8" s="181"/>
      <c r="F8" s="181"/>
      <c r="G8" s="181"/>
      <c r="H8" s="181"/>
      <c r="I8" s="182"/>
      <c r="J8" s="181"/>
      <c r="K8" s="183" t="s">
        <v>614</v>
      </c>
      <c r="L8" s="181"/>
    </row>
    <row r="9" spans="1:12" ht="15" customHeight="1" x14ac:dyDescent="0.2">
      <c r="A9" s="1091"/>
      <c r="B9" s="1093" t="s">
        <v>42</v>
      </c>
      <c r="C9" s="1079" t="s">
        <v>43</v>
      </c>
      <c r="D9" s="1080"/>
      <c r="E9" s="1079" t="s">
        <v>45</v>
      </c>
      <c r="F9" s="1080"/>
      <c r="G9" s="1079" t="s">
        <v>211</v>
      </c>
      <c r="H9" s="1080"/>
      <c r="I9" s="1079" t="s">
        <v>209</v>
      </c>
      <c r="J9" s="1080"/>
      <c r="K9" s="1079" t="s">
        <v>47</v>
      </c>
      <c r="L9" s="1080"/>
    </row>
    <row r="10" spans="1:12" ht="44.25" customHeight="1" thickBot="1" x14ac:dyDescent="0.25">
      <c r="A10" s="1092"/>
      <c r="B10" s="1094"/>
      <c r="C10" s="289" t="s">
        <v>43</v>
      </c>
      <c r="D10" s="290" t="s">
        <v>50</v>
      </c>
      <c r="E10" s="291" t="s">
        <v>43</v>
      </c>
      <c r="F10" s="292" t="s">
        <v>50</v>
      </c>
      <c r="G10" s="291" t="s">
        <v>43</v>
      </c>
      <c r="H10" s="292" t="s">
        <v>50</v>
      </c>
      <c r="I10" s="291" t="s">
        <v>43</v>
      </c>
      <c r="J10" s="292" t="s">
        <v>50</v>
      </c>
      <c r="K10" s="293" t="s">
        <v>43</v>
      </c>
      <c r="L10" s="292" t="s">
        <v>50</v>
      </c>
    </row>
    <row r="11" spans="1:12" ht="30.75" customHeight="1" thickBot="1" x14ac:dyDescent="0.3">
      <c r="A11" s="307">
        <v>1</v>
      </c>
      <c r="B11" s="306" t="s">
        <v>81</v>
      </c>
      <c r="C11" s="835">
        <f t="shared" ref="C11:D15" si="0">E11+G11+I11+K11</f>
        <v>17.783649999999998</v>
      </c>
      <c r="D11" s="579">
        <f t="shared" si="0"/>
        <v>11.042</v>
      </c>
      <c r="E11" s="580">
        <f>E12</f>
        <v>5.75</v>
      </c>
      <c r="F11" s="217"/>
      <c r="G11" s="729">
        <f>G12</f>
        <v>11.33365</v>
      </c>
      <c r="H11" s="217">
        <f>H12</f>
        <v>11.042</v>
      </c>
      <c r="I11" s="580"/>
      <c r="J11" s="217"/>
      <c r="K11" s="580">
        <f>K15</f>
        <v>0.7</v>
      </c>
      <c r="L11" s="217"/>
    </row>
    <row r="12" spans="1:12" ht="15" customHeight="1" x14ac:dyDescent="0.2">
      <c r="A12" s="660">
        <v>2</v>
      </c>
      <c r="B12" s="767" t="s">
        <v>82</v>
      </c>
      <c r="C12" s="834">
        <f t="shared" si="0"/>
        <v>17.083649999999999</v>
      </c>
      <c r="D12" s="641">
        <f t="shared" si="0"/>
        <v>11.042</v>
      </c>
      <c r="E12" s="581">
        <f>E13+E14</f>
        <v>5.75</v>
      </c>
      <c r="F12" s="191"/>
      <c r="G12" s="1032">
        <f>G13</f>
        <v>11.33365</v>
      </c>
      <c r="H12" s="207">
        <f>H13</f>
        <v>11.042</v>
      </c>
      <c r="I12" s="581"/>
      <c r="J12" s="191"/>
      <c r="K12" s="184"/>
      <c r="L12" s="191"/>
    </row>
    <row r="13" spans="1:12" ht="15" customHeight="1" x14ac:dyDescent="0.2">
      <c r="A13" s="661">
        <v>3</v>
      </c>
      <c r="B13" s="656" t="s">
        <v>26</v>
      </c>
      <c r="C13" s="833">
        <f t="shared" si="0"/>
        <v>11.33365</v>
      </c>
      <c r="D13" s="795">
        <f t="shared" si="0"/>
        <v>11.042</v>
      </c>
      <c r="E13" s="582"/>
      <c r="F13" s="583"/>
      <c r="G13" s="832">
        <v>11.33365</v>
      </c>
      <c r="H13" s="207">
        <v>11.042</v>
      </c>
      <c r="I13" s="186"/>
      <c r="J13" s="187"/>
      <c r="K13" s="584"/>
      <c r="L13" s="187"/>
    </row>
    <row r="14" spans="1:12" s="664" customFormat="1" ht="29.25" customHeight="1" x14ac:dyDescent="0.25">
      <c r="A14" s="661">
        <v>4</v>
      </c>
      <c r="B14" s="806" t="s">
        <v>665</v>
      </c>
      <c r="C14" s="1033">
        <f t="shared" si="0"/>
        <v>5.75</v>
      </c>
      <c r="D14" s="605"/>
      <c r="E14" s="847">
        <v>5.75</v>
      </c>
      <c r="F14" s="848"/>
      <c r="G14" s="206"/>
      <c r="H14" s="676"/>
      <c r="I14" s="849"/>
      <c r="J14" s="850"/>
      <c r="K14" s="851"/>
      <c r="L14" s="850"/>
    </row>
    <row r="15" spans="1:12" s="829" customFormat="1" ht="15" customHeight="1" thickBot="1" x14ac:dyDescent="0.3">
      <c r="A15" s="842">
        <v>5</v>
      </c>
      <c r="B15" s="1034" t="s">
        <v>8</v>
      </c>
      <c r="C15" s="604">
        <f t="shared" si="0"/>
        <v>0.7</v>
      </c>
      <c r="D15" s="607"/>
      <c r="E15" s="843"/>
      <c r="F15" s="853"/>
      <c r="G15" s="844"/>
      <c r="H15" s="852"/>
      <c r="I15" s="845"/>
      <c r="J15" s="803"/>
      <c r="K15" s="608">
        <v>0.7</v>
      </c>
      <c r="L15" s="846"/>
    </row>
    <row r="16" spans="1:12" ht="33.75" customHeight="1" thickBot="1" x14ac:dyDescent="0.3">
      <c r="A16" s="307">
        <v>6</v>
      </c>
      <c r="B16" s="807" t="s">
        <v>101</v>
      </c>
      <c r="C16" s="196">
        <f t="shared" ref="C16:C23" si="1">E16+G16+I16+K16</f>
        <v>154.39600000000004</v>
      </c>
      <c r="D16" s="197">
        <f t="shared" ref="D16" si="2">F16+H16+J16+L16</f>
        <v>-26.103000000000002</v>
      </c>
      <c r="E16" s="585">
        <f>E17+SUM(E23:E47)</f>
        <v>124.37600000000002</v>
      </c>
      <c r="F16" s="586">
        <f>F17+SUM(F23:F47)</f>
        <v>7.3180000000000032</v>
      </c>
      <c r="G16" s="196">
        <f>G17+SUM(G24:G47)</f>
        <v>70.62</v>
      </c>
      <c r="H16" s="197">
        <f>H17+SUM(H24:H47)</f>
        <v>7.2560000000000002</v>
      </c>
      <c r="I16" s="642">
        <f>I17+SUM(I24:I47)</f>
        <v>-40.6</v>
      </c>
      <c r="J16" s="217">
        <f>J17+SUM(J24:J47)</f>
        <v>-40.677000000000007</v>
      </c>
      <c r="K16" s="609"/>
      <c r="L16" s="197"/>
    </row>
    <row r="17" spans="1:12" ht="15" customHeight="1" x14ac:dyDescent="0.2">
      <c r="A17" s="816">
        <v>7</v>
      </c>
      <c r="B17" s="767" t="s">
        <v>199</v>
      </c>
      <c r="C17" s="615">
        <f t="shared" si="1"/>
        <v>117.38099999999999</v>
      </c>
      <c r="D17" s="616">
        <f t="shared" ref="D17" si="3">+F17+H17+J17+L17</f>
        <v>-0.84299999999999997</v>
      </c>
      <c r="E17" s="184">
        <f>SUM(E18:E22)</f>
        <v>60.5</v>
      </c>
      <c r="F17" s="191"/>
      <c r="G17" s="615">
        <f>G19</f>
        <v>57.735999999999997</v>
      </c>
      <c r="H17" s="616"/>
      <c r="I17" s="184">
        <v>-0.85499999999999998</v>
      </c>
      <c r="J17" s="191">
        <v>-0.84299999999999997</v>
      </c>
      <c r="K17" s="587"/>
      <c r="L17" s="588"/>
    </row>
    <row r="18" spans="1:12" ht="15" customHeight="1" x14ac:dyDescent="0.2">
      <c r="A18" s="661">
        <v>8</v>
      </c>
      <c r="B18" s="768" t="s">
        <v>652</v>
      </c>
      <c r="C18" s="186">
        <f t="shared" si="1"/>
        <v>-0.85499999999999998</v>
      </c>
      <c r="D18" s="611">
        <f t="shared" ref="D18" si="4">+F18+H18+J18+L18</f>
        <v>-0.84299999999999997</v>
      </c>
      <c r="E18" s="584"/>
      <c r="F18" s="187"/>
      <c r="G18" s="186"/>
      <c r="H18" s="187"/>
      <c r="I18" s="584">
        <v>-0.85499999999999998</v>
      </c>
      <c r="J18" s="187">
        <v>-0.84299999999999997</v>
      </c>
      <c r="K18" s="584"/>
      <c r="L18" s="187"/>
    </row>
    <row r="19" spans="1:12" ht="24" customHeight="1" x14ac:dyDescent="0.2">
      <c r="A19" s="661">
        <v>9</v>
      </c>
      <c r="B19" s="808" t="s">
        <v>562</v>
      </c>
      <c r="C19" s="219">
        <f t="shared" si="1"/>
        <v>57.735999999999997</v>
      </c>
      <c r="D19" s="30"/>
      <c r="E19" s="667"/>
      <c r="F19" s="187"/>
      <c r="G19" s="186">
        <v>57.735999999999997</v>
      </c>
      <c r="H19" s="187"/>
      <c r="I19" s="584"/>
      <c r="J19" s="187"/>
      <c r="K19" s="584"/>
      <c r="L19" s="187"/>
    </row>
    <row r="20" spans="1:12" s="664" customFormat="1" ht="15.75" customHeight="1" x14ac:dyDescent="0.2">
      <c r="A20" s="661">
        <v>10</v>
      </c>
      <c r="B20" s="808" t="s">
        <v>664</v>
      </c>
      <c r="C20" s="219">
        <f t="shared" si="1"/>
        <v>3.5</v>
      </c>
      <c r="D20" s="30"/>
      <c r="E20" s="667">
        <v>3.5</v>
      </c>
      <c r="F20" s="668"/>
      <c r="G20" s="186"/>
      <c r="H20" s="187"/>
      <c r="I20" s="584"/>
      <c r="J20" s="187"/>
      <c r="K20" s="584"/>
      <c r="L20" s="187"/>
    </row>
    <row r="21" spans="1:12" s="664" customFormat="1" ht="16.5" customHeight="1" x14ac:dyDescent="0.2">
      <c r="A21" s="661">
        <v>11</v>
      </c>
      <c r="B21" s="808" t="s">
        <v>663</v>
      </c>
      <c r="C21" s="219">
        <f t="shared" si="1"/>
        <v>52</v>
      </c>
      <c r="D21" s="30"/>
      <c r="E21" s="667">
        <v>52</v>
      </c>
      <c r="F21" s="666"/>
      <c r="G21" s="186"/>
      <c r="H21" s="187"/>
      <c r="I21" s="584"/>
      <c r="J21" s="187"/>
      <c r="K21" s="584"/>
      <c r="L21" s="187"/>
    </row>
    <row r="22" spans="1:12" ht="15" customHeight="1" x14ac:dyDescent="0.2">
      <c r="A22" s="661">
        <v>12</v>
      </c>
      <c r="B22" s="551" t="s">
        <v>618</v>
      </c>
      <c r="C22" s="219">
        <f t="shared" si="1"/>
        <v>5</v>
      </c>
      <c r="D22" s="589"/>
      <c r="E22" s="590">
        <v>5</v>
      </c>
      <c r="F22" s="589"/>
      <c r="G22" s="186"/>
      <c r="H22" s="187"/>
      <c r="I22" s="584"/>
      <c r="J22" s="187"/>
      <c r="K22" s="584"/>
      <c r="L22" s="187"/>
    </row>
    <row r="23" spans="1:12" s="664" customFormat="1" ht="15" customHeight="1" x14ac:dyDescent="0.2">
      <c r="A23" s="661">
        <v>13</v>
      </c>
      <c r="B23" s="553" t="s">
        <v>5</v>
      </c>
      <c r="C23" s="669">
        <f t="shared" si="1"/>
        <v>32.56</v>
      </c>
      <c r="D23" s="670">
        <v>24</v>
      </c>
      <c r="E23" s="591">
        <v>32.56</v>
      </c>
      <c r="F23" s="670">
        <v>24</v>
      </c>
      <c r="G23" s="186"/>
      <c r="H23" s="187"/>
      <c r="I23" s="584"/>
      <c r="J23" s="187"/>
      <c r="K23" s="584"/>
      <c r="L23" s="187"/>
    </row>
    <row r="24" spans="1:12" ht="15.75" customHeight="1" x14ac:dyDescent="0.2">
      <c r="A24" s="661">
        <v>14</v>
      </c>
      <c r="B24" s="767" t="s">
        <v>201</v>
      </c>
      <c r="C24" s="581">
        <f t="shared" ref="C24:C36" si="5">+E24+G24+I24+K24</f>
        <v>4.0150000000000006</v>
      </c>
      <c r="D24" s="191">
        <f t="shared" ref="D24:D40" si="6">+F24+H24+J24+L24</f>
        <v>3.9680000000000004</v>
      </c>
      <c r="E24" s="184">
        <v>6.085</v>
      </c>
      <c r="F24" s="191">
        <v>5.9980000000000002</v>
      </c>
      <c r="G24" s="188"/>
      <c r="H24" s="193"/>
      <c r="I24" s="185">
        <v>-2.0699999999999998</v>
      </c>
      <c r="J24" s="193">
        <v>-2.0299999999999998</v>
      </c>
      <c r="K24" s="185"/>
      <c r="L24" s="193"/>
    </row>
    <row r="25" spans="1:12" ht="15" customHeight="1" x14ac:dyDescent="0.2">
      <c r="A25" s="661">
        <v>15</v>
      </c>
      <c r="B25" s="557" t="s">
        <v>202</v>
      </c>
      <c r="C25" s="188">
        <f t="shared" si="5"/>
        <v>9.6280000000000001</v>
      </c>
      <c r="D25" s="193">
        <f t="shared" si="6"/>
        <v>4.4880000000000013</v>
      </c>
      <c r="E25" s="185">
        <v>-3.2570000000000001</v>
      </c>
      <c r="F25" s="193">
        <v>-8.1389999999999993</v>
      </c>
      <c r="G25" s="188"/>
      <c r="H25" s="202"/>
      <c r="I25" s="185">
        <v>12.885</v>
      </c>
      <c r="J25" s="193">
        <v>12.627000000000001</v>
      </c>
      <c r="K25" s="185"/>
      <c r="L25" s="193"/>
    </row>
    <row r="26" spans="1:12" ht="15" customHeight="1" x14ac:dyDescent="0.2">
      <c r="A26" s="661">
        <v>16</v>
      </c>
      <c r="B26" s="557" t="s">
        <v>203</v>
      </c>
      <c r="C26" s="188">
        <f t="shared" si="5"/>
        <v>2.6670000000000003</v>
      </c>
      <c r="D26" s="193">
        <f t="shared" si="6"/>
        <v>1.3140000000000001</v>
      </c>
      <c r="E26" s="185">
        <v>-3.4119999999999999</v>
      </c>
      <c r="F26" s="193">
        <v>-3.363</v>
      </c>
      <c r="G26" s="188">
        <v>3.2210000000000001</v>
      </c>
      <c r="H26" s="193">
        <v>1.8140000000000001</v>
      </c>
      <c r="I26" s="185">
        <v>2.8580000000000001</v>
      </c>
      <c r="J26" s="193">
        <v>2.863</v>
      </c>
      <c r="K26" s="185"/>
      <c r="L26" s="193"/>
    </row>
    <row r="27" spans="1:12" ht="15" customHeight="1" x14ac:dyDescent="0.2">
      <c r="A27" s="661">
        <v>17</v>
      </c>
      <c r="B27" s="557" t="s">
        <v>204</v>
      </c>
      <c r="C27" s="188">
        <f t="shared" si="5"/>
        <v>-4.1309999999999993</v>
      </c>
      <c r="D27" s="193">
        <f t="shared" si="6"/>
        <v>-4.1800000000000006</v>
      </c>
      <c r="E27" s="185">
        <v>0.51700000000000002</v>
      </c>
      <c r="F27" s="193">
        <v>0.51</v>
      </c>
      <c r="G27" s="201"/>
      <c r="H27" s="202"/>
      <c r="I27" s="185">
        <v>-4.6479999999999997</v>
      </c>
      <c r="J27" s="193">
        <v>-4.6900000000000004</v>
      </c>
      <c r="K27" s="200"/>
      <c r="L27" s="193"/>
    </row>
    <row r="28" spans="1:12" s="440" customFormat="1" ht="15" customHeight="1" x14ac:dyDescent="0.2">
      <c r="A28" s="661">
        <v>18</v>
      </c>
      <c r="B28" s="557" t="s">
        <v>205</v>
      </c>
      <c r="C28" s="188">
        <f t="shared" ref="C28" si="7">+E28+G28+I28+K28</f>
        <v>4.3490000000000002</v>
      </c>
      <c r="D28" s="193">
        <f t="shared" si="6"/>
        <v>4.2489999999999997</v>
      </c>
      <c r="E28" s="185">
        <v>-2</v>
      </c>
      <c r="F28" s="193">
        <v>-1.9710000000000001</v>
      </c>
      <c r="G28" s="201"/>
      <c r="H28" s="202"/>
      <c r="I28" s="185">
        <v>6.3490000000000002</v>
      </c>
      <c r="J28" s="193">
        <v>6.22</v>
      </c>
      <c r="K28" s="200"/>
      <c r="L28" s="193"/>
    </row>
    <row r="29" spans="1:12" ht="15" customHeight="1" x14ac:dyDescent="0.2">
      <c r="A29" s="661">
        <v>19</v>
      </c>
      <c r="B29" s="557" t="s">
        <v>206</v>
      </c>
      <c r="C29" s="188"/>
      <c r="D29" s="193"/>
      <c r="E29" s="185">
        <v>-10.750999999999999</v>
      </c>
      <c r="F29" s="193">
        <v>-10.597</v>
      </c>
      <c r="G29" s="201"/>
      <c r="H29" s="202"/>
      <c r="I29" s="185">
        <v>10.750999999999999</v>
      </c>
      <c r="J29" s="193">
        <v>10.597</v>
      </c>
      <c r="K29" s="185"/>
      <c r="L29" s="193"/>
    </row>
    <row r="30" spans="1:12" ht="15" customHeight="1" x14ac:dyDescent="0.2">
      <c r="A30" s="661">
        <v>20</v>
      </c>
      <c r="B30" s="557" t="s">
        <v>18</v>
      </c>
      <c r="C30" s="188">
        <f t="shared" si="5"/>
        <v>-9.3249999999999993</v>
      </c>
      <c r="D30" s="193">
        <f t="shared" si="6"/>
        <v>-16.591000000000001</v>
      </c>
      <c r="E30" s="591">
        <v>7.1369999999999996</v>
      </c>
      <c r="F30" s="193"/>
      <c r="G30" s="201"/>
      <c r="H30" s="202"/>
      <c r="I30" s="185">
        <v>-16.462</v>
      </c>
      <c r="J30" s="193">
        <v>-16.591000000000001</v>
      </c>
      <c r="K30" s="185"/>
      <c r="L30" s="193"/>
    </row>
    <row r="31" spans="1:12" s="576" customFormat="1" ht="15" customHeight="1" x14ac:dyDescent="0.2">
      <c r="A31" s="661">
        <v>21</v>
      </c>
      <c r="B31" s="557" t="s">
        <v>655</v>
      </c>
      <c r="C31" s="188">
        <f t="shared" ref="C31" si="8">+E31+G31+I31+K31</f>
        <v>7.6139999999999999</v>
      </c>
      <c r="D31" s="193">
        <f t="shared" ref="D31" si="9">+F31+H31+J31+L31</f>
        <v>7.4279999999999999</v>
      </c>
      <c r="E31" s="591">
        <v>0.44400000000000001</v>
      </c>
      <c r="F31" s="192">
        <v>0.438</v>
      </c>
      <c r="G31" s="201"/>
      <c r="H31" s="202"/>
      <c r="I31" s="185">
        <v>7.17</v>
      </c>
      <c r="J31" s="193">
        <v>6.99</v>
      </c>
      <c r="K31" s="185"/>
      <c r="L31" s="193"/>
    </row>
    <row r="32" spans="1:12" ht="15" customHeight="1" x14ac:dyDescent="0.2">
      <c r="A32" s="661">
        <v>22</v>
      </c>
      <c r="B32" s="557" t="s">
        <v>207</v>
      </c>
      <c r="C32" s="188">
        <f t="shared" si="5"/>
        <v>33.661000000000001</v>
      </c>
      <c r="D32" s="193">
        <f t="shared" si="6"/>
        <v>26.919999999999998</v>
      </c>
      <c r="E32" s="459">
        <v>26.4</v>
      </c>
      <c r="F32" s="192">
        <v>19.713999999999999</v>
      </c>
      <c r="G32" s="201"/>
      <c r="H32" s="202"/>
      <c r="I32" s="185">
        <v>7.2610000000000001</v>
      </c>
      <c r="J32" s="193">
        <v>7.2060000000000004</v>
      </c>
      <c r="K32" s="185"/>
      <c r="L32" s="193"/>
    </row>
    <row r="33" spans="1:12" s="458" customFormat="1" ht="15" customHeight="1" x14ac:dyDescent="0.2">
      <c r="A33" s="661">
        <v>23</v>
      </c>
      <c r="B33" s="557" t="s">
        <v>616</v>
      </c>
      <c r="C33" s="188">
        <f t="shared" si="5"/>
        <v>-6.6950000000000003</v>
      </c>
      <c r="D33" s="193">
        <f t="shared" ref="D33:D35" si="10">+F33+H33+J33+L33</f>
        <v>-6.5739999999999998</v>
      </c>
      <c r="E33" s="459"/>
      <c r="F33" s="192"/>
      <c r="G33" s="201"/>
      <c r="H33" s="202"/>
      <c r="I33" s="185">
        <v>-6.6950000000000003</v>
      </c>
      <c r="J33" s="193">
        <v>-6.5739999999999998</v>
      </c>
      <c r="K33" s="185"/>
      <c r="L33" s="193"/>
    </row>
    <row r="34" spans="1:12" s="576" customFormat="1" ht="25.5" customHeight="1" x14ac:dyDescent="0.2">
      <c r="A34" s="661">
        <v>24</v>
      </c>
      <c r="B34" s="770" t="s">
        <v>653</v>
      </c>
      <c r="C34" s="188">
        <f t="shared" ref="C34" si="11">+E34+G34+I34+K34</f>
        <v>-0.48899999999999999</v>
      </c>
      <c r="D34" s="193">
        <f t="shared" ref="D34" si="12">+F34+H34+J34+L34</f>
        <v>-0.48199999999999998</v>
      </c>
      <c r="E34" s="459"/>
      <c r="F34" s="192"/>
      <c r="G34" s="201"/>
      <c r="H34" s="202"/>
      <c r="I34" s="185">
        <v>-0.48899999999999999</v>
      </c>
      <c r="J34" s="193">
        <v>-0.48199999999999998</v>
      </c>
      <c r="K34" s="185"/>
      <c r="L34" s="193"/>
    </row>
    <row r="35" spans="1:12" ht="15" customHeight="1" x14ac:dyDescent="0.2">
      <c r="A35" s="661">
        <v>25</v>
      </c>
      <c r="B35" s="557" t="s">
        <v>71</v>
      </c>
      <c r="C35" s="188">
        <f t="shared" si="5"/>
        <v>-9.3699999999999992</v>
      </c>
      <c r="D35" s="193">
        <f t="shared" si="10"/>
        <v>-9.8620000000000001</v>
      </c>
      <c r="E35" s="184"/>
      <c r="F35" s="193"/>
      <c r="G35" s="201"/>
      <c r="H35" s="202"/>
      <c r="I35" s="185">
        <v>-9.3699999999999992</v>
      </c>
      <c r="J35" s="193">
        <v>-9.8620000000000001</v>
      </c>
      <c r="K35" s="185"/>
      <c r="L35" s="193"/>
    </row>
    <row r="36" spans="1:12" ht="15" customHeight="1" x14ac:dyDescent="0.2">
      <c r="A36" s="661">
        <v>26</v>
      </c>
      <c r="B36" s="557" t="s">
        <v>20</v>
      </c>
      <c r="C36" s="188">
        <f t="shared" si="5"/>
        <v>-1.3889999999999998</v>
      </c>
      <c r="D36" s="193">
        <f t="shared" si="6"/>
        <v>-3.032</v>
      </c>
      <c r="E36" s="185">
        <v>1.9630000000000001</v>
      </c>
      <c r="F36" s="193"/>
      <c r="G36" s="201"/>
      <c r="H36" s="202"/>
      <c r="I36" s="185">
        <v>-3.3519999999999999</v>
      </c>
      <c r="J36" s="193">
        <v>-3.032</v>
      </c>
      <c r="K36" s="185"/>
      <c r="L36" s="193"/>
    </row>
    <row r="37" spans="1:12" ht="15" customHeight="1" x14ac:dyDescent="0.2">
      <c r="A37" s="661">
        <v>27</v>
      </c>
      <c r="B37" s="557" t="s">
        <v>21</v>
      </c>
      <c r="C37" s="188">
        <f t="shared" ref="C37:C38" si="13">+E37+G37+I37+K37</f>
        <v>-15.645999999999999</v>
      </c>
      <c r="D37" s="193">
        <f t="shared" si="6"/>
        <v>-16.349</v>
      </c>
      <c r="E37" s="185">
        <v>-15.106999999999999</v>
      </c>
      <c r="F37" s="193">
        <v>-15.771000000000001</v>
      </c>
      <c r="G37" s="201"/>
      <c r="H37" s="592"/>
      <c r="I37" s="185">
        <v>-0.53900000000000003</v>
      </c>
      <c r="J37" s="193">
        <v>-0.57799999999999996</v>
      </c>
      <c r="K37" s="185"/>
      <c r="L37" s="193"/>
    </row>
    <row r="38" spans="1:12" s="466" customFormat="1" ht="15" customHeight="1" x14ac:dyDescent="0.2">
      <c r="A38" s="661">
        <v>28</v>
      </c>
      <c r="B38" s="554" t="s">
        <v>620</v>
      </c>
      <c r="C38" s="218">
        <f t="shared" si="13"/>
        <v>0.21700000000000008</v>
      </c>
      <c r="D38" s="193"/>
      <c r="E38" s="591">
        <v>-3.089</v>
      </c>
      <c r="F38" s="193">
        <v>-3.3479999999999999</v>
      </c>
      <c r="G38" s="617"/>
      <c r="H38" s="618"/>
      <c r="I38" s="185">
        <v>3.306</v>
      </c>
      <c r="J38" s="193">
        <v>3.3479999999999999</v>
      </c>
      <c r="K38" s="185"/>
      <c r="L38" s="193"/>
    </row>
    <row r="39" spans="1:12" s="576" customFormat="1" ht="15" customHeight="1" x14ac:dyDescent="0.2">
      <c r="A39" s="661">
        <v>29</v>
      </c>
      <c r="B39" s="557" t="s">
        <v>654</v>
      </c>
      <c r="C39" s="218">
        <f t="shared" ref="C39" si="14">+E39+G39+I39+K39</f>
        <v>-13.092000000000001</v>
      </c>
      <c r="D39" s="193">
        <f t="shared" ref="D39" si="15">+F39+H39+J39+L39</f>
        <v>-12.536</v>
      </c>
      <c r="E39" s="613"/>
      <c r="F39" s="193"/>
      <c r="G39" s="617"/>
      <c r="H39" s="618"/>
      <c r="I39" s="185">
        <v>-13.092000000000001</v>
      </c>
      <c r="J39" s="193">
        <v>-12.536</v>
      </c>
      <c r="K39" s="185"/>
      <c r="L39" s="193"/>
    </row>
    <row r="40" spans="1:12" ht="15" customHeight="1" x14ac:dyDescent="0.2">
      <c r="A40" s="661">
        <v>30</v>
      </c>
      <c r="B40" s="557" t="s">
        <v>22</v>
      </c>
      <c r="C40" s="188">
        <f>E40+G40+I40+K40</f>
        <v>-8.0229999999999997</v>
      </c>
      <c r="D40" s="193">
        <f t="shared" si="6"/>
        <v>-14.688000000000001</v>
      </c>
      <c r="E40" s="185">
        <v>6.7</v>
      </c>
      <c r="F40" s="193"/>
      <c r="G40" s="617"/>
      <c r="H40" s="93"/>
      <c r="I40" s="185">
        <v>-14.723000000000001</v>
      </c>
      <c r="J40" s="193">
        <v>-14.688000000000001</v>
      </c>
      <c r="K40" s="185"/>
      <c r="L40" s="193"/>
    </row>
    <row r="41" spans="1:12" ht="15" customHeight="1" x14ac:dyDescent="0.2">
      <c r="A41" s="661">
        <v>31</v>
      </c>
      <c r="B41" s="557" t="s">
        <v>194</v>
      </c>
      <c r="C41" s="188">
        <f>+E41+G41+I41+K41</f>
        <v>3.2610000000000001</v>
      </c>
      <c r="D41" s="193">
        <f>F41+H41+J41+L41</f>
        <v>1.3720000000000001</v>
      </c>
      <c r="E41" s="185">
        <v>-0.78300000000000003</v>
      </c>
      <c r="F41" s="193">
        <v>-1.1659999999999999</v>
      </c>
      <c r="G41" s="201">
        <v>3.2210000000000001</v>
      </c>
      <c r="H41" s="614">
        <v>1.8140000000000001</v>
      </c>
      <c r="I41" s="185">
        <v>0.82299999999999995</v>
      </c>
      <c r="J41" s="193">
        <v>0.72399999999999998</v>
      </c>
      <c r="K41" s="185"/>
      <c r="L41" s="193"/>
    </row>
    <row r="42" spans="1:12" ht="15" customHeight="1" x14ac:dyDescent="0.2">
      <c r="A42" s="661">
        <v>32</v>
      </c>
      <c r="B42" s="557" t="s">
        <v>73</v>
      </c>
      <c r="C42" s="188">
        <f t="shared" ref="C42:C46" si="16">+E42+G42+I42+K42</f>
        <v>15.521000000000001</v>
      </c>
      <c r="D42" s="193">
        <f t="shared" ref="D42:D52" si="17">+F42+H42+J42+L42</f>
        <v>-0.3899999999999999</v>
      </c>
      <c r="E42" s="591">
        <v>14.3</v>
      </c>
      <c r="F42" s="193">
        <v>-1.5</v>
      </c>
      <c r="G42" s="201"/>
      <c r="H42" s="202"/>
      <c r="I42" s="185">
        <v>1.2210000000000001</v>
      </c>
      <c r="J42" s="193">
        <v>1.1100000000000001</v>
      </c>
      <c r="K42" s="185"/>
      <c r="L42" s="193"/>
    </row>
    <row r="43" spans="1:12" s="576" customFormat="1" ht="15" customHeight="1" x14ac:dyDescent="0.2">
      <c r="A43" s="661">
        <v>33</v>
      </c>
      <c r="B43" s="557" t="s">
        <v>34</v>
      </c>
      <c r="C43" s="188">
        <f t="shared" ref="C43" si="18">+E43+G43+I43+K43</f>
        <v>1.677</v>
      </c>
      <c r="D43" s="193">
        <f t="shared" ref="D43" si="19">+F43+H43+J43+L43</f>
        <v>1.6759999999999999</v>
      </c>
      <c r="E43" s="613"/>
      <c r="F43" s="193"/>
      <c r="G43" s="201"/>
      <c r="H43" s="202"/>
      <c r="I43" s="185">
        <v>1.677</v>
      </c>
      <c r="J43" s="193">
        <v>1.6759999999999999</v>
      </c>
      <c r="K43" s="185"/>
      <c r="L43" s="193"/>
    </row>
    <row r="44" spans="1:12" ht="15" customHeight="1" x14ac:dyDescent="0.2">
      <c r="A44" s="661">
        <v>34</v>
      </c>
      <c r="B44" s="557" t="s">
        <v>195</v>
      </c>
      <c r="C44" s="188">
        <f t="shared" si="16"/>
        <v>3.62</v>
      </c>
      <c r="D44" s="193"/>
      <c r="E44" s="185">
        <v>3.62</v>
      </c>
      <c r="F44" s="193"/>
      <c r="G44" s="201"/>
      <c r="H44" s="202"/>
      <c r="I44" s="185"/>
      <c r="J44" s="193"/>
      <c r="K44" s="185"/>
      <c r="L44" s="193"/>
    </row>
    <row r="45" spans="1:12" ht="15" customHeight="1" x14ac:dyDescent="0.2">
      <c r="A45" s="661">
        <v>35</v>
      </c>
      <c r="B45" s="557" t="s">
        <v>75</v>
      </c>
      <c r="C45" s="188">
        <f t="shared" si="16"/>
        <v>3.5479999999999996</v>
      </c>
      <c r="D45" s="193">
        <f t="shared" si="17"/>
        <v>2.13</v>
      </c>
      <c r="E45" s="185">
        <v>2.5489999999999999</v>
      </c>
      <c r="F45" s="193">
        <v>2.5129999999999999</v>
      </c>
      <c r="G45" s="201">
        <v>3.2210000000000001</v>
      </c>
      <c r="H45" s="202">
        <v>1.8140000000000001</v>
      </c>
      <c r="I45" s="185">
        <v>-2.222</v>
      </c>
      <c r="J45" s="193">
        <v>-2.1970000000000001</v>
      </c>
      <c r="K45" s="185"/>
      <c r="L45" s="193"/>
    </row>
    <row r="46" spans="1:12" ht="15" customHeight="1" x14ac:dyDescent="0.2">
      <c r="A46" s="661">
        <v>36</v>
      </c>
      <c r="B46" s="557" t="s">
        <v>119</v>
      </c>
      <c r="C46" s="188">
        <f t="shared" si="16"/>
        <v>-7.1630000000000003</v>
      </c>
      <c r="D46" s="193">
        <f t="shared" si="17"/>
        <v>-8.2639999999999993</v>
      </c>
      <c r="E46" s="185"/>
      <c r="F46" s="193"/>
      <c r="G46" s="201">
        <v>3.2210000000000001</v>
      </c>
      <c r="H46" s="202">
        <v>1.8140000000000001</v>
      </c>
      <c r="I46" s="185">
        <v>-10.384</v>
      </c>
      <c r="J46" s="193">
        <v>-10.077999999999999</v>
      </c>
      <c r="K46" s="185"/>
      <c r="L46" s="193"/>
    </row>
    <row r="47" spans="1:12" ht="15" customHeight="1" thickBot="1" x14ac:dyDescent="0.25">
      <c r="A47" s="661">
        <v>37</v>
      </c>
      <c r="B47" s="809" t="s">
        <v>24</v>
      </c>
      <c r="C47" s="840">
        <f t="shared" ref="C47:C52" si="20">E47+G47+I47+K47</f>
        <v>-10</v>
      </c>
      <c r="D47" s="444">
        <f t="shared" si="17"/>
        <v>-9.8569999999999993</v>
      </c>
      <c r="E47" s="460"/>
      <c r="F47" s="444"/>
      <c r="G47" s="619"/>
      <c r="H47" s="620"/>
      <c r="I47" s="443">
        <v>-10</v>
      </c>
      <c r="J47" s="195">
        <v>-9.8569999999999993</v>
      </c>
      <c r="K47" s="443"/>
      <c r="L47" s="195"/>
    </row>
    <row r="48" spans="1:12" ht="30" customHeight="1" thickBot="1" x14ac:dyDescent="0.3">
      <c r="A48" s="307">
        <v>38</v>
      </c>
      <c r="B48" s="810" t="s">
        <v>189</v>
      </c>
      <c r="C48" s="196">
        <f>E48+G48+I48+K48</f>
        <v>104.93</v>
      </c>
      <c r="D48" s="197">
        <f t="shared" si="17"/>
        <v>27</v>
      </c>
      <c r="E48" s="236">
        <f>E52+E49+E51+E50</f>
        <v>4.93</v>
      </c>
      <c r="F48" s="217"/>
      <c r="G48" s="594"/>
      <c r="H48" s="595"/>
      <c r="I48" s="596"/>
      <c r="J48" s="597"/>
      <c r="K48" s="594">
        <f>K52</f>
        <v>100</v>
      </c>
      <c r="L48" s="796">
        <f>L52</f>
        <v>27</v>
      </c>
    </row>
    <row r="49" spans="1:12" s="664" customFormat="1" ht="15" customHeight="1" x14ac:dyDescent="0.2">
      <c r="A49" s="661">
        <v>39</v>
      </c>
      <c r="B49" s="769" t="s">
        <v>4</v>
      </c>
      <c r="C49" s="218">
        <f t="shared" si="20"/>
        <v>1.3</v>
      </c>
      <c r="D49" s="193"/>
      <c r="E49" s="694">
        <v>1.3</v>
      </c>
      <c r="F49" s="191"/>
      <c r="G49" s="598"/>
      <c r="H49" s="588"/>
      <c r="I49" s="598"/>
      <c r="J49" s="588"/>
      <c r="K49" s="587"/>
      <c r="L49" s="588"/>
    </row>
    <row r="50" spans="1:12" s="722" customFormat="1" ht="15" customHeight="1" x14ac:dyDescent="0.2">
      <c r="A50" s="661">
        <v>40</v>
      </c>
      <c r="B50" s="769" t="s">
        <v>3</v>
      </c>
      <c r="C50" s="218">
        <f t="shared" si="20"/>
        <v>0.98</v>
      </c>
      <c r="D50" s="193"/>
      <c r="E50" s="694">
        <v>0.98</v>
      </c>
      <c r="F50" s="191"/>
      <c r="G50" s="598"/>
      <c r="H50" s="588"/>
      <c r="I50" s="598"/>
      <c r="J50" s="588"/>
      <c r="K50" s="587"/>
      <c r="L50" s="588"/>
    </row>
    <row r="51" spans="1:12" s="538" customFormat="1" ht="15" customHeight="1" x14ac:dyDescent="0.2">
      <c r="A51" s="661">
        <v>41</v>
      </c>
      <c r="B51" s="769" t="s">
        <v>650</v>
      </c>
      <c r="C51" s="218">
        <f t="shared" si="20"/>
        <v>2.65</v>
      </c>
      <c r="D51" s="193"/>
      <c r="E51" s="545">
        <v>2.65</v>
      </c>
      <c r="F51" s="191"/>
      <c r="G51" s="598"/>
      <c r="H51" s="588"/>
      <c r="I51" s="598"/>
      <c r="J51" s="588"/>
      <c r="K51" s="587"/>
      <c r="L51" s="588"/>
    </row>
    <row r="52" spans="1:12" ht="15" customHeight="1" thickBot="1" x14ac:dyDescent="0.25">
      <c r="A52" s="817">
        <v>42</v>
      </c>
      <c r="B52" s="557" t="s">
        <v>184</v>
      </c>
      <c r="C52" s="188">
        <f t="shared" si="20"/>
        <v>100</v>
      </c>
      <c r="D52" s="193">
        <f t="shared" si="17"/>
        <v>27</v>
      </c>
      <c r="E52" s="188"/>
      <c r="F52" s="193"/>
      <c r="G52" s="619"/>
      <c r="H52" s="620"/>
      <c r="I52" s="186"/>
      <c r="J52" s="187"/>
      <c r="K52" s="185">
        <v>100</v>
      </c>
      <c r="L52" s="193">
        <v>27</v>
      </c>
    </row>
    <row r="53" spans="1:12" ht="29.25" customHeight="1" thickBot="1" x14ac:dyDescent="0.25">
      <c r="A53" s="660">
        <v>43</v>
      </c>
      <c r="B53" s="653" t="s">
        <v>141</v>
      </c>
      <c r="C53" s="838">
        <f t="shared" ref="C53:C64" si="21">E53+G53+I53+K53</f>
        <v>182.57635999999999</v>
      </c>
      <c r="D53" s="197">
        <f>F53+J53+L53</f>
        <v>77.411999999999992</v>
      </c>
      <c r="E53" s="236">
        <f>E54+Q59+E65</f>
        <v>20</v>
      </c>
      <c r="F53" s="217"/>
      <c r="G53" s="839">
        <f>G54+Q61+Q68+G64+G65+G66+G67</f>
        <v>186.79435999999998</v>
      </c>
      <c r="I53" s="236"/>
      <c r="J53" s="217">
        <f>H54+H64+H65</f>
        <v>98.6</v>
      </c>
      <c r="K53" s="594">
        <f>K54+K64+K65</f>
        <v>-24.218</v>
      </c>
      <c r="L53" s="796">
        <f>L54+L64+L65</f>
        <v>-21.187999999999999</v>
      </c>
    </row>
    <row r="54" spans="1:12" ht="15" customHeight="1" x14ac:dyDescent="0.2">
      <c r="A54" s="661">
        <v>44</v>
      </c>
      <c r="B54" s="654" t="s">
        <v>200</v>
      </c>
      <c r="C54" s="836">
        <f>E54+G54+I54+K54</f>
        <v>140.28235999999998</v>
      </c>
      <c r="D54" s="600"/>
      <c r="E54" s="601">
        <f>SUM(E55:E63)</f>
        <v>20</v>
      </c>
      <c r="F54" s="600"/>
      <c r="G54" s="837">
        <f>SUM(G55:G61)</f>
        <v>120.28236</v>
      </c>
      <c r="H54" s="602"/>
      <c r="I54" s="599"/>
      <c r="J54" s="600"/>
      <c r="K54" s="599"/>
      <c r="L54" s="600"/>
    </row>
    <row r="55" spans="1:12" ht="15" customHeight="1" x14ac:dyDescent="0.2">
      <c r="A55" s="661">
        <v>45</v>
      </c>
      <c r="B55" s="655" t="s">
        <v>56</v>
      </c>
      <c r="C55" s="223">
        <f t="shared" si="21"/>
        <v>-50</v>
      </c>
      <c r="D55" s="191"/>
      <c r="E55" s="223">
        <v>-50</v>
      </c>
      <c r="F55" s="191"/>
      <c r="G55" s="522"/>
      <c r="H55" s="225"/>
      <c r="I55" s="598"/>
      <c r="J55" s="588"/>
      <c r="K55" s="587"/>
      <c r="L55" s="588"/>
    </row>
    <row r="56" spans="1:12" ht="15" customHeight="1" x14ac:dyDescent="0.2">
      <c r="A56" s="661">
        <v>46</v>
      </c>
      <c r="B56" s="656" t="s">
        <v>57</v>
      </c>
      <c r="C56" s="228">
        <f t="shared" si="21"/>
        <v>15</v>
      </c>
      <c r="D56" s="30"/>
      <c r="E56" s="208">
        <v>15</v>
      </c>
      <c r="F56" s="187"/>
      <c r="G56" s="587"/>
      <c r="H56" s="588"/>
      <c r="I56" s="186"/>
      <c r="J56" s="187"/>
      <c r="K56" s="584"/>
      <c r="L56" s="187"/>
    </row>
    <row r="57" spans="1:12" s="538" customFormat="1" ht="15" customHeight="1" x14ac:dyDescent="0.2">
      <c r="A57" s="661">
        <v>47</v>
      </c>
      <c r="B57" s="551" t="s">
        <v>659</v>
      </c>
      <c r="C57" s="228">
        <f t="shared" si="21"/>
        <v>54</v>
      </c>
      <c r="D57" s="30"/>
      <c r="E57" s="208">
        <v>54</v>
      </c>
      <c r="F57" s="187"/>
      <c r="G57" s="587"/>
      <c r="H57" s="588"/>
      <c r="I57" s="186"/>
      <c r="J57" s="187"/>
      <c r="K57" s="584"/>
      <c r="L57" s="187"/>
    </row>
    <row r="58" spans="1:12" s="538" customFormat="1" ht="15" customHeight="1" x14ac:dyDescent="0.2">
      <c r="A58" s="661">
        <v>48</v>
      </c>
      <c r="B58" s="551" t="s">
        <v>651</v>
      </c>
      <c r="C58" s="228">
        <f t="shared" si="21"/>
        <v>113</v>
      </c>
      <c r="D58" s="30"/>
      <c r="E58" s="208"/>
      <c r="F58" s="695"/>
      <c r="G58" s="696">
        <v>113</v>
      </c>
      <c r="H58" s="697"/>
      <c r="I58" s="186"/>
      <c r="J58" s="187"/>
      <c r="K58" s="584"/>
      <c r="L58" s="187"/>
    </row>
    <row r="59" spans="1:12" s="538" customFormat="1" ht="27.75" customHeight="1" x14ac:dyDescent="0.2">
      <c r="A59" s="661">
        <v>49</v>
      </c>
      <c r="B59" s="548" t="s">
        <v>666</v>
      </c>
      <c r="C59" s="678">
        <f t="shared" si="21"/>
        <v>7.2823599999999997</v>
      </c>
      <c r="D59" s="30"/>
      <c r="E59" s="208"/>
      <c r="F59" s="695"/>
      <c r="G59" s="698">
        <v>7.2823599999999997</v>
      </c>
      <c r="H59" s="697"/>
      <c r="I59" s="186"/>
      <c r="J59" s="187"/>
      <c r="K59" s="584"/>
      <c r="L59" s="187"/>
    </row>
    <row r="60" spans="1:12" ht="15" customHeight="1" x14ac:dyDescent="0.2">
      <c r="A60" s="661">
        <v>50</v>
      </c>
      <c r="B60" s="762" t="s">
        <v>660</v>
      </c>
      <c r="C60" s="228">
        <f t="shared" si="21"/>
        <v>-10</v>
      </c>
      <c r="D60" s="30"/>
      <c r="E60" s="208">
        <v>-10</v>
      </c>
      <c r="F60" s="695"/>
      <c r="G60" s="699"/>
      <c r="H60" s="695"/>
      <c r="I60" s="186"/>
      <c r="J60" s="187"/>
      <c r="K60" s="584"/>
      <c r="L60" s="187"/>
    </row>
    <row r="61" spans="1:12" ht="13.5" customHeight="1" x14ac:dyDescent="0.2">
      <c r="A61" s="661">
        <v>51</v>
      </c>
      <c r="B61" s="551" t="s">
        <v>661</v>
      </c>
      <c r="C61" s="186">
        <f t="shared" si="21"/>
        <v>11</v>
      </c>
      <c r="D61" s="193"/>
      <c r="E61" s="700">
        <v>11</v>
      </c>
      <c r="F61" s="695"/>
      <c r="G61" s="699"/>
      <c r="H61" s="695"/>
      <c r="I61" s="186"/>
      <c r="J61" s="187"/>
      <c r="K61" s="584"/>
      <c r="L61" s="187"/>
    </row>
    <row r="62" spans="1:12" s="466" customFormat="1" ht="15" customHeight="1" x14ac:dyDescent="0.2">
      <c r="A62" s="661">
        <v>52</v>
      </c>
      <c r="B62" s="657" t="s">
        <v>621</v>
      </c>
      <c r="C62" s="467">
        <f t="shared" si="21"/>
        <v>-30</v>
      </c>
      <c r="D62" s="523"/>
      <c r="E62" s="468">
        <v>-30</v>
      </c>
      <c r="F62" s="701"/>
      <c r="G62" s="699"/>
      <c r="H62" s="695"/>
      <c r="I62" s="186"/>
      <c r="J62" s="187"/>
      <c r="K62" s="584"/>
      <c r="L62" s="187"/>
    </row>
    <row r="63" spans="1:12" s="664" customFormat="1" ht="26.25" customHeight="1" x14ac:dyDescent="0.2">
      <c r="A63" s="661">
        <v>53</v>
      </c>
      <c r="B63" s="551" t="s">
        <v>662</v>
      </c>
      <c r="C63" s="467">
        <f t="shared" si="21"/>
        <v>30</v>
      </c>
      <c r="D63" s="523"/>
      <c r="E63" s="468">
        <v>30</v>
      </c>
      <c r="F63" s="702"/>
      <c r="G63" s="699"/>
      <c r="H63" s="695"/>
      <c r="I63" s="186"/>
      <c r="J63" s="187"/>
      <c r="K63" s="584"/>
      <c r="L63" s="187"/>
    </row>
    <row r="64" spans="1:12" ht="15" customHeight="1" x14ac:dyDescent="0.2">
      <c r="A64" s="661">
        <v>54</v>
      </c>
      <c r="B64" s="553" t="s">
        <v>198</v>
      </c>
      <c r="C64" s="188">
        <f t="shared" si="21"/>
        <v>100</v>
      </c>
      <c r="D64" s="193">
        <f>F64+H64+J64+L64</f>
        <v>98.6</v>
      </c>
      <c r="E64" s="704"/>
      <c r="F64" s="705"/>
      <c r="G64" s="703">
        <v>100</v>
      </c>
      <c r="H64" s="706">
        <v>98.6</v>
      </c>
      <c r="I64" s="186"/>
      <c r="J64" s="187"/>
      <c r="K64" s="185"/>
      <c r="L64" s="193"/>
    </row>
    <row r="65" spans="1:12" ht="15" customHeight="1" x14ac:dyDescent="0.2">
      <c r="A65" s="661">
        <v>55</v>
      </c>
      <c r="B65" s="658" t="s">
        <v>6</v>
      </c>
      <c r="C65" s="649">
        <f t="shared" ref="C65:D71" si="22">E65+G65+I65+K65</f>
        <v>-24.218</v>
      </c>
      <c r="D65" s="650">
        <f t="shared" si="22"/>
        <v>-21.187999999999999</v>
      </c>
      <c r="E65" s="639"/>
      <c r="F65" s="640"/>
      <c r="G65" s="459"/>
      <c r="H65" s="634"/>
      <c r="I65" s="639"/>
      <c r="J65" s="640"/>
      <c r="K65" s="177">
        <v>-24.218</v>
      </c>
      <c r="L65" s="12">
        <v>-21.187999999999999</v>
      </c>
    </row>
    <row r="66" spans="1:12" s="638" customFormat="1" ht="15" customHeight="1" x14ac:dyDescent="0.2">
      <c r="A66" s="661">
        <v>56</v>
      </c>
      <c r="B66" s="554" t="s">
        <v>16</v>
      </c>
      <c r="C66" s="637">
        <f t="shared" si="22"/>
        <v>-24.655999999999999</v>
      </c>
      <c r="D66" s="12"/>
      <c r="E66" s="177"/>
      <c r="F66" s="625"/>
      <c r="G66" s="636">
        <v>-24.655999999999999</v>
      </c>
      <c r="H66" s="9"/>
      <c r="I66" s="651"/>
      <c r="J66" s="652"/>
      <c r="K66" s="287"/>
      <c r="L66" s="12"/>
    </row>
    <row r="67" spans="1:12" s="638" customFormat="1" ht="15" customHeight="1" thickBot="1" x14ac:dyDescent="0.25">
      <c r="A67" s="662">
        <v>57</v>
      </c>
      <c r="B67" s="659" t="s">
        <v>28</v>
      </c>
      <c r="C67" s="222">
        <f t="shared" si="22"/>
        <v>-8.8320000000000007</v>
      </c>
      <c r="D67" s="12"/>
      <c r="E67" s="177"/>
      <c r="F67" s="625"/>
      <c r="G67" s="177">
        <v>-8.8320000000000007</v>
      </c>
      <c r="H67" s="9"/>
      <c r="I67" s="606"/>
      <c r="J67" s="607"/>
      <c r="K67" s="545"/>
      <c r="L67" s="648"/>
    </row>
    <row r="68" spans="1:12" ht="32.25" customHeight="1" thickBot="1" x14ac:dyDescent="0.3">
      <c r="A68" s="307">
        <v>58</v>
      </c>
      <c r="B68" s="807" t="s">
        <v>190</v>
      </c>
      <c r="C68" s="196">
        <f t="shared" si="22"/>
        <v>27.72</v>
      </c>
      <c r="D68" s="197"/>
      <c r="E68" s="196">
        <f>E69+SUM(E72:E74)</f>
        <v>27.72</v>
      </c>
      <c r="F68" s="597"/>
      <c r="G68" s="196"/>
      <c r="H68" s="603"/>
      <c r="I68" s="596"/>
      <c r="J68" s="597"/>
      <c r="K68" s="196"/>
      <c r="L68" s="603"/>
    </row>
    <row r="69" spans="1:12" ht="15" customHeight="1" x14ac:dyDescent="0.2">
      <c r="A69" s="816">
        <v>59</v>
      </c>
      <c r="B69" s="763" t="s">
        <v>188</v>
      </c>
      <c r="C69" s="797">
        <f t="shared" si="22"/>
        <v>17.22</v>
      </c>
      <c r="D69" s="225"/>
      <c r="E69" s="224">
        <f>E71+E70</f>
        <v>17.22</v>
      </c>
      <c r="F69" s="225"/>
      <c r="G69" s="224"/>
      <c r="H69" s="235"/>
      <c r="I69" s="604"/>
      <c r="J69" s="605"/>
      <c r="K69" s="604"/>
      <c r="L69" s="605"/>
    </row>
    <row r="70" spans="1:12" s="824" customFormat="1" ht="15" customHeight="1" x14ac:dyDescent="0.2">
      <c r="A70" s="816">
        <v>60</v>
      </c>
      <c r="B70" s="825" t="s">
        <v>704</v>
      </c>
      <c r="C70" s="537">
        <f t="shared" si="22"/>
        <v>3</v>
      </c>
      <c r="D70" s="841"/>
      <c r="E70" s="537">
        <v>3</v>
      </c>
      <c r="F70" s="225"/>
      <c r="G70" s="224"/>
      <c r="H70" s="235"/>
      <c r="I70" s="651"/>
      <c r="J70" s="652"/>
      <c r="K70" s="608"/>
      <c r="L70" s="607"/>
    </row>
    <row r="71" spans="1:12" s="535" customFormat="1" ht="15" customHeight="1" x14ac:dyDescent="0.2">
      <c r="A71" s="816">
        <v>61</v>
      </c>
      <c r="B71" s="764" t="s">
        <v>646</v>
      </c>
      <c r="C71" s="794">
        <f t="shared" si="22"/>
        <v>14.22</v>
      </c>
      <c r="D71" s="235"/>
      <c r="E71" s="537">
        <v>14.22</v>
      </c>
      <c r="F71" s="225"/>
      <c r="G71" s="224"/>
      <c r="H71" s="235"/>
      <c r="I71" s="606"/>
      <c r="J71" s="607"/>
      <c r="K71" s="608"/>
      <c r="L71" s="607"/>
    </row>
    <row r="72" spans="1:12" s="664" customFormat="1" ht="15" customHeight="1" x14ac:dyDescent="0.2">
      <c r="A72" s="661">
        <v>62</v>
      </c>
      <c r="B72" s="557" t="s">
        <v>10</v>
      </c>
      <c r="C72" s="188">
        <f t="shared" ref="C72:C75" si="23">E72+G72+I72+K72</f>
        <v>0.5</v>
      </c>
      <c r="D72" s="193"/>
      <c r="E72" s="188">
        <v>0.5</v>
      </c>
      <c r="F72" s="193"/>
      <c r="G72" s="186"/>
      <c r="H72" s="187"/>
      <c r="I72" s="186"/>
      <c r="J72" s="187"/>
      <c r="K72" s="185"/>
      <c r="L72" s="193"/>
    </row>
    <row r="73" spans="1:12" s="685" customFormat="1" ht="15" customHeight="1" x14ac:dyDescent="0.2">
      <c r="A73" s="661">
        <v>63</v>
      </c>
      <c r="B73" s="557" t="s">
        <v>12</v>
      </c>
      <c r="C73" s="188">
        <f t="shared" si="23"/>
        <v>8</v>
      </c>
      <c r="D73" s="193"/>
      <c r="E73" s="188">
        <v>8</v>
      </c>
      <c r="F73" s="193"/>
      <c r="G73" s="186"/>
      <c r="H73" s="187"/>
      <c r="I73" s="186"/>
      <c r="J73" s="187"/>
      <c r="K73" s="185"/>
      <c r="L73" s="193"/>
    </row>
    <row r="74" spans="1:12" ht="15" customHeight="1" thickBot="1" x14ac:dyDescent="0.25">
      <c r="A74" s="661">
        <v>64</v>
      </c>
      <c r="B74" s="557" t="s">
        <v>14</v>
      </c>
      <c r="C74" s="188">
        <f t="shared" si="23"/>
        <v>2</v>
      </c>
      <c r="D74" s="193"/>
      <c r="E74" s="188">
        <v>2</v>
      </c>
      <c r="F74" s="193"/>
      <c r="G74" s="186"/>
      <c r="H74" s="187"/>
      <c r="I74" s="186"/>
      <c r="J74" s="187"/>
      <c r="K74" s="185"/>
      <c r="L74" s="193"/>
    </row>
    <row r="75" spans="1:12" ht="30" customHeight="1" thickBot="1" x14ac:dyDescent="0.3">
      <c r="A75" s="307">
        <v>65</v>
      </c>
      <c r="B75" s="807" t="s">
        <v>191</v>
      </c>
      <c r="C75" s="196">
        <f t="shared" si="23"/>
        <v>110</v>
      </c>
      <c r="D75" s="197"/>
      <c r="E75" s="196">
        <f>E76+E78</f>
        <v>110</v>
      </c>
      <c r="F75" s="197"/>
      <c r="G75" s="196"/>
      <c r="H75" s="597"/>
      <c r="I75" s="596"/>
      <c r="J75" s="597"/>
      <c r="K75" s="609"/>
      <c r="L75" s="197"/>
    </row>
    <row r="76" spans="1:12" s="466" customFormat="1" ht="15" customHeight="1" x14ac:dyDescent="0.2">
      <c r="A76" s="661">
        <v>66</v>
      </c>
      <c r="B76" s="811" t="s">
        <v>59</v>
      </c>
      <c r="C76" s="798">
        <f t="shared" ref="C76" si="24">E76+G76+I76+K76</f>
        <v>70</v>
      </c>
      <c r="D76" s="799"/>
      <c r="E76" s="469">
        <f>E77</f>
        <v>70</v>
      </c>
      <c r="F76" s="801"/>
      <c r="G76" s="804"/>
      <c r="H76" s="801"/>
      <c r="I76" s="804"/>
      <c r="J76" s="801"/>
      <c r="K76" s="804"/>
      <c r="L76" s="801"/>
    </row>
    <row r="77" spans="1:12" s="466" customFormat="1" ht="15" customHeight="1" x14ac:dyDescent="0.2">
      <c r="A77" s="661">
        <v>67</v>
      </c>
      <c r="B77" s="812" t="s">
        <v>619</v>
      </c>
      <c r="C77" s="219">
        <f t="shared" ref="C77:C79" si="25">E77+G77+I77+K77</f>
        <v>70</v>
      </c>
      <c r="D77" s="30"/>
      <c r="E77" s="208">
        <v>70</v>
      </c>
      <c r="F77" s="589"/>
      <c r="G77" s="610"/>
      <c r="H77" s="589"/>
      <c r="I77" s="610"/>
      <c r="J77" s="589"/>
      <c r="K77" s="610"/>
      <c r="L77" s="589"/>
    </row>
    <row r="78" spans="1:12" s="722" customFormat="1" ht="15" customHeight="1" x14ac:dyDescent="0.2">
      <c r="A78" s="661">
        <v>68</v>
      </c>
      <c r="B78" s="813" t="s">
        <v>674</v>
      </c>
      <c r="C78" s="218">
        <f t="shared" si="25"/>
        <v>40</v>
      </c>
      <c r="D78" s="28"/>
      <c r="E78" s="177">
        <f>E79</f>
        <v>40</v>
      </c>
      <c r="F78" s="634"/>
      <c r="G78" s="633"/>
      <c r="H78" s="589"/>
      <c r="I78" s="610"/>
      <c r="J78" s="589"/>
      <c r="K78" s="610"/>
      <c r="L78" s="589"/>
    </row>
    <row r="79" spans="1:12" s="722" customFormat="1" ht="15" customHeight="1" thickBot="1" x14ac:dyDescent="0.25">
      <c r="A79" s="817">
        <v>69</v>
      </c>
      <c r="B79" s="814" t="s">
        <v>675</v>
      </c>
      <c r="C79" s="800">
        <f t="shared" si="25"/>
        <v>40</v>
      </c>
      <c r="D79" s="56"/>
      <c r="E79" s="802">
        <v>40</v>
      </c>
      <c r="F79" s="803"/>
      <c r="G79" s="805"/>
      <c r="H79" s="803"/>
      <c r="I79" s="805"/>
      <c r="J79" s="803"/>
      <c r="K79" s="805"/>
      <c r="L79" s="803"/>
    </row>
    <row r="80" spans="1:12" ht="15" customHeight="1" thickBot="1" x14ac:dyDescent="0.25">
      <c r="A80" s="307">
        <v>70</v>
      </c>
      <c r="B80" s="815" t="s">
        <v>177</v>
      </c>
      <c r="C80" s="729">
        <f>C11+C16+C48+C53+C68+C75</f>
        <v>597.40601000000004</v>
      </c>
      <c r="D80" s="730">
        <f>D11+D16+D48+D53+D68+D75</f>
        <v>89.350999999999985</v>
      </c>
      <c r="E80" s="580">
        <f>E11+E16+E48+E53+E68+E75</f>
        <v>292.77600000000007</v>
      </c>
      <c r="F80" s="730">
        <f>F11+F16+F48+F53+F68+F75</f>
        <v>7.3180000000000032</v>
      </c>
      <c r="G80" s="731">
        <f>G11+G16+G48+G53+G68+G75</f>
        <v>268.74801000000002</v>
      </c>
      <c r="H80" s="730">
        <f>H11+H16+H48+J53+H68+H75</f>
        <v>116.898</v>
      </c>
      <c r="I80" s="730">
        <f>I11+I16+I48+I53+I68+I75</f>
        <v>-40.6</v>
      </c>
      <c r="J80" s="730">
        <f>J11+J16+J48+J68+J75</f>
        <v>-40.677000000000007</v>
      </c>
      <c r="K80" s="580">
        <f>K11+K16+K48+K53+K68+K75</f>
        <v>76.481999999999999</v>
      </c>
      <c r="L80" s="730">
        <f>L11+L16+L48+L53+L68+L75</f>
        <v>5.8120000000000012</v>
      </c>
    </row>
    <row r="81" spans="1:12" ht="15" customHeight="1" x14ac:dyDescent="0.2">
      <c r="A81" s="181"/>
      <c r="B81" s="189" t="s">
        <v>76</v>
      </c>
      <c r="C81" s="181"/>
      <c r="D81" s="181"/>
      <c r="E81" s="181"/>
      <c r="F81" s="181"/>
      <c r="G81" s="181"/>
      <c r="H81" s="181"/>
      <c r="I81" s="181"/>
      <c r="J81" s="181"/>
      <c r="K81" s="181"/>
      <c r="L81" s="181"/>
    </row>
    <row r="82" spans="1:12" ht="15" customHeight="1" x14ac:dyDescent="0.2">
      <c r="A82" s="181"/>
      <c r="B82" s="199" t="s">
        <v>193</v>
      </c>
      <c r="C82" s="181"/>
      <c r="D82" s="181"/>
      <c r="E82" s="181"/>
      <c r="F82" s="181"/>
      <c r="G82" s="181"/>
      <c r="H82" s="181"/>
      <c r="I82" s="181"/>
      <c r="J82" s="181"/>
      <c r="K82" s="181"/>
      <c r="L82" s="181"/>
    </row>
    <row r="83" spans="1:12" ht="15" customHeight="1" x14ac:dyDescent="0.2">
      <c r="A83" s="181"/>
      <c r="B83" s="189" t="s">
        <v>210</v>
      </c>
      <c r="C83" s="181"/>
      <c r="D83" s="181"/>
      <c r="E83" s="181"/>
      <c r="F83" s="181"/>
      <c r="G83" s="181"/>
      <c r="H83" s="181"/>
      <c r="I83" s="181"/>
      <c r="J83" s="181"/>
      <c r="K83" s="181"/>
      <c r="L83" s="181"/>
    </row>
    <row r="84" spans="1:12" ht="15" customHeight="1" x14ac:dyDescent="0.2">
      <c r="A84" s="181"/>
      <c r="B84" s="190" t="s">
        <v>77</v>
      </c>
      <c r="C84" s="181"/>
      <c r="D84" s="181"/>
      <c r="E84" s="181"/>
      <c r="F84" s="181"/>
      <c r="G84" s="181"/>
      <c r="H84" s="181"/>
      <c r="I84" s="181"/>
      <c r="J84" s="181"/>
      <c r="K84" s="181"/>
      <c r="L84" s="181"/>
    </row>
    <row r="85" spans="1:12" ht="15" customHeight="1" x14ac:dyDescent="0.2">
      <c r="A85" s="180"/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</row>
    <row r="86" spans="1:12" ht="15" customHeight="1" x14ac:dyDescent="0.2">
      <c r="A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</row>
    <row r="88" spans="1:12" ht="15" customHeight="1" x14ac:dyDescent="0.2">
      <c r="G88" s="255"/>
    </row>
  </sheetData>
  <mergeCells count="8">
    <mergeCell ref="I5:L6"/>
    <mergeCell ref="A9:A10"/>
    <mergeCell ref="B9:B10"/>
    <mergeCell ref="C9:D9"/>
    <mergeCell ref="G9:H9"/>
    <mergeCell ref="K9:L9"/>
    <mergeCell ref="E9:F9"/>
    <mergeCell ref="I9:J9"/>
  </mergeCells>
  <printOptions gridLines="1"/>
  <pageMargins left="0.51181102362204722" right="0" top="0.55118110236220474" bottom="0.15748031496062992" header="0.31496062992125984" footer="0.31496062992125984"/>
  <pageSetup paperSize="9"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3"/>
  <sheetViews>
    <sheetView zoomScaleNormal="100" workbookViewId="0">
      <selection activeCell="D5" sqref="D5:E5"/>
    </sheetView>
  </sheetViews>
  <sheetFormatPr defaultRowHeight="12.75" x14ac:dyDescent="0.2"/>
  <cols>
    <col min="1" max="1" width="4.85546875" customWidth="1"/>
    <col min="2" max="2" width="48.42578125" customWidth="1"/>
    <col min="3" max="3" width="8.85546875" customWidth="1"/>
    <col min="4" max="4" width="19.7109375" customWidth="1"/>
    <col min="5" max="6" width="13.140625" customWidth="1"/>
    <col min="7" max="7" width="10.7109375" bestFit="1" customWidth="1"/>
    <col min="11" max="11" width="18.140625" customWidth="1"/>
  </cols>
  <sheetData>
    <row r="1" spans="1:7" ht="15.75" x14ac:dyDescent="0.25">
      <c r="B1" s="1"/>
      <c r="C1" s="1"/>
      <c r="D1" s="1" t="s">
        <v>25</v>
      </c>
      <c r="E1" s="1"/>
      <c r="F1" s="1"/>
      <c r="G1" s="178"/>
    </row>
    <row r="2" spans="1:7" ht="15.75" x14ac:dyDescent="0.25">
      <c r="B2" s="1"/>
      <c r="C2" s="259"/>
      <c r="D2" s="259" t="s">
        <v>500</v>
      </c>
      <c r="E2" s="260"/>
      <c r="F2" s="238"/>
      <c r="G2" s="179"/>
    </row>
    <row r="3" spans="1:7" ht="15.75" x14ac:dyDescent="0.25">
      <c r="B3" s="1"/>
      <c r="C3" s="1"/>
      <c r="D3" s="1" t="s">
        <v>35</v>
      </c>
      <c r="E3" s="1"/>
      <c r="F3" s="1"/>
      <c r="G3" s="178"/>
    </row>
    <row r="4" spans="1:7" ht="18.75" x14ac:dyDescent="0.3">
      <c r="B4" s="575"/>
      <c r="C4" s="1"/>
      <c r="D4" s="1036" t="s">
        <v>569</v>
      </c>
      <c r="E4" s="1036"/>
      <c r="F4" s="1083"/>
    </row>
    <row r="5" spans="1:7" ht="15.75" x14ac:dyDescent="0.25">
      <c r="A5" s="3"/>
      <c r="B5" s="1"/>
      <c r="C5" s="1"/>
      <c r="D5" s="1097" t="s">
        <v>712</v>
      </c>
      <c r="E5" s="1097"/>
      <c r="F5" s="259"/>
    </row>
    <row r="6" spans="1:7" ht="15.75" x14ac:dyDescent="0.25">
      <c r="A6" s="1"/>
      <c r="B6" s="1"/>
      <c r="C6" s="1"/>
      <c r="D6" s="1" t="s">
        <v>601</v>
      </c>
      <c r="E6" s="1"/>
      <c r="F6" s="1"/>
    </row>
    <row r="7" spans="1:7" ht="15.75" x14ac:dyDescent="0.25">
      <c r="A7" s="240"/>
      <c r="B7" s="1"/>
      <c r="C7" s="1"/>
      <c r="D7" s="1"/>
      <c r="E7" s="1"/>
      <c r="F7" s="1"/>
    </row>
    <row r="8" spans="1:7" ht="15.75" x14ac:dyDescent="0.25">
      <c r="A8" s="337"/>
      <c r="B8" s="3" t="s">
        <v>558</v>
      </c>
      <c r="C8" s="1"/>
      <c r="D8" s="1"/>
      <c r="E8" s="259"/>
      <c r="F8" s="259"/>
    </row>
    <row r="9" spans="1:7" ht="15.75" x14ac:dyDescent="0.25">
      <c r="A9" s="337"/>
      <c r="B9" s="363" t="s">
        <v>559</v>
      </c>
      <c r="C9" s="1"/>
      <c r="D9" s="1"/>
      <c r="E9" s="1"/>
      <c r="F9" s="1"/>
    </row>
    <row r="10" spans="1:7" ht="16.5" thickBot="1" x14ac:dyDescent="0.3">
      <c r="A10" s="337"/>
      <c r="B10" s="337"/>
      <c r="C10" s="1"/>
      <c r="D10" s="1"/>
      <c r="E10" s="1103" t="s">
        <v>614</v>
      </c>
      <c r="F10" s="1104"/>
    </row>
    <row r="11" spans="1:7" x14ac:dyDescent="0.2">
      <c r="A11" s="1098" t="s">
        <v>0</v>
      </c>
      <c r="B11" s="1100" t="s">
        <v>331</v>
      </c>
      <c r="C11" s="1100" t="s">
        <v>332</v>
      </c>
      <c r="D11" s="1100" t="s">
        <v>333</v>
      </c>
      <c r="E11" s="1100" t="s">
        <v>383</v>
      </c>
      <c r="F11" s="1095" t="s">
        <v>50</v>
      </c>
    </row>
    <row r="12" spans="1:7" ht="13.5" thickBot="1" x14ac:dyDescent="0.25">
      <c r="A12" s="1099"/>
      <c r="B12" s="1101"/>
      <c r="C12" s="1102"/>
      <c r="D12" s="1101"/>
      <c r="E12" s="1101"/>
      <c r="F12" s="1096"/>
    </row>
    <row r="13" spans="1:7" ht="25.5" x14ac:dyDescent="0.2">
      <c r="A13" s="294">
        <v>1</v>
      </c>
      <c r="B13" s="295" t="s">
        <v>334</v>
      </c>
      <c r="C13" s="296">
        <v>1</v>
      </c>
      <c r="D13" s="297" t="s">
        <v>26</v>
      </c>
      <c r="E13" s="280">
        <v>0.5</v>
      </c>
      <c r="F13" s="527"/>
    </row>
    <row r="14" spans="1:7" x14ac:dyDescent="0.2">
      <c r="A14" s="364">
        <v>2</v>
      </c>
      <c r="B14" s="265" t="s">
        <v>290</v>
      </c>
      <c r="C14" s="266">
        <v>1</v>
      </c>
      <c r="D14" s="263" t="s">
        <v>26</v>
      </c>
      <c r="E14" s="264">
        <v>25.7</v>
      </c>
      <c r="F14" s="528">
        <v>23.5</v>
      </c>
    </row>
    <row r="15" spans="1:7" x14ac:dyDescent="0.2">
      <c r="A15" s="364">
        <v>3</v>
      </c>
      <c r="B15" s="265" t="s">
        <v>335</v>
      </c>
      <c r="C15" s="266">
        <v>1</v>
      </c>
      <c r="D15" s="263" t="s">
        <v>26</v>
      </c>
      <c r="E15" s="264">
        <v>20.3</v>
      </c>
      <c r="F15" s="528">
        <v>6.6</v>
      </c>
    </row>
    <row r="16" spans="1:7" ht="25.5" x14ac:dyDescent="0.2">
      <c r="A16" s="364">
        <v>4</v>
      </c>
      <c r="B16" s="261" t="s">
        <v>316</v>
      </c>
      <c r="C16" s="262">
        <v>1</v>
      </c>
      <c r="D16" s="263" t="s">
        <v>26</v>
      </c>
      <c r="E16" s="264">
        <v>8.4</v>
      </c>
      <c r="F16" s="528">
        <v>8.2799999999999994</v>
      </c>
    </row>
    <row r="17" spans="1:9" x14ac:dyDescent="0.2">
      <c r="A17" s="364">
        <v>5</v>
      </c>
      <c r="B17" s="265" t="s">
        <v>312</v>
      </c>
      <c r="C17" s="266">
        <v>1</v>
      </c>
      <c r="D17" s="263" t="s">
        <v>26</v>
      </c>
      <c r="E17" s="264">
        <v>29.4</v>
      </c>
      <c r="F17" s="528">
        <v>26.5</v>
      </c>
    </row>
    <row r="18" spans="1:9" x14ac:dyDescent="0.2">
      <c r="A18" s="364">
        <v>6</v>
      </c>
      <c r="B18" s="265" t="s">
        <v>310</v>
      </c>
      <c r="C18" s="266">
        <v>1</v>
      </c>
      <c r="D18" s="263" t="s">
        <v>26</v>
      </c>
      <c r="E18" s="264">
        <v>9.5</v>
      </c>
      <c r="F18" s="528">
        <v>8.4</v>
      </c>
    </row>
    <row r="19" spans="1:9" x14ac:dyDescent="0.2">
      <c r="A19" s="945">
        <v>7</v>
      </c>
      <c r="B19" s="946" t="s">
        <v>336</v>
      </c>
      <c r="C19" s="947">
        <v>1</v>
      </c>
      <c r="D19" s="948" t="s">
        <v>26</v>
      </c>
      <c r="E19" s="949">
        <v>21.4</v>
      </c>
      <c r="F19" s="950">
        <v>20.6</v>
      </c>
      <c r="I19" s="8"/>
    </row>
    <row r="20" spans="1:9" ht="25.5" x14ac:dyDescent="0.2">
      <c r="A20" s="364">
        <v>8</v>
      </c>
      <c r="B20" s="281" t="s">
        <v>212</v>
      </c>
      <c r="C20" s="365">
        <v>1</v>
      </c>
      <c r="D20" s="267" t="s">
        <v>187</v>
      </c>
      <c r="E20" s="264">
        <v>1.9</v>
      </c>
      <c r="F20" s="528"/>
    </row>
    <row r="21" spans="1:9" x14ac:dyDescent="0.2">
      <c r="A21" s="364">
        <v>9</v>
      </c>
      <c r="B21" s="265" t="s">
        <v>337</v>
      </c>
      <c r="C21" s="266"/>
      <c r="D21" s="263"/>
      <c r="E21" s="264">
        <f>E22+E23+E24+E25</f>
        <v>236.4</v>
      </c>
      <c r="F21" s="528">
        <f>F22+F23+F24+F25</f>
        <v>155.67199999999997</v>
      </c>
    </row>
    <row r="22" spans="1:9" x14ac:dyDescent="0.2">
      <c r="A22" s="364">
        <v>10</v>
      </c>
      <c r="B22" s="268" t="s">
        <v>338</v>
      </c>
      <c r="C22" s="269">
        <v>4</v>
      </c>
      <c r="D22" s="270" t="s">
        <v>26</v>
      </c>
      <c r="E22" s="271">
        <v>133.5</v>
      </c>
      <c r="F22" s="529">
        <v>130.66499999999999</v>
      </c>
    </row>
    <row r="23" spans="1:9" x14ac:dyDescent="0.2">
      <c r="A23" s="364">
        <v>11</v>
      </c>
      <c r="B23" s="268" t="s">
        <v>339</v>
      </c>
      <c r="C23" s="269">
        <v>1</v>
      </c>
      <c r="D23" s="270" t="s">
        <v>26</v>
      </c>
      <c r="E23" s="271">
        <v>5.9</v>
      </c>
      <c r="F23" s="529">
        <v>4.7</v>
      </c>
    </row>
    <row r="24" spans="1:9" ht="40.5" customHeight="1" x14ac:dyDescent="0.2">
      <c r="A24" s="364">
        <v>12</v>
      </c>
      <c r="B24" s="268" t="s">
        <v>340</v>
      </c>
      <c r="C24" s="269">
        <v>4</v>
      </c>
      <c r="D24" s="272" t="s">
        <v>341</v>
      </c>
      <c r="E24" s="271">
        <v>10</v>
      </c>
      <c r="F24" s="529"/>
    </row>
    <row r="25" spans="1:9" ht="25.5" x14ac:dyDescent="0.2">
      <c r="A25" s="364">
        <v>13</v>
      </c>
      <c r="B25" s="268" t="s">
        <v>342</v>
      </c>
      <c r="C25" s="269">
        <v>4</v>
      </c>
      <c r="D25" s="272" t="s">
        <v>27</v>
      </c>
      <c r="E25" s="271">
        <v>87</v>
      </c>
      <c r="F25" s="529">
        <v>20.306999999999999</v>
      </c>
    </row>
    <row r="26" spans="1:9" x14ac:dyDescent="0.2">
      <c r="A26" s="364">
        <v>14</v>
      </c>
      <c r="B26" s="265" t="s">
        <v>343</v>
      </c>
      <c r="C26" s="266">
        <v>1</v>
      </c>
      <c r="D26" s="263" t="s">
        <v>26</v>
      </c>
      <c r="E26" s="264">
        <v>6.7</v>
      </c>
      <c r="F26" s="528">
        <v>6.4</v>
      </c>
    </row>
    <row r="27" spans="1:9" x14ac:dyDescent="0.2">
      <c r="A27" s="364">
        <v>15</v>
      </c>
      <c r="B27" s="265" t="s">
        <v>344</v>
      </c>
      <c r="C27" s="266">
        <v>1</v>
      </c>
      <c r="D27" s="263" t="s">
        <v>26</v>
      </c>
      <c r="E27" s="264">
        <v>0.5</v>
      </c>
      <c r="F27" s="530"/>
    </row>
    <row r="28" spans="1:9" x14ac:dyDescent="0.2">
      <c r="A28" s="364">
        <v>16</v>
      </c>
      <c r="B28" s="265" t="s">
        <v>345</v>
      </c>
      <c r="C28" s="266"/>
      <c r="D28" s="263"/>
      <c r="E28" s="264">
        <f>E29+E30+E31</f>
        <v>495.6</v>
      </c>
      <c r="F28" s="528">
        <v>13.4</v>
      </c>
    </row>
    <row r="29" spans="1:9" x14ac:dyDescent="0.2">
      <c r="A29" s="364">
        <v>17</v>
      </c>
      <c r="B29" s="268" t="s">
        <v>346</v>
      </c>
      <c r="C29" s="269">
        <v>4</v>
      </c>
      <c r="D29" s="270" t="s">
        <v>347</v>
      </c>
      <c r="E29" s="271">
        <v>476.6</v>
      </c>
      <c r="F29" s="529"/>
    </row>
    <row r="30" spans="1:9" x14ac:dyDescent="0.2">
      <c r="A30" s="364">
        <v>18</v>
      </c>
      <c r="B30" s="268" t="s">
        <v>348</v>
      </c>
      <c r="C30" s="269">
        <v>1</v>
      </c>
      <c r="D30" s="270" t="s">
        <v>26</v>
      </c>
      <c r="E30" s="271">
        <v>15</v>
      </c>
      <c r="F30" s="529">
        <v>13.4</v>
      </c>
    </row>
    <row r="31" spans="1:9" x14ac:dyDescent="0.2">
      <c r="A31" s="364">
        <v>19</v>
      </c>
      <c r="B31" s="268" t="s">
        <v>349</v>
      </c>
      <c r="C31" s="269">
        <v>1</v>
      </c>
      <c r="D31" s="270" t="s">
        <v>350</v>
      </c>
      <c r="E31" s="271">
        <v>4</v>
      </c>
      <c r="F31" s="531"/>
    </row>
    <row r="32" spans="1:9" x14ac:dyDescent="0.2">
      <c r="A32" s="945">
        <v>20</v>
      </c>
      <c r="B32" s="946" t="s">
        <v>351</v>
      </c>
      <c r="C32" s="947"/>
      <c r="D32" s="951"/>
      <c r="E32" s="949">
        <f>E33+E34+E35</f>
        <v>1149.5</v>
      </c>
      <c r="F32" s="950">
        <f>F34+F35</f>
        <v>360.6</v>
      </c>
    </row>
    <row r="33" spans="1:10" x14ac:dyDescent="0.2">
      <c r="A33" s="945">
        <v>21</v>
      </c>
      <c r="B33" s="952" t="s">
        <v>352</v>
      </c>
      <c r="C33" s="953">
        <v>4</v>
      </c>
      <c r="D33" s="951" t="s">
        <v>347</v>
      </c>
      <c r="E33" s="954">
        <v>768.8</v>
      </c>
      <c r="F33" s="955"/>
    </row>
    <row r="34" spans="1:10" x14ac:dyDescent="0.2">
      <c r="A34" s="945">
        <v>22</v>
      </c>
      <c r="B34" s="952" t="s">
        <v>353</v>
      </c>
      <c r="C34" s="953">
        <v>1</v>
      </c>
      <c r="D34" s="951" t="s">
        <v>26</v>
      </c>
      <c r="E34" s="954">
        <v>22</v>
      </c>
      <c r="F34" s="956">
        <v>20.3</v>
      </c>
      <c r="J34" s="301"/>
    </row>
    <row r="35" spans="1:10" ht="12.75" customHeight="1" x14ac:dyDescent="0.2">
      <c r="A35" s="957">
        <v>23</v>
      </c>
      <c r="B35" s="954" t="s">
        <v>354</v>
      </c>
      <c r="C35" s="1018">
        <v>4</v>
      </c>
      <c r="D35" s="958" t="s">
        <v>197</v>
      </c>
      <c r="E35" s="954">
        <v>358.7</v>
      </c>
      <c r="F35" s="956">
        <v>340.3</v>
      </c>
    </row>
    <row r="36" spans="1:10" x14ac:dyDescent="0.2">
      <c r="A36" s="945">
        <v>24</v>
      </c>
      <c r="B36" s="946" t="s">
        <v>355</v>
      </c>
      <c r="C36" s="947"/>
      <c r="D36" s="951"/>
      <c r="E36" s="949">
        <f>E37+E38</f>
        <v>255.6</v>
      </c>
      <c r="F36" s="950">
        <f>F37</f>
        <v>6.5</v>
      </c>
    </row>
    <row r="37" spans="1:10" x14ac:dyDescent="0.2">
      <c r="A37" s="945">
        <v>25</v>
      </c>
      <c r="B37" s="952" t="s">
        <v>356</v>
      </c>
      <c r="C37" s="953">
        <v>1</v>
      </c>
      <c r="D37" s="951" t="s">
        <v>357</v>
      </c>
      <c r="E37" s="954">
        <v>7.4560000000000004</v>
      </c>
      <c r="F37" s="956">
        <v>6.5</v>
      </c>
    </row>
    <row r="38" spans="1:10" x14ac:dyDescent="0.2">
      <c r="A38" s="945">
        <v>26</v>
      </c>
      <c r="B38" s="952" t="s">
        <v>358</v>
      </c>
      <c r="C38" s="953">
        <v>4</v>
      </c>
      <c r="D38" s="959"/>
      <c r="E38" s="960">
        <f>SUM(E39:E48)</f>
        <v>248.14400000000001</v>
      </c>
      <c r="F38" s="955"/>
      <c r="I38" s="301"/>
    </row>
    <row r="39" spans="1:10" x14ac:dyDescent="0.2">
      <c r="A39" s="364">
        <v>27</v>
      </c>
      <c r="B39" s="268" t="s">
        <v>359</v>
      </c>
      <c r="C39" s="269">
        <v>4</v>
      </c>
      <c r="D39" s="270" t="s">
        <v>360</v>
      </c>
      <c r="E39" s="271">
        <v>26.88</v>
      </c>
      <c r="F39" s="531"/>
    </row>
    <row r="40" spans="1:10" x14ac:dyDescent="0.2">
      <c r="A40" s="364">
        <v>28</v>
      </c>
      <c r="B40" s="268"/>
      <c r="C40" s="269">
        <v>4</v>
      </c>
      <c r="D40" s="270" t="s">
        <v>361</v>
      </c>
      <c r="E40" s="268">
        <v>14.112</v>
      </c>
      <c r="F40" s="531"/>
    </row>
    <row r="41" spans="1:10" x14ac:dyDescent="0.2">
      <c r="A41" s="364">
        <v>29</v>
      </c>
      <c r="B41" s="268"/>
      <c r="C41" s="269">
        <v>4</v>
      </c>
      <c r="D41" s="270" t="s">
        <v>362</v>
      </c>
      <c r="E41" s="268">
        <v>16.111999999999998</v>
      </c>
      <c r="F41" s="531"/>
    </row>
    <row r="42" spans="1:10" x14ac:dyDescent="0.2">
      <c r="A42" s="364">
        <v>30</v>
      </c>
      <c r="B42" s="268"/>
      <c r="C42" s="269">
        <v>4</v>
      </c>
      <c r="D42" s="270" t="s">
        <v>363</v>
      </c>
      <c r="E42" s="271">
        <v>5.04</v>
      </c>
      <c r="F42" s="531"/>
    </row>
    <row r="43" spans="1:10" x14ac:dyDescent="0.2">
      <c r="A43" s="364">
        <v>31</v>
      </c>
      <c r="B43" s="268"/>
      <c r="C43" s="269">
        <v>4</v>
      </c>
      <c r="D43" s="270" t="s">
        <v>364</v>
      </c>
      <c r="E43" s="271">
        <v>9.0719999999999992</v>
      </c>
      <c r="F43" s="531"/>
    </row>
    <row r="44" spans="1:10" x14ac:dyDescent="0.2">
      <c r="A44" s="364">
        <v>32</v>
      </c>
      <c r="B44" s="268"/>
      <c r="C44" s="269">
        <v>4</v>
      </c>
      <c r="D44" s="270" t="s">
        <v>365</v>
      </c>
      <c r="E44" s="271">
        <v>23.52</v>
      </c>
      <c r="F44" s="531"/>
    </row>
    <row r="45" spans="1:10" x14ac:dyDescent="0.2">
      <c r="A45" s="364">
        <v>33</v>
      </c>
      <c r="B45" s="268"/>
      <c r="C45" s="269">
        <v>4</v>
      </c>
      <c r="D45" s="270" t="s">
        <v>366</v>
      </c>
      <c r="E45" s="268">
        <v>21.504000000000001</v>
      </c>
      <c r="F45" s="531"/>
    </row>
    <row r="46" spans="1:10" x14ac:dyDescent="0.2">
      <c r="A46" s="364">
        <v>34</v>
      </c>
      <c r="B46" s="268"/>
      <c r="C46" s="269">
        <v>4</v>
      </c>
      <c r="D46" s="270" t="s">
        <v>367</v>
      </c>
      <c r="E46" s="268">
        <v>9.0719999999999992</v>
      </c>
      <c r="F46" s="531"/>
    </row>
    <row r="47" spans="1:10" x14ac:dyDescent="0.2">
      <c r="A47" s="945">
        <v>35</v>
      </c>
      <c r="B47" s="952"/>
      <c r="C47" s="953">
        <v>4</v>
      </c>
      <c r="D47" s="951" t="s">
        <v>368</v>
      </c>
      <c r="E47" s="952">
        <v>34.847999999999999</v>
      </c>
      <c r="F47" s="955"/>
    </row>
    <row r="48" spans="1:10" x14ac:dyDescent="0.2">
      <c r="A48" s="945">
        <v>36</v>
      </c>
      <c r="B48" s="952"/>
      <c r="C48" s="953">
        <v>4</v>
      </c>
      <c r="D48" s="951" t="s">
        <v>369</v>
      </c>
      <c r="E48" s="954">
        <v>87.983999999999995</v>
      </c>
      <c r="F48" s="955"/>
      <c r="G48" s="663"/>
    </row>
    <row r="49" spans="1:6" x14ac:dyDescent="0.2">
      <c r="A49" s="364">
        <v>37</v>
      </c>
      <c r="B49" s="265" t="s">
        <v>370</v>
      </c>
      <c r="C49" s="266">
        <v>1</v>
      </c>
      <c r="D49" s="263"/>
      <c r="E49" s="264">
        <v>5.9</v>
      </c>
      <c r="F49" s="528">
        <v>5.3</v>
      </c>
    </row>
    <row r="50" spans="1:6" x14ac:dyDescent="0.2">
      <c r="A50" s="364">
        <v>38</v>
      </c>
      <c r="B50" s="265" t="s">
        <v>384</v>
      </c>
      <c r="C50" s="266"/>
      <c r="D50" s="273" t="s">
        <v>371</v>
      </c>
      <c r="E50" s="274">
        <v>5.9</v>
      </c>
      <c r="F50" s="529">
        <v>5.3</v>
      </c>
    </row>
    <row r="51" spans="1:6" x14ac:dyDescent="0.2">
      <c r="A51" s="364">
        <v>39</v>
      </c>
      <c r="B51" s="265" t="s">
        <v>295</v>
      </c>
      <c r="C51" s="266">
        <v>1</v>
      </c>
      <c r="D51" s="270" t="s">
        <v>26</v>
      </c>
      <c r="E51" s="264">
        <v>4.2</v>
      </c>
      <c r="F51" s="528"/>
    </row>
    <row r="52" spans="1:6" x14ac:dyDescent="0.2">
      <c r="A52" s="364">
        <v>40</v>
      </c>
      <c r="B52" s="265" t="s">
        <v>372</v>
      </c>
      <c r="C52" s="266">
        <v>1</v>
      </c>
      <c r="D52" s="270"/>
      <c r="E52" s="264">
        <v>217.7</v>
      </c>
      <c r="F52" s="528">
        <v>204.715</v>
      </c>
    </row>
    <row r="53" spans="1:6" x14ac:dyDescent="0.2">
      <c r="A53" s="364">
        <v>41</v>
      </c>
      <c r="B53" s="269" t="s">
        <v>44</v>
      </c>
      <c r="C53" s="266">
        <v>1</v>
      </c>
      <c r="D53" s="270" t="s">
        <v>26</v>
      </c>
      <c r="E53" s="271">
        <v>215.2</v>
      </c>
      <c r="F53" s="529">
        <v>204.715</v>
      </c>
    </row>
    <row r="54" spans="1:6" x14ac:dyDescent="0.2">
      <c r="A54" s="364">
        <v>42</v>
      </c>
      <c r="B54" s="265"/>
      <c r="C54" s="266">
        <v>1</v>
      </c>
      <c r="D54" s="270" t="s">
        <v>7</v>
      </c>
      <c r="E54" s="271">
        <v>0.5</v>
      </c>
      <c r="F54" s="528"/>
    </row>
    <row r="55" spans="1:6" x14ac:dyDescent="0.2">
      <c r="A55" s="364">
        <v>43</v>
      </c>
      <c r="B55" s="265"/>
      <c r="C55" s="266">
        <v>1</v>
      </c>
      <c r="D55" s="270" t="s">
        <v>8</v>
      </c>
      <c r="E55" s="271">
        <v>0.5</v>
      </c>
      <c r="F55" s="528"/>
    </row>
    <row r="56" spans="1:6" x14ac:dyDescent="0.2">
      <c r="A56" s="364">
        <v>44</v>
      </c>
      <c r="B56" s="265"/>
      <c r="C56" s="266">
        <v>1</v>
      </c>
      <c r="D56" s="270" t="s">
        <v>9</v>
      </c>
      <c r="E56" s="271">
        <v>0.5</v>
      </c>
      <c r="F56" s="528"/>
    </row>
    <row r="57" spans="1:6" x14ac:dyDescent="0.2">
      <c r="A57" s="364">
        <v>45</v>
      </c>
      <c r="B57" s="265"/>
      <c r="C57" s="266">
        <v>1</v>
      </c>
      <c r="D57" s="270" t="s">
        <v>13</v>
      </c>
      <c r="E57" s="271">
        <v>0.5</v>
      </c>
      <c r="F57" s="528"/>
    </row>
    <row r="58" spans="1:6" x14ac:dyDescent="0.2">
      <c r="A58" s="364">
        <v>46</v>
      </c>
      <c r="B58" s="265"/>
      <c r="C58" s="266">
        <v>1</v>
      </c>
      <c r="D58" s="270" t="s">
        <v>15</v>
      </c>
      <c r="E58" s="271">
        <v>0.5</v>
      </c>
      <c r="F58" s="528"/>
    </row>
    <row r="59" spans="1:6" x14ac:dyDescent="0.2">
      <c r="A59" s="364">
        <v>47</v>
      </c>
      <c r="B59" s="265" t="s">
        <v>306</v>
      </c>
      <c r="C59" s="266">
        <v>6</v>
      </c>
      <c r="D59" s="270" t="s">
        <v>373</v>
      </c>
      <c r="E59" s="264">
        <v>286</v>
      </c>
      <c r="F59" s="531"/>
    </row>
    <row r="60" spans="1:6" ht="38.25" x14ac:dyDescent="0.2">
      <c r="A60" s="364">
        <v>48</v>
      </c>
      <c r="B60" s="281" t="s">
        <v>489</v>
      </c>
      <c r="C60" s="365">
        <v>1</v>
      </c>
      <c r="D60" s="270" t="s">
        <v>26</v>
      </c>
      <c r="E60" s="264">
        <v>1.9139999999999999</v>
      </c>
      <c r="F60" s="531"/>
    </row>
    <row r="61" spans="1:6" x14ac:dyDescent="0.2">
      <c r="A61" s="364">
        <v>49</v>
      </c>
      <c r="B61" s="265" t="s">
        <v>374</v>
      </c>
      <c r="C61" s="266">
        <v>1</v>
      </c>
      <c r="D61" s="273" t="s">
        <v>26</v>
      </c>
      <c r="E61" s="264">
        <v>7.4470000000000001</v>
      </c>
      <c r="F61" s="528">
        <v>4.9000000000000004</v>
      </c>
    </row>
    <row r="62" spans="1:6" ht="25.5" x14ac:dyDescent="0.2">
      <c r="A62" s="364">
        <v>50</v>
      </c>
      <c r="B62" s="265" t="s">
        <v>1</v>
      </c>
      <c r="C62" s="266">
        <v>1</v>
      </c>
      <c r="D62" s="267" t="s">
        <v>1</v>
      </c>
      <c r="E62" s="264">
        <v>1176.9000000000001</v>
      </c>
      <c r="F62" s="528">
        <v>1100.7049999999999</v>
      </c>
    </row>
    <row r="63" spans="1:6" ht="25.5" x14ac:dyDescent="0.2">
      <c r="A63" s="364">
        <v>51</v>
      </c>
      <c r="B63" s="265" t="s">
        <v>302</v>
      </c>
      <c r="C63" s="266">
        <v>4</v>
      </c>
      <c r="D63" s="275" t="s">
        <v>6</v>
      </c>
      <c r="E63" s="264">
        <v>291.39999999999998</v>
      </c>
      <c r="F63" s="528">
        <v>191.5</v>
      </c>
    </row>
    <row r="64" spans="1:6" ht="26.25" thickBot="1" x14ac:dyDescent="0.25">
      <c r="A64" s="367">
        <v>52</v>
      </c>
      <c r="B64" s="276" t="s">
        <v>375</v>
      </c>
      <c r="C64" s="277">
        <v>4</v>
      </c>
      <c r="D64" s="278" t="s">
        <v>197</v>
      </c>
      <c r="E64" s="279">
        <v>185.4</v>
      </c>
      <c r="F64" s="528">
        <v>50.119</v>
      </c>
    </row>
    <row r="65" spans="1:9" ht="39" thickBot="1" x14ac:dyDescent="0.25">
      <c r="A65" s="965">
        <v>53</v>
      </c>
      <c r="B65" s="966" t="s">
        <v>496</v>
      </c>
      <c r="C65" s="967"/>
      <c r="D65" s="968"/>
      <c r="E65" s="969">
        <f>E64+E63+E62+E61+E60+E59+E52+E51+E49+E36+E32+E28+E27+E26+E21+SUM(E13:E20)</f>
        <v>4438.2609999999995</v>
      </c>
      <c r="F65" s="970">
        <f>F64+F63+F62+F61+F60+F59+F52+F51+F49+F36+F32+F28+F27+F26+F21+SUM(F13:F20)</f>
        <v>2193.6910000000003</v>
      </c>
    </row>
    <row r="66" spans="1:9" x14ac:dyDescent="0.2">
      <c r="A66" s="976">
        <v>54</v>
      </c>
      <c r="B66" s="977" t="s">
        <v>241</v>
      </c>
      <c r="C66" s="978">
        <v>2</v>
      </c>
      <c r="D66" s="979" t="s">
        <v>376</v>
      </c>
      <c r="E66" s="980">
        <v>8502.7999999999993</v>
      </c>
      <c r="F66" s="981">
        <v>8158.6090000000004</v>
      </c>
      <c r="I66" s="8"/>
    </row>
    <row r="67" spans="1:9" ht="38.25" x14ac:dyDescent="0.2">
      <c r="A67" s="370">
        <v>55</v>
      </c>
      <c r="B67" s="387" t="s">
        <v>252</v>
      </c>
      <c r="C67" s="393">
        <v>2</v>
      </c>
      <c r="D67" s="275"/>
      <c r="E67" s="264">
        <v>7</v>
      </c>
      <c r="F67" s="528">
        <v>6.9</v>
      </c>
    </row>
    <row r="68" spans="1:9" x14ac:dyDescent="0.2">
      <c r="A68" s="370">
        <v>56</v>
      </c>
      <c r="B68" s="281" t="s">
        <v>385</v>
      </c>
      <c r="C68" s="393"/>
      <c r="D68" s="272" t="s">
        <v>377</v>
      </c>
      <c r="E68" s="271">
        <v>3</v>
      </c>
      <c r="F68" s="529">
        <v>2.9569999999999999</v>
      </c>
    </row>
    <row r="69" spans="1:9" ht="25.5" x14ac:dyDescent="0.2">
      <c r="A69" s="370">
        <v>57</v>
      </c>
      <c r="B69" s="378"/>
      <c r="C69" s="393"/>
      <c r="D69" s="272" t="s">
        <v>18</v>
      </c>
      <c r="E69" s="271">
        <v>4</v>
      </c>
      <c r="F69" s="529">
        <v>3.9430000000000001</v>
      </c>
    </row>
    <row r="70" spans="1:9" ht="51" x14ac:dyDescent="0.2">
      <c r="A70" s="364">
        <v>58</v>
      </c>
      <c r="B70" s="392" t="s">
        <v>251</v>
      </c>
      <c r="C70" s="262">
        <v>4</v>
      </c>
      <c r="D70" s="1025" t="s">
        <v>87</v>
      </c>
      <c r="E70" s="1027">
        <v>211.4</v>
      </c>
      <c r="F70" s="528"/>
    </row>
    <row r="71" spans="1:9" x14ac:dyDescent="0.2">
      <c r="A71" s="370">
        <v>59</v>
      </c>
      <c r="B71" s="261" t="s">
        <v>378</v>
      </c>
      <c r="C71" s="391">
        <v>4</v>
      </c>
      <c r="D71" s="275"/>
      <c r="E71" s="264">
        <f>E72+E73</f>
        <v>137.80000000000001</v>
      </c>
      <c r="F71" s="528">
        <v>1.9</v>
      </c>
    </row>
    <row r="72" spans="1:9" ht="25.5" x14ac:dyDescent="0.2">
      <c r="A72" s="370">
        <v>60</v>
      </c>
      <c r="B72" s="261" t="s">
        <v>44</v>
      </c>
      <c r="C72" s="391"/>
      <c r="D72" s="272" t="s">
        <v>87</v>
      </c>
      <c r="E72" s="271">
        <v>133.80000000000001</v>
      </c>
      <c r="F72" s="529"/>
    </row>
    <row r="73" spans="1:9" ht="15" customHeight="1" x14ac:dyDescent="0.2">
      <c r="A73" s="370">
        <v>61</v>
      </c>
      <c r="B73" s="295"/>
      <c r="C73" s="391"/>
      <c r="D73" s="303" t="s">
        <v>26</v>
      </c>
      <c r="E73" s="271">
        <v>4</v>
      </c>
      <c r="F73" s="529">
        <v>3.9420000000000002</v>
      </c>
      <c r="I73" s="8"/>
    </row>
    <row r="74" spans="1:9" ht="25.5" x14ac:dyDescent="0.2">
      <c r="A74" s="364">
        <v>62</v>
      </c>
      <c r="B74" s="378" t="s">
        <v>379</v>
      </c>
      <c r="C74" s="365">
        <v>3</v>
      </c>
      <c r="D74" s="275" t="s">
        <v>560</v>
      </c>
      <c r="E74" s="264">
        <v>34.1</v>
      </c>
      <c r="F74" s="528"/>
    </row>
    <row r="75" spans="1:9" ht="25.5" x14ac:dyDescent="0.2">
      <c r="A75" s="364">
        <v>63</v>
      </c>
      <c r="B75" s="281" t="s">
        <v>322</v>
      </c>
      <c r="C75" s="365">
        <v>1</v>
      </c>
      <c r="D75" s="267" t="s">
        <v>26</v>
      </c>
      <c r="E75" s="264">
        <v>20.847999999999999</v>
      </c>
      <c r="F75" s="528">
        <v>20.55</v>
      </c>
    </row>
    <row r="76" spans="1:9" ht="38.25" x14ac:dyDescent="0.2">
      <c r="A76" s="364">
        <v>64</v>
      </c>
      <c r="B76" s="281" t="s">
        <v>320</v>
      </c>
      <c r="C76" s="365">
        <v>2</v>
      </c>
      <c r="D76" s="267" t="s">
        <v>34</v>
      </c>
      <c r="E76" s="264">
        <v>118.1</v>
      </c>
      <c r="F76" s="528">
        <v>91.7</v>
      </c>
    </row>
    <row r="77" spans="1:9" ht="38.25" x14ac:dyDescent="0.2">
      <c r="A77" s="364">
        <v>65</v>
      </c>
      <c r="B77" s="281" t="s">
        <v>490</v>
      </c>
      <c r="C77" s="365">
        <v>2</v>
      </c>
      <c r="D77" s="267" t="s">
        <v>19</v>
      </c>
      <c r="E77" s="264">
        <v>0.7</v>
      </c>
      <c r="F77" s="528"/>
    </row>
    <row r="78" spans="1:9" s="665" customFormat="1" ht="38.25" x14ac:dyDescent="0.2">
      <c r="A78" s="364">
        <v>66</v>
      </c>
      <c r="B78" s="281" t="s">
        <v>491</v>
      </c>
      <c r="C78" s="365"/>
      <c r="D78" s="275"/>
      <c r="E78" s="264">
        <f>E79+E80+E81+E82+E83</f>
        <v>16.105</v>
      </c>
      <c r="F78" s="528">
        <f>F79+F80+F81+F82+F83</f>
        <v>7.2560000000000002</v>
      </c>
    </row>
    <row r="79" spans="1:9" x14ac:dyDescent="0.2">
      <c r="A79" s="364">
        <v>67</v>
      </c>
      <c r="B79" s="281" t="s">
        <v>668</v>
      </c>
      <c r="C79" s="365">
        <v>2</v>
      </c>
      <c r="D79" s="272" t="s">
        <v>380</v>
      </c>
      <c r="E79" s="271">
        <v>3.2210000000000001</v>
      </c>
      <c r="F79" s="528"/>
    </row>
    <row r="80" spans="1:9" s="665" customFormat="1" x14ac:dyDescent="0.2">
      <c r="A80" s="945">
        <v>68</v>
      </c>
      <c r="B80" s="962"/>
      <c r="C80" s="963"/>
      <c r="D80" s="964" t="s">
        <v>17</v>
      </c>
      <c r="E80" s="954">
        <v>3.2210000000000001</v>
      </c>
      <c r="F80" s="956">
        <v>1.8140000000000001</v>
      </c>
    </row>
    <row r="81" spans="1:11" s="677" customFormat="1" x14ac:dyDescent="0.2">
      <c r="A81" s="945">
        <v>69</v>
      </c>
      <c r="B81" s="962"/>
      <c r="C81" s="963"/>
      <c r="D81" s="964" t="s">
        <v>573</v>
      </c>
      <c r="E81" s="954">
        <v>3.2210000000000001</v>
      </c>
      <c r="F81" s="956">
        <v>1.8140000000000001</v>
      </c>
    </row>
    <row r="82" spans="1:11" s="665" customFormat="1" x14ac:dyDescent="0.2">
      <c r="A82" s="945">
        <v>70</v>
      </c>
      <c r="B82" s="962"/>
      <c r="C82" s="963"/>
      <c r="D82" s="964" t="s">
        <v>566</v>
      </c>
      <c r="E82" s="954">
        <v>3.2210000000000001</v>
      </c>
      <c r="F82" s="956">
        <v>1.8140000000000001</v>
      </c>
    </row>
    <row r="83" spans="1:11" s="677" customFormat="1" x14ac:dyDescent="0.2">
      <c r="A83" s="364">
        <v>71</v>
      </c>
      <c r="B83" s="281"/>
      <c r="C83" s="365"/>
      <c r="D83" s="272" t="s">
        <v>669</v>
      </c>
      <c r="E83" s="271">
        <v>3.2210000000000001</v>
      </c>
      <c r="F83" s="529">
        <v>1.8140000000000001</v>
      </c>
    </row>
    <row r="84" spans="1:11" x14ac:dyDescent="0.2">
      <c r="A84" s="364">
        <v>72</v>
      </c>
      <c r="B84" s="281" t="s">
        <v>381</v>
      </c>
      <c r="C84" s="365">
        <v>2</v>
      </c>
      <c r="D84" s="275" t="s">
        <v>376</v>
      </c>
      <c r="E84" s="264">
        <v>138.80000000000001</v>
      </c>
      <c r="F84" s="528">
        <v>36.941000000000003</v>
      </c>
    </row>
    <row r="85" spans="1:11" ht="25.5" x14ac:dyDescent="0.2">
      <c r="A85" s="364">
        <v>73</v>
      </c>
      <c r="B85" s="368" t="s">
        <v>484</v>
      </c>
      <c r="C85" s="369">
        <v>2</v>
      </c>
      <c r="D85" s="275" t="s">
        <v>199</v>
      </c>
      <c r="E85" s="264">
        <v>177</v>
      </c>
      <c r="F85" s="528">
        <v>174.4</v>
      </c>
    </row>
    <row r="86" spans="1:11" ht="25.5" x14ac:dyDescent="0.2">
      <c r="A86" s="370">
        <v>74</v>
      </c>
      <c r="B86" s="389" t="s">
        <v>482</v>
      </c>
      <c r="C86" s="371">
        <v>4</v>
      </c>
      <c r="D86" s="305" t="s">
        <v>27</v>
      </c>
      <c r="E86" s="264">
        <v>126.989</v>
      </c>
      <c r="F86" s="528">
        <v>80</v>
      </c>
    </row>
    <row r="87" spans="1:11" ht="13.5" customHeight="1" x14ac:dyDescent="0.2">
      <c r="A87" s="372">
        <v>75</v>
      </c>
      <c r="B87" s="304" t="s">
        <v>480</v>
      </c>
      <c r="C87" s="390"/>
      <c r="D87" s="819"/>
      <c r="E87" s="822">
        <v>26.960519999999999</v>
      </c>
      <c r="F87" s="820"/>
      <c r="G87" s="542"/>
    </row>
    <row r="88" spans="1:11" ht="25.5" x14ac:dyDescent="0.2">
      <c r="A88" s="370">
        <v>76</v>
      </c>
      <c r="B88" s="524" t="s">
        <v>44</v>
      </c>
      <c r="C88" s="394">
        <v>4</v>
      </c>
      <c r="D88" s="303" t="s">
        <v>87</v>
      </c>
      <c r="E88" s="821">
        <v>25.923580000000001</v>
      </c>
      <c r="F88" s="543"/>
      <c r="G88" s="539"/>
      <c r="I88" s="255"/>
      <c r="J88" s="255"/>
    </row>
    <row r="89" spans="1:11" ht="15.75" x14ac:dyDescent="0.2">
      <c r="A89" s="370">
        <v>77</v>
      </c>
      <c r="B89" s="373"/>
      <c r="C89" s="394">
        <v>1</v>
      </c>
      <c r="D89" s="303" t="s">
        <v>26</v>
      </c>
      <c r="E89" s="818">
        <v>1.03694</v>
      </c>
      <c r="F89" s="543"/>
      <c r="G89" s="539"/>
      <c r="I89" s="255"/>
      <c r="K89" s="255"/>
    </row>
    <row r="90" spans="1:11" ht="38.25" x14ac:dyDescent="0.2">
      <c r="A90" s="370">
        <v>78</v>
      </c>
      <c r="B90" s="304" t="s">
        <v>481</v>
      </c>
      <c r="C90" s="390"/>
      <c r="D90" s="305"/>
      <c r="E90" s="264">
        <v>52.802</v>
      </c>
      <c r="F90" s="528">
        <v>2.0110000000000001</v>
      </c>
    </row>
    <row r="91" spans="1:11" ht="15.75" x14ac:dyDescent="0.2">
      <c r="A91" s="370">
        <v>79</v>
      </c>
      <c r="B91" s="524" t="s">
        <v>44</v>
      </c>
      <c r="C91" s="395">
        <v>4</v>
      </c>
      <c r="D91" s="384"/>
      <c r="E91" s="271">
        <v>50.287999999999997</v>
      </c>
      <c r="F91" s="528"/>
    </row>
    <row r="92" spans="1:11" ht="15.75" x14ac:dyDescent="0.2">
      <c r="A92" s="372">
        <v>80</v>
      </c>
      <c r="B92" s="373"/>
      <c r="C92" s="396">
        <v>1</v>
      </c>
      <c r="D92" s="272" t="s">
        <v>26</v>
      </c>
      <c r="E92" s="271">
        <v>2.5139999999999998</v>
      </c>
      <c r="F92" s="529">
        <v>2.0110000000000001</v>
      </c>
    </row>
    <row r="93" spans="1:11" ht="38.25" x14ac:dyDescent="0.2">
      <c r="A93" s="370">
        <v>81</v>
      </c>
      <c r="B93" s="304" t="s">
        <v>497</v>
      </c>
      <c r="C93" s="390"/>
      <c r="D93" s="272"/>
      <c r="E93" s="264">
        <v>92.01</v>
      </c>
      <c r="F93" s="528">
        <v>90.7</v>
      </c>
    </row>
    <row r="94" spans="1:11" ht="25.5" x14ac:dyDescent="0.2">
      <c r="A94" s="370">
        <v>82</v>
      </c>
      <c r="B94" s="524" t="s">
        <v>44</v>
      </c>
      <c r="C94" s="390">
        <v>4</v>
      </c>
      <c r="D94" s="272" t="s">
        <v>27</v>
      </c>
      <c r="E94" s="271">
        <v>52.01</v>
      </c>
      <c r="F94" s="529">
        <v>51.3</v>
      </c>
    </row>
    <row r="95" spans="1:11" ht="25.5" x14ac:dyDescent="0.2">
      <c r="A95" s="370">
        <v>83</v>
      </c>
      <c r="B95" s="373"/>
      <c r="C95" s="390">
        <v>4</v>
      </c>
      <c r="D95" s="272" t="s">
        <v>197</v>
      </c>
      <c r="E95" s="271">
        <v>40</v>
      </c>
      <c r="F95" s="529">
        <v>39.4</v>
      </c>
    </row>
    <row r="96" spans="1:11" ht="38.25" x14ac:dyDescent="0.2">
      <c r="A96" s="364">
        <v>84</v>
      </c>
      <c r="B96" s="378" t="s">
        <v>328</v>
      </c>
      <c r="C96" s="365">
        <v>5</v>
      </c>
      <c r="D96" s="275" t="s">
        <v>341</v>
      </c>
      <c r="E96" s="264">
        <v>998</v>
      </c>
      <c r="F96" s="528"/>
    </row>
    <row r="97" spans="1:22" ht="25.5" x14ac:dyDescent="0.2">
      <c r="A97" s="364">
        <v>85</v>
      </c>
      <c r="B97" s="388" t="s">
        <v>329</v>
      </c>
      <c r="C97" s="365">
        <v>6</v>
      </c>
      <c r="D97" s="267" t="s">
        <v>382</v>
      </c>
      <c r="E97" s="397">
        <v>737</v>
      </c>
      <c r="F97" s="528"/>
    </row>
    <row r="98" spans="1:22" ht="25.5" x14ac:dyDescent="0.2">
      <c r="A98" s="370">
        <v>86</v>
      </c>
      <c r="B98" s="304" t="s">
        <v>561</v>
      </c>
      <c r="C98" s="365"/>
      <c r="D98" s="275"/>
      <c r="E98" s="397">
        <v>55.447000000000003</v>
      </c>
      <c r="F98" s="528">
        <f>F99+F100</f>
        <v>45.728999999999999</v>
      </c>
      <c r="G98" s="462"/>
    </row>
    <row r="99" spans="1:22" ht="25.5" x14ac:dyDescent="0.2">
      <c r="A99" s="370">
        <v>87</v>
      </c>
      <c r="B99" s="525" t="s">
        <v>44</v>
      </c>
      <c r="C99" s="365">
        <v>4</v>
      </c>
      <c r="D99" s="272" t="s">
        <v>27</v>
      </c>
      <c r="E99" s="859">
        <v>48.039000000000001</v>
      </c>
      <c r="F99" s="529">
        <v>38.427</v>
      </c>
    </row>
    <row r="100" spans="1:22" ht="25.5" x14ac:dyDescent="0.2">
      <c r="A100" s="370">
        <v>88</v>
      </c>
      <c r="B100" s="374"/>
      <c r="C100" s="365">
        <v>4</v>
      </c>
      <c r="D100" s="272" t="s">
        <v>197</v>
      </c>
      <c r="E100" s="859">
        <v>7.4080000000000004</v>
      </c>
      <c r="F100" s="529">
        <v>7.3019999999999996</v>
      </c>
    </row>
    <row r="101" spans="1:22" ht="38.25" x14ac:dyDescent="0.2">
      <c r="A101" s="370">
        <v>89</v>
      </c>
      <c r="B101" s="389" t="s">
        <v>531</v>
      </c>
      <c r="C101" s="365">
        <v>5</v>
      </c>
      <c r="D101" s="275" t="s">
        <v>341</v>
      </c>
      <c r="E101" s="1010">
        <v>2502.3000000000002</v>
      </c>
      <c r="F101" s="528"/>
    </row>
    <row r="102" spans="1:22" ht="38.25" x14ac:dyDescent="0.2">
      <c r="A102" s="945">
        <v>90</v>
      </c>
      <c r="B102" s="987" t="s">
        <v>658</v>
      </c>
      <c r="C102" s="988"/>
      <c r="D102" s="989"/>
      <c r="E102" s="1021">
        <f>E103+E104</f>
        <v>38.323680000000003</v>
      </c>
      <c r="F102" s="990"/>
      <c r="G102" s="539"/>
      <c r="I102" s="255"/>
    </row>
    <row r="103" spans="1:22" s="337" customFormat="1" ht="25.5" x14ac:dyDescent="0.2">
      <c r="A103" s="945">
        <v>91</v>
      </c>
      <c r="B103" s="987"/>
      <c r="C103" s="988">
        <v>4</v>
      </c>
      <c r="D103" s="991" t="s">
        <v>87</v>
      </c>
      <c r="E103" s="1022">
        <v>37.572240000000001</v>
      </c>
      <c r="F103" s="950"/>
      <c r="G103" s="8"/>
      <c r="I103" s="255"/>
      <c r="J103" s="255"/>
    </row>
    <row r="104" spans="1:22" s="337" customFormat="1" x14ac:dyDescent="0.2">
      <c r="A104" s="945">
        <v>92</v>
      </c>
      <c r="B104" s="992"/>
      <c r="C104" s="988">
        <v>1</v>
      </c>
      <c r="D104" s="991" t="s">
        <v>26</v>
      </c>
      <c r="E104" s="993">
        <v>0.75144</v>
      </c>
      <c r="F104" s="994"/>
      <c r="G104" s="8"/>
    </row>
    <row r="105" spans="1:22" ht="25.5" x14ac:dyDescent="0.2">
      <c r="A105" s="364">
        <v>93</v>
      </c>
      <c r="B105" s="995" t="s">
        <v>562</v>
      </c>
      <c r="C105" s="963">
        <v>2</v>
      </c>
      <c r="D105" s="996" t="s">
        <v>199</v>
      </c>
      <c r="E105" s="997">
        <v>77.358000000000004</v>
      </c>
      <c r="F105" s="950"/>
    </row>
    <row r="106" spans="1:22" ht="63.75" x14ac:dyDescent="0.2">
      <c r="A106" s="364">
        <v>94</v>
      </c>
      <c r="B106" s="533" t="s">
        <v>563</v>
      </c>
      <c r="C106" s="365">
        <v>2</v>
      </c>
      <c r="D106" s="1025" t="s">
        <v>199</v>
      </c>
      <c r="E106" s="1026">
        <v>20.919</v>
      </c>
      <c r="F106" s="528"/>
    </row>
    <row r="107" spans="1:22" ht="38.25" x14ac:dyDescent="0.2">
      <c r="A107" s="364">
        <v>95</v>
      </c>
      <c r="B107" s="532" t="s">
        <v>538</v>
      </c>
      <c r="C107" s="365">
        <v>2</v>
      </c>
      <c r="D107" s="1025" t="s">
        <v>23</v>
      </c>
      <c r="E107" s="1026">
        <v>2.052</v>
      </c>
      <c r="F107" s="528"/>
    </row>
    <row r="108" spans="1:22" ht="40.5" customHeight="1" x14ac:dyDescent="0.2">
      <c r="A108" s="364">
        <v>96</v>
      </c>
      <c r="B108" s="998" t="s">
        <v>540</v>
      </c>
      <c r="C108" s="963"/>
      <c r="D108" s="996"/>
      <c r="E108" s="1007">
        <f>SUM(E109:E120)</f>
        <v>35.496000000000002</v>
      </c>
      <c r="F108" s="1028">
        <f>SUM(F109:F120)</f>
        <v>34.988000000000007</v>
      </c>
      <c r="G108" s="7"/>
      <c r="J108" s="516"/>
      <c r="K108" s="516"/>
      <c r="L108" s="382"/>
      <c r="M108" s="382"/>
      <c r="N108" s="382"/>
      <c r="O108" s="338"/>
      <c r="P108" s="827"/>
      <c r="Q108" s="384"/>
      <c r="R108" s="384"/>
      <c r="S108" s="384"/>
      <c r="T108" s="384"/>
      <c r="U108" s="7"/>
      <c r="V108" s="337"/>
    </row>
    <row r="109" spans="1:22" x14ac:dyDescent="0.2">
      <c r="A109" s="364">
        <v>97</v>
      </c>
      <c r="B109" s="999" t="s">
        <v>44</v>
      </c>
      <c r="C109" s="963">
        <v>2</v>
      </c>
      <c r="D109" s="964" t="s">
        <v>204</v>
      </c>
      <c r="E109" s="1000">
        <v>3.6240000000000001</v>
      </c>
      <c r="F109" s="956">
        <v>3.5720000000000001</v>
      </c>
      <c r="G109" s="7"/>
      <c r="J109" s="516"/>
      <c r="K109" s="516"/>
      <c r="L109" s="338"/>
      <c r="M109" s="338"/>
      <c r="N109" s="338"/>
      <c r="O109" s="338"/>
      <c r="P109" s="827"/>
      <c r="Q109" s="384"/>
      <c r="R109" s="384"/>
      <c r="S109" s="384"/>
      <c r="T109" s="384"/>
      <c r="U109" s="7"/>
      <c r="V109" s="337"/>
    </row>
    <row r="110" spans="1:22" ht="25.5" x14ac:dyDescent="0.2">
      <c r="A110" s="364">
        <v>98</v>
      </c>
      <c r="B110" s="999"/>
      <c r="C110" s="963">
        <v>2</v>
      </c>
      <c r="D110" s="964" t="s">
        <v>18</v>
      </c>
      <c r="E110" s="1003">
        <v>9.1240000000000006</v>
      </c>
      <c r="F110" s="956">
        <v>8.9939999999999998</v>
      </c>
      <c r="H110" s="301"/>
      <c r="J110" s="516"/>
      <c r="K110" s="516"/>
      <c r="L110" s="338"/>
      <c r="M110" s="338"/>
      <c r="N110" s="338"/>
      <c r="O110" s="338"/>
      <c r="P110" s="827"/>
      <c r="Q110" s="384"/>
      <c r="R110" s="384"/>
      <c r="S110" s="384"/>
      <c r="T110" s="384"/>
      <c r="U110" s="7"/>
      <c r="V110" s="337"/>
    </row>
    <row r="111" spans="1:22" s="337" customFormat="1" ht="25.5" x14ac:dyDescent="0.2">
      <c r="A111" s="364">
        <v>99</v>
      </c>
      <c r="B111" s="999"/>
      <c r="C111" s="963">
        <v>2</v>
      </c>
      <c r="D111" s="964" t="s">
        <v>19</v>
      </c>
      <c r="E111" s="1003">
        <v>0.17599999999999999</v>
      </c>
      <c r="F111" s="956">
        <v>0.17299999999999999</v>
      </c>
      <c r="H111" s="301"/>
      <c r="J111" s="237"/>
      <c r="K111" s="237"/>
      <c r="L111" s="338"/>
      <c r="M111" s="338"/>
      <c r="N111" s="338"/>
      <c r="O111" s="338"/>
      <c r="P111" s="827"/>
      <c r="Q111" s="384"/>
      <c r="R111" s="384"/>
      <c r="S111" s="384"/>
      <c r="T111" s="384"/>
      <c r="U111" s="7"/>
    </row>
    <row r="112" spans="1:22" x14ac:dyDescent="0.2">
      <c r="A112" s="364">
        <v>100</v>
      </c>
      <c r="B112" s="999"/>
      <c r="C112" s="963">
        <v>2</v>
      </c>
      <c r="D112" s="964" t="s">
        <v>17</v>
      </c>
      <c r="E112" s="1000">
        <v>0.496</v>
      </c>
      <c r="F112" s="956">
        <v>0.48899999999999999</v>
      </c>
      <c r="J112" s="516"/>
      <c r="K112" s="516"/>
      <c r="L112" s="338"/>
      <c r="M112" s="338"/>
      <c r="N112" s="338"/>
      <c r="O112" s="338"/>
      <c r="P112" s="827"/>
      <c r="Q112" s="384"/>
      <c r="R112" s="384"/>
      <c r="S112" s="384"/>
      <c r="T112" s="384"/>
      <c r="U112" s="7"/>
      <c r="V112" s="337"/>
    </row>
    <row r="113" spans="1:22" x14ac:dyDescent="0.2">
      <c r="A113" s="364">
        <v>101</v>
      </c>
      <c r="B113" s="999"/>
      <c r="C113" s="963">
        <v>2</v>
      </c>
      <c r="D113" s="964" t="s">
        <v>201</v>
      </c>
      <c r="E113" s="1000">
        <v>1.488</v>
      </c>
      <c r="F113" s="956">
        <v>1.4670000000000001</v>
      </c>
      <c r="J113" s="516"/>
      <c r="K113" s="516"/>
      <c r="L113" s="338"/>
      <c r="M113" s="338"/>
      <c r="N113" s="338"/>
      <c r="O113" s="338"/>
      <c r="P113" s="827"/>
      <c r="Q113" s="384"/>
      <c r="R113" s="384"/>
      <c r="S113" s="384"/>
      <c r="T113" s="384"/>
      <c r="U113" s="7"/>
      <c r="V113" s="337"/>
    </row>
    <row r="114" spans="1:22" x14ac:dyDescent="0.2">
      <c r="A114" s="364">
        <v>102</v>
      </c>
      <c r="B114" s="999"/>
      <c r="C114" s="963">
        <v>2</v>
      </c>
      <c r="D114" s="964" t="s">
        <v>202</v>
      </c>
      <c r="E114" s="1000">
        <v>3.1</v>
      </c>
      <c r="F114" s="956">
        <v>3.056</v>
      </c>
      <c r="J114" s="516"/>
      <c r="K114" s="516"/>
      <c r="L114" s="338"/>
      <c r="M114" s="338"/>
      <c r="N114" s="338"/>
      <c r="O114" s="338"/>
      <c r="P114" s="827"/>
      <c r="Q114" s="384"/>
      <c r="R114" s="384"/>
      <c r="S114" s="384"/>
      <c r="T114" s="384"/>
      <c r="U114" s="7"/>
      <c r="V114" s="337"/>
    </row>
    <row r="115" spans="1:22" x14ac:dyDescent="0.2">
      <c r="A115" s="364">
        <v>103</v>
      </c>
      <c r="B115" s="999"/>
      <c r="C115" s="963">
        <v>2</v>
      </c>
      <c r="D115" s="964" t="s">
        <v>377</v>
      </c>
      <c r="E115" s="1000">
        <v>9.032</v>
      </c>
      <c r="F115" s="956">
        <v>8.9030000000000005</v>
      </c>
      <c r="J115" s="237"/>
      <c r="K115" s="237"/>
      <c r="L115" s="383"/>
      <c r="M115" s="338"/>
      <c r="N115" s="338"/>
      <c r="O115" s="338"/>
      <c r="P115" s="827"/>
      <c r="Q115" s="384"/>
      <c r="R115" s="384"/>
      <c r="S115" s="384"/>
      <c r="T115" s="384"/>
      <c r="U115" s="7"/>
      <c r="V115" s="337"/>
    </row>
    <row r="116" spans="1:22" x14ac:dyDescent="0.2">
      <c r="A116" s="364">
        <v>104</v>
      </c>
      <c r="B116" s="999"/>
      <c r="C116" s="963">
        <v>2</v>
      </c>
      <c r="D116" s="964" t="s">
        <v>20</v>
      </c>
      <c r="E116" s="1000">
        <v>0.80800000000000005</v>
      </c>
      <c r="F116" s="956">
        <v>0.79600000000000004</v>
      </c>
      <c r="J116" s="237"/>
      <c r="K116" s="237"/>
      <c r="L116" s="383"/>
      <c r="M116" s="338"/>
      <c r="N116" s="338"/>
      <c r="O116" s="338"/>
      <c r="P116" s="827"/>
      <c r="Q116" s="384"/>
      <c r="R116" s="384"/>
      <c r="S116" s="384"/>
      <c r="T116" s="384"/>
      <c r="U116" s="7"/>
      <c r="V116" s="337"/>
    </row>
    <row r="117" spans="1:22" x14ac:dyDescent="0.2">
      <c r="A117" s="364">
        <v>105</v>
      </c>
      <c r="B117" s="999"/>
      <c r="C117" s="963">
        <v>2</v>
      </c>
      <c r="D117" s="964" t="s">
        <v>564</v>
      </c>
      <c r="E117" s="1000">
        <v>4.6719999999999997</v>
      </c>
      <c r="F117" s="956">
        <v>4.6050000000000004</v>
      </c>
      <c r="J117" s="237"/>
      <c r="K117" s="384"/>
      <c r="L117" s="338"/>
      <c r="M117" s="338"/>
      <c r="N117" s="338"/>
      <c r="O117" s="338"/>
      <c r="P117" s="827"/>
      <c r="Q117" s="384"/>
      <c r="R117" s="384"/>
      <c r="S117" s="384"/>
      <c r="T117" s="384"/>
      <c r="U117" s="7"/>
      <c r="V117" s="337"/>
    </row>
    <row r="118" spans="1:22" x14ac:dyDescent="0.2">
      <c r="A118" s="364">
        <v>106</v>
      </c>
      <c r="B118" s="999"/>
      <c r="C118" s="963">
        <v>2</v>
      </c>
      <c r="D118" s="964" t="s">
        <v>565</v>
      </c>
      <c r="E118" s="1000">
        <v>0.74399999999999999</v>
      </c>
      <c r="F118" s="956">
        <v>0.73299999999999998</v>
      </c>
      <c r="J118" s="237"/>
      <c r="K118" s="384"/>
      <c r="L118" s="338"/>
      <c r="M118" s="338"/>
      <c r="N118" s="338"/>
      <c r="O118" s="338"/>
      <c r="P118" s="827"/>
      <c r="Q118" s="384"/>
      <c r="R118" s="384"/>
      <c r="S118" s="384"/>
      <c r="T118" s="384"/>
      <c r="U118" s="7"/>
      <c r="V118" s="337"/>
    </row>
    <row r="119" spans="1:22" x14ac:dyDescent="0.2">
      <c r="A119" s="364">
        <v>107</v>
      </c>
      <c r="B119" s="999"/>
      <c r="C119" s="963">
        <v>2</v>
      </c>
      <c r="D119" s="964" t="s">
        <v>566</v>
      </c>
      <c r="E119" s="1000">
        <v>0.99199999999999999</v>
      </c>
      <c r="F119" s="956">
        <v>0.97799999999999998</v>
      </c>
      <c r="J119" s="516"/>
      <c r="K119" s="517"/>
      <c r="L119" s="338"/>
      <c r="M119" s="338"/>
      <c r="N119" s="338"/>
      <c r="O119" s="338"/>
      <c r="P119" s="827"/>
      <c r="Q119" s="384"/>
      <c r="R119" s="384"/>
      <c r="S119" s="384"/>
      <c r="T119" s="384"/>
      <c r="U119" s="7"/>
      <c r="V119" s="337"/>
    </row>
    <row r="120" spans="1:22" s="337" customFormat="1" x14ac:dyDescent="0.2">
      <c r="A120" s="364">
        <v>108</v>
      </c>
      <c r="B120" s="1001"/>
      <c r="C120" s="963">
        <v>2</v>
      </c>
      <c r="D120" s="964" t="s">
        <v>573</v>
      </c>
      <c r="E120" s="1000">
        <v>1.24</v>
      </c>
      <c r="F120" s="956">
        <v>1.222</v>
      </c>
      <c r="J120" s="516"/>
      <c r="K120" s="517"/>
      <c r="L120" s="338"/>
      <c r="M120" s="338"/>
      <c r="N120" s="338"/>
      <c r="O120" s="338"/>
      <c r="P120" s="827"/>
      <c r="Q120" s="384"/>
      <c r="R120" s="384"/>
      <c r="S120" s="384"/>
      <c r="T120" s="384"/>
      <c r="U120" s="7"/>
    </row>
    <row r="121" spans="1:22" ht="26.25" x14ac:dyDescent="0.25">
      <c r="A121" s="364">
        <v>109</v>
      </c>
      <c r="B121" s="1002" t="s">
        <v>543</v>
      </c>
      <c r="C121" s="963">
        <v>3</v>
      </c>
      <c r="D121" s="1020" t="s">
        <v>171</v>
      </c>
      <c r="E121" s="1007">
        <v>19.780999999999999</v>
      </c>
      <c r="F121" s="1008"/>
      <c r="J121" s="385"/>
      <c r="K121" s="385"/>
      <c r="L121" s="386"/>
      <c r="M121" s="386"/>
      <c r="N121" s="386"/>
      <c r="O121" s="386"/>
      <c r="P121" s="828"/>
      <c r="Q121" s="828"/>
      <c r="R121" s="828"/>
      <c r="S121" s="828"/>
      <c r="T121" s="384"/>
      <c r="U121" s="7"/>
      <c r="V121" s="337"/>
    </row>
    <row r="122" spans="1:22" ht="38.25" x14ac:dyDescent="0.2">
      <c r="A122" s="945">
        <v>110</v>
      </c>
      <c r="B122" s="987" t="s">
        <v>546</v>
      </c>
      <c r="C122" s="963">
        <v>5</v>
      </c>
      <c r="D122" s="996" t="s">
        <v>341</v>
      </c>
      <c r="E122" s="1009">
        <v>4.70655</v>
      </c>
      <c r="F122" s="1008"/>
      <c r="J122" s="337"/>
      <c r="K122" s="337"/>
      <c r="L122" s="337"/>
      <c r="M122" s="337"/>
      <c r="N122" s="337"/>
      <c r="O122" s="337"/>
      <c r="P122" s="7"/>
      <c r="Q122" s="7"/>
      <c r="R122" s="7"/>
      <c r="S122" s="7"/>
      <c r="T122" s="7"/>
      <c r="U122" s="7"/>
      <c r="V122" s="337"/>
    </row>
    <row r="123" spans="1:22" ht="63.75" x14ac:dyDescent="0.2">
      <c r="A123" s="364">
        <v>111</v>
      </c>
      <c r="B123" s="532" t="s">
        <v>567</v>
      </c>
      <c r="C123" s="376"/>
      <c r="D123" s="275"/>
      <c r="E123" s="1010">
        <f>E124+E125+E126+E128+E127+E129</f>
        <v>1.595</v>
      </c>
      <c r="F123" s="1011"/>
    </row>
    <row r="124" spans="1:22" x14ac:dyDescent="0.2">
      <c r="A124" s="364">
        <v>112</v>
      </c>
      <c r="B124" s="524" t="s">
        <v>568</v>
      </c>
      <c r="C124" s="365">
        <v>2</v>
      </c>
      <c r="D124" s="377" t="s">
        <v>564</v>
      </c>
      <c r="E124" s="1012">
        <v>0.26200000000000001</v>
      </c>
      <c r="F124" s="1011"/>
    </row>
    <row r="125" spans="1:22" x14ac:dyDescent="0.2">
      <c r="A125" s="364">
        <v>113</v>
      </c>
      <c r="B125" s="524"/>
      <c r="C125" s="365">
        <v>2</v>
      </c>
      <c r="D125" s="272" t="s">
        <v>204</v>
      </c>
      <c r="E125" s="1013">
        <v>0.1837</v>
      </c>
      <c r="F125" s="1011"/>
    </row>
    <row r="126" spans="1:22" x14ac:dyDescent="0.2">
      <c r="A126" s="364">
        <v>114</v>
      </c>
      <c r="B126" s="524"/>
      <c r="C126" s="365">
        <v>2</v>
      </c>
      <c r="D126" s="272" t="s">
        <v>20</v>
      </c>
      <c r="E126" s="1013">
        <v>0.25369999999999998</v>
      </c>
      <c r="F126" s="1011"/>
    </row>
    <row r="127" spans="1:22" x14ac:dyDescent="0.2">
      <c r="A127" s="364">
        <v>115</v>
      </c>
      <c r="B127" s="524"/>
      <c r="C127" s="365">
        <v>2</v>
      </c>
      <c r="D127" s="272" t="s">
        <v>22</v>
      </c>
      <c r="E127" s="1013">
        <v>7.4899999999999994E-2</v>
      </c>
      <c r="F127" s="1011"/>
    </row>
    <row r="128" spans="1:22" ht="25.5" x14ac:dyDescent="0.2">
      <c r="A128" s="364">
        <v>116</v>
      </c>
      <c r="B128" s="524"/>
      <c r="C128" s="365">
        <v>2</v>
      </c>
      <c r="D128" s="272" t="s">
        <v>21</v>
      </c>
      <c r="E128" s="1013">
        <v>0.2109</v>
      </c>
      <c r="F128" s="1011"/>
    </row>
    <row r="129" spans="1:10" ht="25.5" x14ac:dyDescent="0.2">
      <c r="A129" s="366">
        <v>117</v>
      </c>
      <c r="B129" s="375"/>
      <c r="C129" s="365">
        <v>1</v>
      </c>
      <c r="D129" s="379" t="s">
        <v>82</v>
      </c>
      <c r="E129" s="1014">
        <v>0.60980000000000001</v>
      </c>
      <c r="F129" s="1011"/>
    </row>
    <row r="130" spans="1:10" s="237" customFormat="1" ht="26.25" customHeight="1" x14ac:dyDescent="0.2">
      <c r="A130" s="364">
        <v>118</v>
      </c>
      <c r="B130" s="304" t="s">
        <v>570</v>
      </c>
      <c r="C130" s="365">
        <v>3</v>
      </c>
      <c r="D130" s="275" t="s">
        <v>199</v>
      </c>
      <c r="E130" s="1010">
        <v>12</v>
      </c>
      <c r="F130" s="1011"/>
    </row>
    <row r="131" spans="1:10" s="237" customFormat="1" ht="59.25" customHeight="1" x14ac:dyDescent="0.2">
      <c r="A131" s="364">
        <v>119</v>
      </c>
      <c r="B131" s="438" t="s">
        <v>551</v>
      </c>
      <c r="C131" s="365"/>
      <c r="D131" s="275"/>
      <c r="E131" s="1010">
        <v>606.6</v>
      </c>
      <c r="F131" s="1011"/>
    </row>
    <row r="132" spans="1:10" s="237" customFormat="1" ht="25.5" customHeight="1" x14ac:dyDescent="0.25">
      <c r="A132" s="364">
        <v>120</v>
      </c>
      <c r="B132" s="332" t="s">
        <v>571</v>
      </c>
      <c r="C132" s="365">
        <v>4</v>
      </c>
      <c r="D132" s="272" t="s">
        <v>87</v>
      </c>
      <c r="E132" s="1015">
        <v>406.6</v>
      </c>
      <c r="F132" s="1011"/>
    </row>
    <row r="133" spans="1:10" s="237" customFormat="1" ht="33.75" customHeight="1" x14ac:dyDescent="0.25">
      <c r="A133" s="364">
        <v>121</v>
      </c>
      <c r="B133" s="332" t="s">
        <v>572</v>
      </c>
      <c r="C133" s="365">
        <v>4</v>
      </c>
      <c r="D133" s="272" t="s">
        <v>87</v>
      </c>
      <c r="E133" s="1015">
        <v>200</v>
      </c>
      <c r="F133" s="1011"/>
    </row>
    <row r="134" spans="1:10" s="237" customFormat="1" ht="29.25" customHeight="1" x14ac:dyDescent="0.2">
      <c r="A134" s="294">
        <v>122</v>
      </c>
      <c r="B134" s="862" t="s">
        <v>648</v>
      </c>
      <c r="C134" s="861">
        <v>6</v>
      </c>
      <c r="D134" s="275" t="s">
        <v>96</v>
      </c>
      <c r="E134" s="1019">
        <v>0.2387</v>
      </c>
      <c r="F134" s="1011"/>
      <c r="G134" s="860"/>
      <c r="I134" s="1004"/>
    </row>
    <row r="135" spans="1:10" s="237" customFormat="1" ht="85.5" customHeight="1" x14ac:dyDescent="0.2">
      <c r="A135" s="961">
        <v>123</v>
      </c>
      <c r="B135" s="1005" t="s">
        <v>634</v>
      </c>
      <c r="C135" s="1006">
        <v>4</v>
      </c>
      <c r="D135" s="1023" t="s">
        <v>87</v>
      </c>
      <c r="E135" s="1024">
        <v>17.899999999999999</v>
      </c>
      <c r="F135" s="1008"/>
    </row>
    <row r="136" spans="1:10" s="237" customFormat="1" ht="70.5" customHeight="1" x14ac:dyDescent="0.2">
      <c r="A136" s="961">
        <v>124</v>
      </c>
      <c r="B136" s="1005" t="s">
        <v>635</v>
      </c>
      <c r="C136" s="1006">
        <v>4</v>
      </c>
      <c r="D136" s="1023" t="s">
        <v>197</v>
      </c>
      <c r="E136" s="1024">
        <v>4.5999999999999996</v>
      </c>
      <c r="F136" s="1029">
        <v>4.5339999999999998</v>
      </c>
    </row>
    <row r="137" spans="1:10" s="237" customFormat="1" ht="39.75" customHeight="1" x14ac:dyDescent="0.2">
      <c r="A137" s="294">
        <v>125</v>
      </c>
      <c r="B137" s="439" t="s">
        <v>554</v>
      </c>
      <c r="C137" s="380">
        <v>5</v>
      </c>
      <c r="D137" s="275" t="s">
        <v>341</v>
      </c>
      <c r="E137" s="1016">
        <v>232</v>
      </c>
      <c r="F137" s="1011"/>
    </row>
    <row r="138" spans="1:10" ht="39" thickBot="1" x14ac:dyDescent="0.25">
      <c r="A138" s="982">
        <v>126</v>
      </c>
      <c r="B138" s="983" t="s">
        <v>702</v>
      </c>
      <c r="C138" s="984"/>
      <c r="D138" s="985"/>
      <c r="E138" s="1017">
        <f>E66+E67+E70+E71+E74+E75+E76+E77+E79+E84+E85+E86+E87+E90+E93+E96+E97+E98+E101+E102+E105+E106+E107+E108+E121+E122+E123+E130+E131+E137+E135+E136+E134</f>
        <v>15016.847449999999</v>
      </c>
      <c r="F138" s="986">
        <f>F66+F67+F70+F71+F74+F75+F76+F77+F79+F84+F85+F86+F87+F90+F93+F96+F97+F98+F101+F105+F106+F107+F108</f>
        <v>8744.4279999999999</v>
      </c>
      <c r="G138" s="462"/>
    </row>
    <row r="139" spans="1:10" ht="15.75" thickBot="1" x14ac:dyDescent="0.3">
      <c r="A139" s="971">
        <v>127</v>
      </c>
      <c r="B139" s="972" t="s">
        <v>574</v>
      </c>
      <c r="C139" s="973"/>
      <c r="D139" s="974"/>
      <c r="E139" s="975">
        <f>E65+E138</f>
        <v>19455.10845</v>
      </c>
      <c r="F139" s="526">
        <f>F65+F138</f>
        <v>10938.119000000001</v>
      </c>
      <c r="G139" s="544"/>
    </row>
    <row r="140" spans="1:10" x14ac:dyDescent="0.2">
      <c r="A140" s="7"/>
      <c r="B140" s="7"/>
      <c r="C140" s="7"/>
      <c r="D140" s="7"/>
      <c r="E140" s="7"/>
      <c r="F140" s="7"/>
    </row>
    <row r="143" spans="1:10" x14ac:dyDescent="0.2">
      <c r="J143" s="381"/>
    </row>
  </sheetData>
  <mergeCells count="9">
    <mergeCell ref="F11:F12"/>
    <mergeCell ref="D5:E5"/>
    <mergeCell ref="D4:F4"/>
    <mergeCell ref="A11:A12"/>
    <mergeCell ref="B11:B12"/>
    <mergeCell ref="C11:C12"/>
    <mergeCell ref="D11:D12"/>
    <mergeCell ref="E11:E12"/>
    <mergeCell ref="E10:F10"/>
  </mergeCells>
  <phoneticPr fontId="10" type="noConversion"/>
  <pageMargins left="0.23622047244094491" right="0.23622047244094491" top="0.74803149606299213" bottom="0.74803149606299213" header="0.31496062992125984" footer="0.31496062992125984"/>
  <pageSetup paperSize="9" scale="80" fitToWidth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P65"/>
  <sheetViews>
    <sheetView topLeftCell="E1" workbookViewId="0">
      <selection activeCell="L6" sqref="L6"/>
    </sheetView>
  </sheetViews>
  <sheetFormatPr defaultRowHeight="12.75" x14ac:dyDescent="0.2"/>
  <cols>
    <col min="1" max="1" width="3.85546875" customWidth="1"/>
    <col min="2" max="2" width="6.140625" customWidth="1"/>
    <col min="3" max="3" width="31.85546875" customWidth="1"/>
    <col min="4" max="4" width="21.7109375" customWidth="1"/>
    <col min="5" max="5" width="19" customWidth="1"/>
    <col min="6" max="6" width="11.85546875" customWidth="1"/>
    <col min="7" max="7" width="10.5703125" customWidth="1"/>
    <col min="8" max="8" width="12.28515625" customWidth="1"/>
    <col min="9" max="9" width="10.5703125" customWidth="1"/>
    <col min="10" max="10" width="11.7109375" customWidth="1"/>
    <col min="11" max="11" width="10.85546875" customWidth="1"/>
    <col min="12" max="12" width="12.42578125" customWidth="1"/>
    <col min="13" max="13" width="11.7109375" customWidth="1"/>
    <col min="14" max="14" width="10.28515625" customWidth="1"/>
    <col min="15" max="15" width="11.140625" customWidth="1"/>
    <col min="16" max="16" width="22.7109375" customWidth="1"/>
    <col min="17" max="17" width="12.42578125" customWidth="1"/>
  </cols>
  <sheetData>
    <row r="2" spans="1:16" x14ac:dyDescent="0.2">
      <c r="A2" s="8"/>
      <c r="B2" s="8"/>
      <c r="C2" s="8"/>
      <c r="D2" s="8"/>
      <c r="E2" s="8"/>
      <c r="F2" s="8"/>
      <c r="G2" s="8"/>
      <c r="H2" s="298"/>
      <c r="I2" s="298"/>
      <c r="J2" s="298"/>
      <c r="K2" s="298"/>
      <c r="L2" s="8" t="s">
        <v>185</v>
      </c>
      <c r="M2" s="8"/>
      <c r="N2" s="8"/>
      <c r="O2" s="298"/>
      <c r="P2" s="298"/>
    </row>
    <row r="3" spans="1:16" x14ac:dyDescent="0.2">
      <c r="A3" s="8"/>
      <c r="B3" s="8"/>
      <c r="C3" s="8"/>
      <c r="D3" s="8"/>
      <c r="E3" s="8"/>
      <c r="F3" s="8"/>
      <c r="G3" s="8"/>
      <c r="H3" s="298"/>
      <c r="I3" s="298"/>
      <c r="J3" s="298"/>
      <c r="K3" s="298"/>
      <c r="L3" s="8" t="s">
        <v>501</v>
      </c>
      <c r="M3" s="8"/>
      <c r="N3" s="8"/>
      <c r="O3" s="298"/>
      <c r="P3" s="298"/>
    </row>
    <row r="4" spans="1:16" ht="18" x14ac:dyDescent="0.25">
      <c r="A4" s="8"/>
      <c r="B4" s="8"/>
      <c r="C4" s="573"/>
      <c r="D4" s="8"/>
      <c r="E4" s="8"/>
      <c r="F4" s="8"/>
      <c r="G4" s="8"/>
      <c r="H4" s="298"/>
      <c r="I4" s="298"/>
      <c r="J4" s="298"/>
      <c r="K4" s="298"/>
      <c r="L4" s="8" t="s">
        <v>186</v>
      </c>
      <c r="M4" s="8"/>
      <c r="N4" s="8"/>
      <c r="O4" s="298"/>
      <c r="P4" s="298"/>
    </row>
    <row r="5" spans="1:16" x14ac:dyDescent="0.2">
      <c r="A5" s="8"/>
      <c r="B5" s="8"/>
      <c r="C5" s="8"/>
      <c r="D5" s="8"/>
      <c r="E5" s="8"/>
      <c r="F5" s="8"/>
      <c r="G5" s="8"/>
      <c r="H5" s="298"/>
      <c r="I5" s="298"/>
      <c r="J5" s="298"/>
      <c r="K5" s="298"/>
      <c r="L5" s="8" t="s">
        <v>600</v>
      </c>
      <c r="M5" s="299"/>
      <c r="N5" s="298"/>
      <c r="O5" s="298"/>
      <c r="P5" s="298"/>
    </row>
    <row r="6" spans="1:16" s="432" customFormat="1" x14ac:dyDescent="0.2">
      <c r="A6" s="8"/>
      <c r="B6" s="8"/>
      <c r="C6" s="8"/>
      <c r="D6" s="8"/>
      <c r="E6" s="8"/>
      <c r="F6" s="8"/>
      <c r="G6" s="8"/>
      <c r="L6" s="8" t="s">
        <v>709</v>
      </c>
      <c r="M6" s="299"/>
    </row>
    <row r="7" spans="1:16" s="432" customFormat="1" x14ac:dyDescent="0.2">
      <c r="A7" s="8"/>
      <c r="B7" s="8"/>
      <c r="C7" s="8"/>
      <c r="D7" s="8"/>
      <c r="E7" s="8"/>
      <c r="F7" s="8"/>
      <c r="G7" s="8"/>
      <c r="L7" s="8" t="s">
        <v>601</v>
      </c>
      <c r="M7" s="299"/>
    </row>
    <row r="8" spans="1:16" x14ac:dyDescent="0.2">
      <c r="A8" s="1109" t="s">
        <v>613</v>
      </c>
      <c r="B8" s="1110"/>
      <c r="C8" s="1110"/>
      <c r="D8" s="1110"/>
      <c r="E8" s="1110"/>
      <c r="F8" s="1110"/>
      <c r="G8" s="1111"/>
      <c r="H8" s="1111"/>
      <c r="I8" s="1111"/>
      <c r="J8" s="1111"/>
      <c r="K8" s="1111"/>
      <c r="L8" s="1083"/>
      <c r="M8" s="1083"/>
      <c r="N8" s="298"/>
      <c r="O8" s="298"/>
      <c r="P8" s="298"/>
    </row>
    <row r="9" spans="1:16" x14ac:dyDescent="0.2">
      <c r="A9" s="1109"/>
      <c r="B9" s="1110"/>
      <c r="C9" s="1110"/>
      <c r="D9" s="1110"/>
      <c r="E9" s="1110"/>
      <c r="F9" s="1110"/>
      <c r="G9" s="1111"/>
      <c r="H9" s="1111"/>
      <c r="I9" s="1111"/>
      <c r="J9" s="1111"/>
      <c r="K9" s="1111"/>
      <c r="L9" s="1083"/>
      <c r="M9" s="1083"/>
      <c r="N9" s="298"/>
      <c r="O9" s="298"/>
      <c r="P9" s="298"/>
    </row>
    <row r="10" spans="1:16" x14ac:dyDescent="0.2">
      <c r="A10" s="1110"/>
      <c r="B10" s="1110"/>
      <c r="C10" s="1110"/>
      <c r="D10" s="1110"/>
      <c r="E10" s="1110"/>
      <c r="F10" s="1110"/>
      <c r="G10" s="1111"/>
      <c r="H10" s="1111"/>
      <c r="I10" s="1111"/>
      <c r="J10" s="1111"/>
      <c r="K10" s="1111"/>
      <c r="L10" s="1083"/>
      <c r="M10" s="1083"/>
      <c r="N10" s="298"/>
      <c r="O10" s="298"/>
      <c r="P10" s="298"/>
    </row>
    <row r="11" spans="1:16" x14ac:dyDescent="0.2">
      <c r="A11" s="300"/>
      <c r="B11" s="300"/>
      <c r="C11" s="8"/>
      <c r="D11" s="8"/>
      <c r="E11" s="8"/>
      <c r="F11" s="8"/>
      <c r="G11" s="8"/>
      <c r="H11" s="299"/>
      <c r="I11" s="298"/>
      <c r="J11" s="298"/>
      <c r="K11" s="298"/>
      <c r="L11" s="298"/>
      <c r="M11" s="298"/>
      <c r="N11" s="298"/>
      <c r="O11" s="298"/>
      <c r="P11" s="298"/>
    </row>
    <row r="12" spans="1:16" x14ac:dyDescent="0.2">
      <c r="A12" s="1112" t="s">
        <v>505</v>
      </c>
      <c r="B12" s="1112" t="s">
        <v>386</v>
      </c>
      <c r="C12" s="1112" t="s">
        <v>387</v>
      </c>
      <c r="D12" s="1113" t="s">
        <v>388</v>
      </c>
      <c r="E12" s="1106" t="s">
        <v>506</v>
      </c>
      <c r="F12" s="681" t="s">
        <v>389</v>
      </c>
      <c r="G12" s="682"/>
      <c r="H12" s="682"/>
      <c r="I12" s="682"/>
      <c r="J12" s="1108" t="s">
        <v>622</v>
      </c>
      <c r="K12" s="1108"/>
      <c r="L12" s="1108"/>
      <c r="M12" s="1108"/>
      <c r="N12" s="1108"/>
      <c r="O12" s="1108"/>
      <c r="P12" s="1105" t="s">
        <v>390</v>
      </c>
    </row>
    <row r="13" spans="1:16" x14ac:dyDescent="0.2">
      <c r="A13" s="1112"/>
      <c r="B13" s="1112"/>
      <c r="C13" s="1112"/>
      <c r="D13" s="1113"/>
      <c r="E13" s="1106"/>
      <c r="F13" s="1106" t="s">
        <v>391</v>
      </c>
      <c r="G13" s="1107" t="s">
        <v>392</v>
      </c>
      <c r="H13" s="1106" t="s">
        <v>393</v>
      </c>
      <c r="I13" s="1107" t="s">
        <v>394</v>
      </c>
      <c r="J13" s="1108"/>
      <c r="K13" s="1108"/>
      <c r="L13" s="1108"/>
      <c r="M13" s="1108"/>
      <c r="N13" s="1108"/>
      <c r="O13" s="1108"/>
      <c r="P13" s="1105"/>
    </row>
    <row r="14" spans="1:16" ht="51" x14ac:dyDescent="0.2">
      <c r="A14" s="1112"/>
      <c r="B14" s="1112"/>
      <c r="C14" s="1112"/>
      <c r="D14" s="1113"/>
      <c r="E14" s="1106"/>
      <c r="F14" s="1106"/>
      <c r="G14" s="1107"/>
      <c r="H14" s="1106"/>
      <c r="I14" s="1107"/>
      <c r="J14" s="679" t="s">
        <v>383</v>
      </c>
      <c r="K14" s="470" t="s">
        <v>391</v>
      </c>
      <c r="L14" s="470" t="s">
        <v>395</v>
      </c>
      <c r="M14" s="470" t="s">
        <v>393</v>
      </c>
      <c r="N14" s="470" t="s">
        <v>396</v>
      </c>
      <c r="O14" s="470" t="s">
        <v>397</v>
      </c>
      <c r="P14" s="680"/>
    </row>
    <row r="15" spans="1:16" ht="150" x14ac:dyDescent="0.25">
      <c r="A15" s="309">
        <v>1</v>
      </c>
      <c r="B15" s="310">
        <v>5</v>
      </c>
      <c r="C15" s="311" t="s">
        <v>398</v>
      </c>
      <c r="D15" s="312" t="s">
        <v>399</v>
      </c>
      <c r="E15" s="479">
        <v>9043.2000000000007</v>
      </c>
      <c r="F15" s="484"/>
      <c r="G15" s="479">
        <v>6300.3770999999997</v>
      </c>
      <c r="H15" s="479"/>
      <c r="I15" s="479">
        <v>2742.8229000000001</v>
      </c>
      <c r="J15" s="473">
        <v>1433.277</v>
      </c>
      <c r="K15" s="473"/>
      <c r="L15" s="473">
        <v>998</v>
      </c>
      <c r="M15" s="473"/>
      <c r="N15" s="473">
        <v>435.27699999999999</v>
      </c>
      <c r="O15" s="473"/>
      <c r="P15" s="313" t="s">
        <v>623</v>
      </c>
    </row>
    <row r="16" spans="1:16" ht="105" x14ac:dyDescent="0.25">
      <c r="A16" s="309">
        <v>2</v>
      </c>
      <c r="B16" s="310">
        <v>5</v>
      </c>
      <c r="C16" s="311" t="s">
        <v>400</v>
      </c>
      <c r="D16" s="312" t="s">
        <v>399</v>
      </c>
      <c r="E16" s="479">
        <v>454.6225</v>
      </c>
      <c r="F16" s="479"/>
      <c r="G16" s="479">
        <v>332</v>
      </c>
      <c r="H16" s="479"/>
      <c r="I16" s="479">
        <v>122.6225</v>
      </c>
      <c r="J16" s="476">
        <v>327.02</v>
      </c>
      <c r="K16" s="473"/>
      <c r="L16" s="473">
        <v>232</v>
      </c>
      <c r="M16" s="473"/>
      <c r="N16" s="477">
        <v>95.02</v>
      </c>
      <c r="O16" s="473"/>
      <c r="P16" s="313" t="s">
        <v>609</v>
      </c>
    </row>
    <row r="17" spans="1:16" ht="45" x14ac:dyDescent="0.25">
      <c r="A17" s="309">
        <v>3</v>
      </c>
      <c r="B17" s="310">
        <v>4</v>
      </c>
      <c r="C17" s="311" t="s">
        <v>401</v>
      </c>
      <c r="D17" s="312" t="s">
        <v>399</v>
      </c>
      <c r="E17" s="475">
        <v>350.2</v>
      </c>
      <c r="F17" s="475">
        <v>297.7</v>
      </c>
      <c r="G17" s="475"/>
      <c r="H17" s="475"/>
      <c r="I17" s="475">
        <v>52.5</v>
      </c>
      <c r="J17" s="476">
        <v>175.3</v>
      </c>
      <c r="K17" s="478">
        <v>149</v>
      </c>
      <c r="L17" s="480"/>
      <c r="M17" s="480"/>
      <c r="N17" s="478">
        <v>26.3</v>
      </c>
      <c r="O17" s="478"/>
      <c r="P17" s="313" t="s">
        <v>624</v>
      </c>
    </row>
    <row r="18" spans="1:16" ht="45" x14ac:dyDescent="0.25">
      <c r="A18" s="309">
        <v>4</v>
      </c>
      <c r="B18" s="310">
        <v>5</v>
      </c>
      <c r="C18" s="311" t="s">
        <v>402</v>
      </c>
      <c r="D18" s="312" t="s">
        <v>399</v>
      </c>
      <c r="E18" s="479">
        <v>517.86900000000003</v>
      </c>
      <c r="F18" s="471">
        <v>440.18864000000002</v>
      </c>
      <c r="G18" s="471">
        <v>25.893460000000001</v>
      </c>
      <c r="H18" s="471"/>
      <c r="I18" s="479">
        <v>51.786900000000003</v>
      </c>
      <c r="J18" s="473">
        <v>12.886900000000001</v>
      </c>
      <c r="K18" s="478"/>
      <c r="L18" s="480"/>
      <c r="M18" s="480"/>
      <c r="N18" s="478"/>
      <c r="O18" s="478">
        <v>12.886900000000001</v>
      </c>
      <c r="P18" s="314"/>
    </row>
    <row r="19" spans="1:16" ht="45" x14ac:dyDescent="0.25">
      <c r="A19" s="309">
        <v>5</v>
      </c>
      <c r="B19" s="310">
        <v>5</v>
      </c>
      <c r="C19" s="311" t="s">
        <v>403</v>
      </c>
      <c r="D19" s="312" t="s">
        <v>399</v>
      </c>
      <c r="E19" s="475">
        <v>339.29999999999995</v>
      </c>
      <c r="F19" s="479">
        <v>203.7</v>
      </c>
      <c r="G19" s="479">
        <v>18</v>
      </c>
      <c r="H19" s="479"/>
      <c r="I19" s="479">
        <v>117.6</v>
      </c>
      <c r="J19" s="476">
        <v>0</v>
      </c>
      <c r="K19" s="477"/>
      <c r="L19" s="473"/>
      <c r="M19" s="473"/>
      <c r="N19" s="477"/>
      <c r="O19" s="477"/>
      <c r="P19" s="313" t="s">
        <v>404</v>
      </c>
    </row>
    <row r="20" spans="1:16" ht="75" x14ac:dyDescent="0.25">
      <c r="A20" s="309">
        <v>6</v>
      </c>
      <c r="B20" s="310">
        <v>5</v>
      </c>
      <c r="C20" s="311" t="s">
        <v>405</v>
      </c>
      <c r="D20" s="312" t="s">
        <v>399</v>
      </c>
      <c r="E20" s="479">
        <v>1274.3904</v>
      </c>
      <c r="F20" s="479">
        <v>280.50389999999999</v>
      </c>
      <c r="G20" s="475">
        <v>780</v>
      </c>
      <c r="H20" s="471"/>
      <c r="I20" s="479">
        <v>213.88650000000001</v>
      </c>
      <c r="J20" s="476">
        <v>0</v>
      </c>
      <c r="K20" s="477">
        <v>0</v>
      </c>
      <c r="L20" s="473"/>
      <c r="M20" s="473"/>
      <c r="N20" s="477"/>
      <c r="O20" s="477"/>
      <c r="P20" s="313" t="s">
        <v>504</v>
      </c>
    </row>
    <row r="21" spans="1:16" ht="45" x14ac:dyDescent="0.25">
      <c r="A21" s="309">
        <v>7</v>
      </c>
      <c r="B21" s="310">
        <v>4</v>
      </c>
      <c r="C21" s="311" t="s">
        <v>406</v>
      </c>
      <c r="D21" s="312" t="s">
        <v>399</v>
      </c>
      <c r="E21" s="479">
        <v>370.71854999999999</v>
      </c>
      <c r="F21" s="471">
        <v>370.71854999999999</v>
      </c>
      <c r="G21" s="471"/>
      <c r="H21" s="471"/>
      <c r="I21" s="471"/>
      <c r="J21" s="473">
        <v>81.502399999999994</v>
      </c>
      <c r="K21" s="477">
        <v>81.502399999999994</v>
      </c>
      <c r="L21" s="473"/>
      <c r="M21" s="473"/>
      <c r="N21" s="477"/>
      <c r="O21" s="477"/>
      <c r="P21" s="313" t="s">
        <v>407</v>
      </c>
    </row>
    <row r="22" spans="1:16" ht="45" x14ac:dyDescent="0.2">
      <c r="A22" s="309">
        <v>8</v>
      </c>
      <c r="B22" s="310">
        <v>4</v>
      </c>
      <c r="C22" s="311" t="s">
        <v>408</v>
      </c>
      <c r="D22" s="312" t="s">
        <v>399</v>
      </c>
      <c r="E22" s="479">
        <v>256.11099999999999</v>
      </c>
      <c r="F22" s="481">
        <v>244.251</v>
      </c>
      <c r="G22" s="481"/>
      <c r="H22" s="481"/>
      <c r="I22" s="481">
        <v>11.86</v>
      </c>
      <c r="J22" s="473">
        <v>16.66357</v>
      </c>
      <c r="K22" s="482">
        <v>16.66357</v>
      </c>
      <c r="L22" s="473"/>
      <c r="M22" s="473"/>
      <c r="N22" s="477"/>
      <c r="O22" s="477"/>
      <c r="P22" s="312" t="s">
        <v>409</v>
      </c>
    </row>
    <row r="23" spans="1:16" ht="75" x14ac:dyDescent="0.25">
      <c r="A23" s="309">
        <v>9</v>
      </c>
      <c r="B23" s="310">
        <v>6</v>
      </c>
      <c r="C23" s="311" t="s">
        <v>410</v>
      </c>
      <c r="D23" s="312" t="s">
        <v>399</v>
      </c>
      <c r="E23" s="479">
        <v>297.66849999999999</v>
      </c>
      <c r="F23" s="686">
        <v>200.3288</v>
      </c>
      <c r="G23" s="489">
        <v>35.3521</v>
      </c>
      <c r="H23" s="686"/>
      <c r="I23" s="489">
        <v>61.9876</v>
      </c>
      <c r="J23" s="472">
        <v>276.73839999999996</v>
      </c>
      <c r="K23" s="490">
        <v>182.53819999999999</v>
      </c>
      <c r="L23" s="474">
        <v>32.212600000000002</v>
      </c>
      <c r="M23" s="474"/>
      <c r="N23" s="490">
        <v>57.085799999999999</v>
      </c>
      <c r="O23" s="490">
        <v>4.9017999999999997</v>
      </c>
      <c r="P23" s="313" t="s">
        <v>625</v>
      </c>
    </row>
    <row r="24" spans="1:16" ht="60" x14ac:dyDescent="0.25">
      <c r="A24" s="309">
        <v>10</v>
      </c>
      <c r="B24" s="310">
        <v>6</v>
      </c>
      <c r="C24" s="311" t="s">
        <v>411</v>
      </c>
      <c r="D24" s="312" t="s">
        <v>412</v>
      </c>
      <c r="E24" s="479">
        <v>240.23569000000001</v>
      </c>
      <c r="F24" s="484">
        <v>161.31827000000001</v>
      </c>
      <c r="G24" s="479">
        <v>28.467929999999999</v>
      </c>
      <c r="H24" s="479"/>
      <c r="I24" s="484">
        <v>50.449489999999997</v>
      </c>
      <c r="J24" s="473">
        <v>120.38703000000001</v>
      </c>
      <c r="K24" s="477">
        <v>85.473240000000004</v>
      </c>
      <c r="L24" s="473">
        <v>15.08351</v>
      </c>
      <c r="M24" s="473"/>
      <c r="N24" s="477">
        <v>19.830279999999998</v>
      </c>
      <c r="O24" s="477"/>
      <c r="P24" s="313" t="s">
        <v>670</v>
      </c>
    </row>
    <row r="25" spans="1:16" ht="60" x14ac:dyDescent="0.25">
      <c r="A25" s="309">
        <v>11</v>
      </c>
      <c r="B25" s="310">
        <v>6</v>
      </c>
      <c r="C25" s="311" t="s">
        <v>413</v>
      </c>
      <c r="D25" s="312" t="s">
        <v>412</v>
      </c>
      <c r="E25" s="479">
        <v>262.31412001999996</v>
      </c>
      <c r="F25" s="484">
        <v>176.1439316</v>
      </c>
      <c r="G25" s="479">
        <v>31.084223219999998</v>
      </c>
      <c r="H25" s="479"/>
      <c r="I25" s="484">
        <v>55.085965199999997</v>
      </c>
      <c r="J25" s="473">
        <v>131.46821</v>
      </c>
      <c r="K25" s="477">
        <v>92.941140000000004</v>
      </c>
      <c r="L25" s="473">
        <v>16.40137</v>
      </c>
      <c r="M25" s="473"/>
      <c r="N25" s="477">
        <v>22.125699999999998</v>
      </c>
      <c r="O25" s="477"/>
      <c r="P25" s="313" t="s">
        <v>670</v>
      </c>
    </row>
    <row r="26" spans="1:16" ht="75" x14ac:dyDescent="0.25">
      <c r="A26" s="309">
        <v>12</v>
      </c>
      <c r="B26" s="310">
        <v>5</v>
      </c>
      <c r="C26" s="311" t="s">
        <v>414</v>
      </c>
      <c r="D26" s="312" t="s">
        <v>399</v>
      </c>
      <c r="E26" s="479">
        <v>230.83999999999997</v>
      </c>
      <c r="F26" s="484"/>
      <c r="G26" s="484">
        <v>68.8</v>
      </c>
      <c r="H26" s="484">
        <v>160.4</v>
      </c>
      <c r="I26" s="484">
        <v>1.64</v>
      </c>
      <c r="J26" s="473">
        <v>92.967510000000004</v>
      </c>
      <c r="K26" s="478"/>
      <c r="L26" s="480">
        <v>68.8</v>
      </c>
      <c r="M26" s="480">
        <v>22.227</v>
      </c>
      <c r="N26" s="478"/>
      <c r="O26" s="478">
        <v>1.94051</v>
      </c>
      <c r="P26" s="315" t="s">
        <v>415</v>
      </c>
    </row>
    <row r="27" spans="1:16" ht="110.25" x14ac:dyDescent="0.25">
      <c r="A27" s="309">
        <v>13</v>
      </c>
      <c r="B27" s="310">
        <v>5</v>
      </c>
      <c r="C27" s="518" t="s">
        <v>611</v>
      </c>
      <c r="D27" s="312" t="s">
        <v>412</v>
      </c>
      <c r="E27" s="479">
        <v>130.143</v>
      </c>
      <c r="F27" s="485"/>
      <c r="G27" s="479">
        <v>71.683999999999997</v>
      </c>
      <c r="H27" s="486"/>
      <c r="I27" s="487">
        <v>58.459000000000003</v>
      </c>
      <c r="J27" s="473">
        <v>119.15299999999999</v>
      </c>
      <c r="K27" s="477"/>
      <c r="L27" s="473">
        <v>71.683999999999997</v>
      </c>
      <c r="M27" s="473"/>
      <c r="N27" s="477">
        <v>47.469000000000001</v>
      </c>
      <c r="O27" s="477"/>
      <c r="P27" s="313" t="s">
        <v>610</v>
      </c>
    </row>
    <row r="28" spans="1:16" ht="47.25" x14ac:dyDescent="0.25">
      <c r="A28" s="309">
        <v>14</v>
      </c>
      <c r="B28" s="310">
        <v>5</v>
      </c>
      <c r="C28" s="519" t="s">
        <v>416</v>
      </c>
      <c r="D28" s="312" t="s">
        <v>399</v>
      </c>
      <c r="E28" s="479">
        <v>262.78819999999996</v>
      </c>
      <c r="F28" s="483"/>
      <c r="G28" s="484">
        <v>195.82</v>
      </c>
      <c r="H28" s="483"/>
      <c r="I28" s="484">
        <v>66.968199999999996</v>
      </c>
      <c r="J28" s="473">
        <v>28.652100000000001</v>
      </c>
      <c r="K28" s="477"/>
      <c r="L28" s="473"/>
      <c r="M28" s="473"/>
      <c r="N28" s="477">
        <v>28.652100000000001</v>
      </c>
      <c r="O28" s="477"/>
      <c r="P28" s="313" t="s">
        <v>626</v>
      </c>
    </row>
    <row r="29" spans="1:16" ht="60" x14ac:dyDescent="0.25">
      <c r="A29" s="309">
        <v>15</v>
      </c>
      <c r="B29" s="310">
        <v>5</v>
      </c>
      <c r="C29" s="311" t="s">
        <v>417</v>
      </c>
      <c r="D29" s="312" t="s">
        <v>412</v>
      </c>
      <c r="E29" s="479">
        <v>686.81583999999998</v>
      </c>
      <c r="F29" s="484"/>
      <c r="G29" s="479">
        <v>145.00851</v>
      </c>
      <c r="H29" s="479"/>
      <c r="I29" s="484">
        <v>541.80732999999998</v>
      </c>
      <c r="J29" s="473">
        <v>524.92867000000001</v>
      </c>
      <c r="K29" s="478"/>
      <c r="L29" s="480"/>
      <c r="M29" s="480"/>
      <c r="N29" s="478">
        <v>524.92867000000001</v>
      </c>
      <c r="O29" s="478"/>
      <c r="P29" s="315" t="s">
        <v>418</v>
      </c>
    </row>
    <row r="30" spans="1:16" ht="75" x14ac:dyDescent="0.25">
      <c r="A30" s="309">
        <v>16</v>
      </c>
      <c r="B30" s="310">
        <v>5</v>
      </c>
      <c r="C30" s="311" t="s">
        <v>419</v>
      </c>
      <c r="D30" s="312" t="s">
        <v>412</v>
      </c>
      <c r="E30" s="479">
        <v>63.597000000000001</v>
      </c>
      <c r="F30" s="484"/>
      <c r="G30" s="687">
        <v>45.948</v>
      </c>
      <c r="H30" s="479"/>
      <c r="I30" s="687">
        <v>17.649000000000001</v>
      </c>
      <c r="J30" s="473">
        <v>61.661000000000001</v>
      </c>
      <c r="K30" s="478"/>
      <c r="L30" s="480">
        <v>45.948</v>
      </c>
      <c r="M30" s="480"/>
      <c r="N30" s="478">
        <v>11.784000000000001</v>
      </c>
      <c r="O30" s="478">
        <v>3.9289999999999998</v>
      </c>
      <c r="P30" s="313" t="s">
        <v>517</v>
      </c>
    </row>
    <row r="31" spans="1:16" ht="60" x14ac:dyDescent="0.25">
      <c r="A31" s="309">
        <v>17</v>
      </c>
      <c r="B31" s="312">
        <v>6</v>
      </c>
      <c r="C31" s="311" t="s">
        <v>420</v>
      </c>
      <c r="D31" s="312" t="s">
        <v>421</v>
      </c>
      <c r="E31" s="475">
        <v>346.04</v>
      </c>
      <c r="F31" s="484">
        <v>299.99</v>
      </c>
      <c r="G31" s="484"/>
      <c r="H31" s="484">
        <v>46.05</v>
      </c>
      <c r="I31" s="484"/>
      <c r="J31" s="476">
        <v>0</v>
      </c>
      <c r="K31" s="477"/>
      <c r="L31" s="473"/>
      <c r="M31" s="473"/>
      <c r="N31" s="477"/>
      <c r="O31" s="477"/>
      <c r="P31" s="314"/>
    </row>
    <row r="32" spans="1:16" ht="45" x14ac:dyDescent="0.25">
      <c r="A32" s="309">
        <v>18</v>
      </c>
      <c r="B32" s="310">
        <v>4</v>
      </c>
      <c r="C32" s="311" t="s">
        <v>422</v>
      </c>
      <c r="D32" s="312" t="s">
        <v>423</v>
      </c>
      <c r="E32" s="479">
        <v>329.54992000000004</v>
      </c>
      <c r="F32" s="479">
        <v>254.61743000000001</v>
      </c>
      <c r="G32" s="479">
        <v>44.932490000000001</v>
      </c>
      <c r="H32" s="479"/>
      <c r="I32" s="479">
        <v>30</v>
      </c>
      <c r="J32" s="473">
        <v>329.54992000000004</v>
      </c>
      <c r="K32" s="477">
        <v>254.61743000000001</v>
      </c>
      <c r="L32" s="473">
        <v>44.932490000000001</v>
      </c>
      <c r="M32" s="473"/>
      <c r="N32" s="477"/>
      <c r="O32" s="477">
        <v>30</v>
      </c>
      <c r="P32" s="313" t="s">
        <v>627</v>
      </c>
    </row>
    <row r="33" spans="1:16" ht="45" x14ac:dyDescent="0.25">
      <c r="A33" s="309">
        <v>19</v>
      </c>
      <c r="B33" s="310">
        <v>5</v>
      </c>
      <c r="C33" s="311" t="s">
        <v>424</v>
      </c>
      <c r="D33" s="312" t="s">
        <v>423</v>
      </c>
      <c r="E33" s="479">
        <v>306.04500000000002</v>
      </c>
      <c r="F33" s="484">
        <v>244.83600000000001</v>
      </c>
      <c r="G33" s="484"/>
      <c r="H33" s="484"/>
      <c r="I33" s="484">
        <v>61.209000000000003</v>
      </c>
      <c r="J33" s="473">
        <v>306.04500000000002</v>
      </c>
      <c r="K33" s="477">
        <v>244.83600000000001</v>
      </c>
      <c r="L33" s="473"/>
      <c r="M33" s="473"/>
      <c r="N33" s="477">
        <v>61.209000000000003</v>
      </c>
      <c r="O33" s="477"/>
      <c r="P33" s="313" t="s">
        <v>628</v>
      </c>
    </row>
    <row r="34" spans="1:16" ht="45" x14ac:dyDescent="0.25">
      <c r="A34" s="309">
        <v>20</v>
      </c>
      <c r="B34" s="310">
        <v>5</v>
      </c>
      <c r="C34" s="311" t="s">
        <v>425</v>
      </c>
      <c r="D34" s="312" t="s">
        <v>426</v>
      </c>
      <c r="E34" s="475">
        <v>42.461330000000004</v>
      </c>
      <c r="F34" s="483">
        <v>33.969070000000002</v>
      </c>
      <c r="G34" s="483"/>
      <c r="H34" s="483"/>
      <c r="I34" s="483">
        <v>8.4922599999999999</v>
      </c>
      <c r="J34" s="473">
        <v>0.99177000000000004</v>
      </c>
      <c r="K34" s="473"/>
      <c r="L34" s="473">
        <v>0.79376999999999998</v>
      </c>
      <c r="M34" s="473"/>
      <c r="N34" s="477">
        <v>0.19800000000000001</v>
      </c>
      <c r="O34" s="477"/>
      <c r="P34" s="313"/>
    </row>
    <row r="35" spans="1:16" ht="45" x14ac:dyDescent="0.2">
      <c r="A35" s="309">
        <v>21</v>
      </c>
      <c r="B35" s="310">
        <v>4</v>
      </c>
      <c r="C35" s="316" t="s">
        <v>427</v>
      </c>
      <c r="D35" s="312" t="s">
        <v>426</v>
      </c>
      <c r="E35" s="479">
        <v>80.63</v>
      </c>
      <c r="F35" s="497">
        <v>80.63</v>
      </c>
      <c r="G35" s="497"/>
      <c r="H35" s="498"/>
      <c r="I35" s="497"/>
      <c r="J35" s="473">
        <v>45.459000000000003</v>
      </c>
      <c r="K35" s="477">
        <v>42.959000000000003</v>
      </c>
      <c r="L35" s="473"/>
      <c r="M35" s="473"/>
      <c r="N35" s="477"/>
      <c r="O35" s="477">
        <v>2.5</v>
      </c>
      <c r="P35" s="312"/>
    </row>
    <row r="36" spans="1:16" ht="30" x14ac:dyDescent="0.25">
      <c r="A36" s="309">
        <v>22</v>
      </c>
      <c r="B36" s="310">
        <v>4</v>
      </c>
      <c r="C36" s="311" t="s">
        <v>428</v>
      </c>
      <c r="D36" s="312" t="s">
        <v>429</v>
      </c>
      <c r="E36" s="479">
        <v>396.47500000000002</v>
      </c>
      <c r="F36" s="484">
        <v>381.06</v>
      </c>
      <c r="G36" s="483"/>
      <c r="H36" s="483"/>
      <c r="I36" s="488">
        <v>15.414999999999999</v>
      </c>
      <c r="J36" s="476">
        <v>18.100000000000001</v>
      </c>
      <c r="K36" s="478">
        <v>18.100000000000001</v>
      </c>
      <c r="L36" s="480"/>
      <c r="M36" s="480"/>
      <c r="N36" s="478"/>
      <c r="O36" s="478"/>
      <c r="P36" s="313" t="s">
        <v>430</v>
      </c>
    </row>
    <row r="37" spans="1:16" ht="45" x14ac:dyDescent="0.25">
      <c r="A37" s="309">
        <v>23</v>
      </c>
      <c r="B37" s="310">
        <v>3</v>
      </c>
      <c r="C37" s="311" t="s">
        <v>431</v>
      </c>
      <c r="D37" s="312" t="s">
        <v>432</v>
      </c>
      <c r="E37" s="475">
        <v>147.14000000000001</v>
      </c>
      <c r="F37" s="484">
        <v>116.37</v>
      </c>
      <c r="G37" s="484"/>
      <c r="H37" s="484"/>
      <c r="I37" s="484">
        <v>30.77</v>
      </c>
      <c r="J37" s="476">
        <v>0</v>
      </c>
      <c r="K37" s="477">
        <v>0</v>
      </c>
      <c r="L37" s="473"/>
      <c r="M37" s="473"/>
      <c r="N37" s="477">
        <v>0</v>
      </c>
      <c r="O37" s="477"/>
      <c r="P37" s="313" t="s">
        <v>433</v>
      </c>
    </row>
    <row r="38" spans="1:16" ht="90" x14ac:dyDescent="0.25">
      <c r="A38" s="309">
        <v>24</v>
      </c>
      <c r="B38" s="310">
        <v>3</v>
      </c>
      <c r="C38" s="311" t="s">
        <v>434</v>
      </c>
      <c r="D38" s="312" t="s">
        <v>435</v>
      </c>
      <c r="E38" s="479">
        <v>84.388999999999982</v>
      </c>
      <c r="F38" s="488">
        <v>71.730999999999995</v>
      </c>
      <c r="G38" s="488">
        <v>6.3289999999999997</v>
      </c>
      <c r="H38" s="488"/>
      <c r="I38" s="488">
        <v>6.3289999999999997</v>
      </c>
      <c r="J38" s="473">
        <v>31.695</v>
      </c>
      <c r="K38" s="477">
        <v>31.695</v>
      </c>
      <c r="L38" s="473"/>
      <c r="M38" s="473"/>
      <c r="N38" s="477"/>
      <c r="O38" s="477"/>
      <c r="P38" s="313" t="s">
        <v>629</v>
      </c>
    </row>
    <row r="39" spans="1:16" ht="75" x14ac:dyDescent="0.25">
      <c r="A39" s="309">
        <v>25</v>
      </c>
      <c r="B39" s="310">
        <v>2</v>
      </c>
      <c r="C39" s="311" t="s">
        <v>508</v>
      </c>
      <c r="D39" s="312" t="s">
        <v>436</v>
      </c>
      <c r="E39" s="479">
        <v>98.096000000000004</v>
      </c>
      <c r="F39" s="484">
        <v>83.382000000000005</v>
      </c>
      <c r="G39" s="484"/>
      <c r="H39" s="484"/>
      <c r="I39" s="484">
        <v>14.714</v>
      </c>
      <c r="J39" s="473">
        <v>49.1021</v>
      </c>
      <c r="K39" s="477"/>
      <c r="L39" s="473"/>
      <c r="M39" s="473"/>
      <c r="N39" s="477">
        <v>49.1021</v>
      </c>
      <c r="O39" s="477"/>
      <c r="P39" s="313" t="s">
        <v>437</v>
      </c>
    </row>
    <row r="40" spans="1:16" ht="60" x14ac:dyDescent="0.25">
      <c r="A40" s="309">
        <v>26</v>
      </c>
      <c r="B40" s="310">
        <v>2</v>
      </c>
      <c r="C40" s="311" t="s">
        <v>438</v>
      </c>
      <c r="D40" s="312" t="s">
        <v>436</v>
      </c>
      <c r="E40" s="479">
        <v>22.7</v>
      </c>
      <c r="F40" s="484">
        <v>22.7</v>
      </c>
      <c r="G40" s="484"/>
      <c r="H40" s="484"/>
      <c r="I40" s="484"/>
      <c r="J40" s="476">
        <v>0</v>
      </c>
      <c r="K40" s="477"/>
      <c r="L40" s="473"/>
      <c r="M40" s="473"/>
      <c r="N40" s="477"/>
      <c r="O40" s="477"/>
      <c r="P40" s="313" t="s">
        <v>630</v>
      </c>
    </row>
    <row r="41" spans="1:16" ht="120" x14ac:dyDescent="0.25">
      <c r="A41" s="309">
        <v>27</v>
      </c>
      <c r="B41" s="310">
        <v>2</v>
      </c>
      <c r="C41" s="311" t="s">
        <v>439</v>
      </c>
      <c r="D41" s="312" t="s">
        <v>521</v>
      </c>
      <c r="E41" s="479">
        <v>85.592410000000001</v>
      </c>
      <c r="F41" s="484">
        <v>83.877390000000005</v>
      </c>
      <c r="G41" s="484"/>
      <c r="H41" s="484"/>
      <c r="I41" s="484">
        <v>1.71502</v>
      </c>
      <c r="J41" s="473">
        <v>10.294839999999999</v>
      </c>
      <c r="K41" s="477">
        <v>9.9282699999999995</v>
      </c>
      <c r="L41" s="473"/>
      <c r="M41" s="473"/>
      <c r="N41" s="477">
        <v>0.36657000000000001</v>
      </c>
      <c r="O41" s="477"/>
      <c r="P41" s="313" t="s">
        <v>631</v>
      </c>
    </row>
    <row r="42" spans="1:16" ht="45" x14ac:dyDescent="0.25">
      <c r="A42" s="309">
        <v>28</v>
      </c>
      <c r="B42" s="310">
        <v>2</v>
      </c>
      <c r="C42" s="311" t="s">
        <v>440</v>
      </c>
      <c r="D42" s="312" t="s">
        <v>441</v>
      </c>
      <c r="E42" s="479">
        <v>273.28800000000001</v>
      </c>
      <c r="F42" s="484">
        <v>232.29499999999999</v>
      </c>
      <c r="G42" s="484"/>
      <c r="H42" s="484"/>
      <c r="I42" s="484">
        <v>40.993000000000002</v>
      </c>
      <c r="J42" s="476">
        <v>0</v>
      </c>
      <c r="K42" s="477"/>
      <c r="L42" s="473"/>
      <c r="M42" s="473"/>
      <c r="N42" s="477"/>
      <c r="O42" s="477"/>
      <c r="P42" s="313" t="s">
        <v>442</v>
      </c>
    </row>
    <row r="43" spans="1:16" ht="30" x14ac:dyDescent="0.25">
      <c r="A43" s="309">
        <v>29</v>
      </c>
      <c r="B43" s="310">
        <v>2</v>
      </c>
      <c r="C43" s="317" t="s">
        <v>443</v>
      </c>
      <c r="D43" s="318" t="s">
        <v>441</v>
      </c>
      <c r="E43" s="479">
        <v>21.736999999999998</v>
      </c>
      <c r="F43" s="479">
        <v>21.736999999999998</v>
      </c>
      <c r="G43" s="479"/>
      <c r="H43" s="479"/>
      <c r="I43" s="479"/>
      <c r="J43" s="476">
        <v>0</v>
      </c>
      <c r="K43" s="473"/>
      <c r="L43" s="473"/>
      <c r="M43" s="473"/>
      <c r="N43" s="473">
        <v>0</v>
      </c>
      <c r="O43" s="473"/>
      <c r="P43" s="313" t="s">
        <v>514</v>
      </c>
    </row>
    <row r="44" spans="1:16" ht="90" x14ac:dyDescent="0.25">
      <c r="A44" s="309">
        <v>30</v>
      </c>
      <c r="B44" s="310">
        <v>2</v>
      </c>
      <c r="C44" s="311" t="s">
        <v>507</v>
      </c>
      <c r="D44" s="312" t="s">
        <v>444</v>
      </c>
      <c r="E44" s="479">
        <v>36.450000000000003</v>
      </c>
      <c r="F44" s="484">
        <v>36.450000000000003</v>
      </c>
      <c r="G44" s="484"/>
      <c r="H44" s="484"/>
      <c r="I44" s="484"/>
      <c r="J44" s="473">
        <v>6.3739999999999997</v>
      </c>
      <c r="K44" s="477"/>
      <c r="L44" s="473"/>
      <c r="M44" s="473"/>
      <c r="N44" s="473">
        <v>6.3739999999999997</v>
      </c>
      <c r="O44" s="477"/>
      <c r="P44" s="313" t="s">
        <v>671</v>
      </c>
    </row>
    <row r="45" spans="1:16" ht="60" x14ac:dyDescent="0.25">
      <c r="A45" s="309">
        <v>31</v>
      </c>
      <c r="B45" s="310">
        <v>6</v>
      </c>
      <c r="C45" s="317" t="s">
        <v>445</v>
      </c>
      <c r="D45" s="318" t="s">
        <v>446</v>
      </c>
      <c r="E45" s="475">
        <v>102.28249</v>
      </c>
      <c r="F45" s="492">
        <v>69.35033</v>
      </c>
      <c r="G45" s="492">
        <v>12.238289999999999</v>
      </c>
      <c r="H45" s="492">
        <v>4.3271499999999996</v>
      </c>
      <c r="I45" s="492">
        <v>16.366720000000001</v>
      </c>
      <c r="J45" s="473">
        <v>4.2867699999999997</v>
      </c>
      <c r="K45" s="493"/>
      <c r="L45" s="493"/>
      <c r="M45" s="493"/>
      <c r="N45" s="493">
        <v>4.2867699999999997</v>
      </c>
      <c r="O45" s="473"/>
      <c r="P45" s="313" t="s">
        <v>516</v>
      </c>
    </row>
    <row r="46" spans="1:16" ht="45" x14ac:dyDescent="0.25">
      <c r="A46" s="309">
        <v>32</v>
      </c>
      <c r="B46" s="310">
        <v>4</v>
      </c>
      <c r="C46" s="317" t="s">
        <v>447</v>
      </c>
      <c r="D46" s="318" t="s">
        <v>448</v>
      </c>
      <c r="E46" s="479">
        <v>104.571</v>
      </c>
      <c r="F46" s="494">
        <v>69.403999999999996</v>
      </c>
      <c r="G46" s="494">
        <v>12.247999999999999</v>
      </c>
      <c r="H46" s="494">
        <v>4.8789999999999996</v>
      </c>
      <c r="I46" s="494">
        <v>18.04</v>
      </c>
      <c r="J46" s="476">
        <v>48.707000000000001</v>
      </c>
      <c r="K46" s="473">
        <v>30.667000000000002</v>
      </c>
      <c r="L46" s="473"/>
      <c r="M46" s="473"/>
      <c r="N46" s="493">
        <v>18.04</v>
      </c>
      <c r="O46" s="473"/>
      <c r="P46" s="313" t="s">
        <v>518</v>
      </c>
    </row>
    <row r="47" spans="1:16" ht="45" x14ac:dyDescent="0.25">
      <c r="A47" s="309">
        <v>33</v>
      </c>
      <c r="B47" s="310">
        <v>4</v>
      </c>
      <c r="C47" s="311" t="s">
        <v>449</v>
      </c>
      <c r="D47" s="318" t="s">
        <v>509</v>
      </c>
      <c r="E47" s="479">
        <v>326.84800000000001</v>
      </c>
      <c r="F47" s="479">
        <v>185.8066</v>
      </c>
      <c r="G47" s="479">
        <v>32.789400000000001</v>
      </c>
      <c r="H47" s="479">
        <v>68.784769999999995</v>
      </c>
      <c r="I47" s="471">
        <v>39.467190000000002</v>
      </c>
      <c r="J47" s="473">
        <v>25.872789999999998</v>
      </c>
      <c r="K47" s="473"/>
      <c r="L47" s="473"/>
      <c r="M47" s="473"/>
      <c r="N47" s="473">
        <v>25.872789999999998</v>
      </c>
      <c r="O47" s="473"/>
      <c r="P47" s="313" t="s">
        <v>450</v>
      </c>
    </row>
    <row r="48" spans="1:16" ht="60" x14ac:dyDescent="0.25">
      <c r="A48" s="309">
        <v>34</v>
      </c>
      <c r="B48" s="310">
        <v>3</v>
      </c>
      <c r="C48" s="311" t="s">
        <v>451</v>
      </c>
      <c r="D48" s="312" t="s">
        <v>452</v>
      </c>
      <c r="E48" s="479">
        <v>100.28015000000001</v>
      </c>
      <c r="F48" s="484">
        <v>94.372150000000005</v>
      </c>
      <c r="G48" s="479"/>
      <c r="H48" s="479"/>
      <c r="I48" s="484">
        <v>5.9080000000000004</v>
      </c>
      <c r="J48" s="476">
        <v>0</v>
      </c>
      <c r="K48" s="477"/>
      <c r="L48" s="473"/>
      <c r="M48" s="473"/>
      <c r="N48" s="477"/>
      <c r="O48" s="477"/>
      <c r="P48" s="313" t="s">
        <v>632</v>
      </c>
    </row>
    <row r="49" spans="1:16" ht="90" x14ac:dyDescent="0.25">
      <c r="A49" s="309">
        <v>35</v>
      </c>
      <c r="B49" s="310">
        <v>3</v>
      </c>
      <c r="C49" s="311" t="s">
        <v>453</v>
      </c>
      <c r="D49" s="312" t="s">
        <v>454</v>
      </c>
      <c r="E49" s="479">
        <v>50.696249999999999</v>
      </c>
      <c r="F49" s="484">
        <v>33.997450000000001</v>
      </c>
      <c r="G49" s="479">
        <v>5.9995500000000002</v>
      </c>
      <c r="H49" s="479">
        <v>4.00725</v>
      </c>
      <c r="I49" s="484">
        <v>6.6920000000000002</v>
      </c>
      <c r="J49" s="473">
        <v>28.786439999999999</v>
      </c>
      <c r="K49" s="477">
        <v>19.705310000000001</v>
      </c>
      <c r="L49" s="473">
        <v>3.4774099999999999</v>
      </c>
      <c r="M49" s="473">
        <v>1.9044000000000001</v>
      </c>
      <c r="N49" s="477">
        <v>3.6993200000000002</v>
      </c>
      <c r="O49" s="477"/>
      <c r="P49" s="313" t="s">
        <v>455</v>
      </c>
    </row>
    <row r="50" spans="1:16" ht="75" x14ac:dyDescent="0.25">
      <c r="A50" s="309">
        <v>36</v>
      </c>
      <c r="B50" s="310">
        <v>3</v>
      </c>
      <c r="C50" s="311" t="s">
        <v>456</v>
      </c>
      <c r="D50" s="312" t="s">
        <v>457</v>
      </c>
      <c r="E50" s="479">
        <v>108.25054</v>
      </c>
      <c r="F50" s="484">
        <v>84.99</v>
      </c>
      <c r="G50" s="479"/>
      <c r="H50" s="479"/>
      <c r="I50" s="484">
        <v>23.260539999999999</v>
      </c>
      <c r="J50" s="473">
        <v>1.6013200000000001</v>
      </c>
      <c r="K50" s="477"/>
      <c r="L50" s="473"/>
      <c r="M50" s="473"/>
      <c r="N50" s="477">
        <v>1.6013200000000001</v>
      </c>
      <c r="O50" s="477"/>
      <c r="P50" s="313" t="s">
        <v>458</v>
      </c>
    </row>
    <row r="51" spans="1:16" ht="30" x14ac:dyDescent="0.25">
      <c r="A51" s="309">
        <v>37</v>
      </c>
      <c r="B51" s="310">
        <v>3</v>
      </c>
      <c r="C51" s="319" t="s">
        <v>459</v>
      </c>
      <c r="D51" s="312" t="s">
        <v>460</v>
      </c>
      <c r="E51" s="479">
        <v>99.987660000000005</v>
      </c>
      <c r="F51" s="484">
        <v>67.991500000000002</v>
      </c>
      <c r="G51" s="479">
        <v>11.9985</v>
      </c>
      <c r="H51" s="479"/>
      <c r="I51" s="484">
        <v>19.99766</v>
      </c>
      <c r="J51" s="473">
        <v>60.667529999999999</v>
      </c>
      <c r="K51" s="495">
        <v>41.253900000000002</v>
      </c>
      <c r="L51" s="495">
        <v>7.2801</v>
      </c>
      <c r="M51" s="473"/>
      <c r="N51" s="495">
        <v>12.13353</v>
      </c>
      <c r="O51" s="477"/>
      <c r="P51" s="320" t="s">
        <v>672</v>
      </c>
    </row>
    <row r="52" spans="1:16" ht="30" x14ac:dyDescent="0.25">
      <c r="A52" s="309">
        <v>38</v>
      </c>
      <c r="B52" s="310">
        <v>3</v>
      </c>
      <c r="C52" s="319" t="s">
        <v>461</v>
      </c>
      <c r="D52" s="312" t="s">
        <v>462</v>
      </c>
      <c r="E52" s="479">
        <v>52.918350000000004</v>
      </c>
      <c r="F52" s="484">
        <v>42.335000000000001</v>
      </c>
      <c r="G52" s="479"/>
      <c r="H52" s="479"/>
      <c r="I52" s="484">
        <v>10.583349999999999</v>
      </c>
      <c r="J52" s="473">
        <v>38.168849999999999</v>
      </c>
      <c r="K52" s="477">
        <v>30.535499999999999</v>
      </c>
      <c r="L52" s="473"/>
      <c r="M52" s="473"/>
      <c r="N52" s="496">
        <v>7.6333500000000001</v>
      </c>
      <c r="O52" s="477"/>
      <c r="P52" s="313" t="s">
        <v>463</v>
      </c>
    </row>
    <row r="53" spans="1:16" ht="30.75" thickBot="1" x14ac:dyDescent="0.3">
      <c r="A53" s="309">
        <v>39</v>
      </c>
      <c r="B53" s="310">
        <v>5</v>
      </c>
      <c r="C53" s="311" t="s">
        <v>464</v>
      </c>
      <c r="D53" s="312" t="s">
        <v>465</v>
      </c>
      <c r="E53" s="479">
        <v>297.65999999999997</v>
      </c>
      <c r="F53" s="491"/>
      <c r="G53" s="497">
        <v>238.12799999999999</v>
      </c>
      <c r="H53" s="498"/>
      <c r="I53" s="688">
        <v>59.531999999999996</v>
      </c>
      <c r="J53" s="473">
        <v>297.65999999999997</v>
      </c>
      <c r="K53" s="477"/>
      <c r="L53" s="473">
        <v>238.12799999999999</v>
      </c>
      <c r="M53" s="473"/>
      <c r="N53" s="520">
        <v>59.531999999999996</v>
      </c>
      <c r="O53" s="477"/>
      <c r="P53" s="313" t="s">
        <v>520</v>
      </c>
    </row>
    <row r="54" spans="1:16" ht="45" x14ac:dyDescent="0.2">
      <c r="A54" s="309">
        <v>40</v>
      </c>
      <c r="B54" s="310">
        <v>3</v>
      </c>
      <c r="C54" s="316" t="s">
        <v>466</v>
      </c>
      <c r="D54" s="312" t="s">
        <v>467</v>
      </c>
      <c r="E54" s="479">
        <v>82.294000000000011</v>
      </c>
      <c r="F54" s="497">
        <v>55.96</v>
      </c>
      <c r="G54" s="498">
        <v>9.875</v>
      </c>
      <c r="H54" s="498"/>
      <c r="I54" s="497">
        <v>16.459</v>
      </c>
      <c r="J54" s="476">
        <v>51.611000000000004</v>
      </c>
      <c r="K54" s="477">
        <v>34.44</v>
      </c>
      <c r="L54" s="473">
        <v>6.0780000000000003</v>
      </c>
      <c r="M54" s="473"/>
      <c r="N54" s="689">
        <v>11.093</v>
      </c>
      <c r="O54" s="477"/>
      <c r="P54" s="312" t="s">
        <v>633</v>
      </c>
    </row>
    <row r="55" spans="1:16" ht="60" x14ac:dyDescent="0.2">
      <c r="A55" s="309">
        <v>41</v>
      </c>
      <c r="B55" s="310">
        <v>3</v>
      </c>
      <c r="C55" s="316" t="s">
        <v>468</v>
      </c>
      <c r="D55" s="312" t="s">
        <v>469</v>
      </c>
      <c r="E55" s="479">
        <v>25.992600000000003</v>
      </c>
      <c r="F55" s="497">
        <v>20.793140000000001</v>
      </c>
      <c r="G55" s="497"/>
      <c r="H55" s="498"/>
      <c r="I55" s="500">
        <v>5.1994600000000002</v>
      </c>
      <c r="J55" s="473">
        <v>25.992600000000003</v>
      </c>
      <c r="K55" s="477">
        <v>20.793140000000001</v>
      </c>
      <c r="L55" s="473"/>
      <c r="M55" s="473"/>
      <c r="N55" s="477">
        <v>5.1994600000000002</v>
      </c>
      <c r="O55" s="477"/>
      <c r="P55" s="312" t="s">
        <v>519</v>
      </c>
    </row>
    <row r="56" spans="1:16" ht="75" x14ac:dyDescent="0.2">
      <c r="A56" s="309">
        <v>42</v>
      </c>
      <c r="B56" s="310">
        <v>2</v>
      </c>
      <c r="C56" s="316" t="s">
        <v>470</v>
      </c>
      <c r="D56" s="312" t="s">
        <v>471</v>
      </c>
      <c r="E56" s="479">
        <v>161.6422</v>
      </c>
      <c r="F56" s="497">
        <v>157.988</v>
      </c>
      <c r="G56" s="497"/>
      <c r="H56" s="498"/>
      <c r="I56" s="500">
        <v>3.6541999999999999</v>
      </c>
      <c r="J56" s="473">
        <v>162.83629999999997</v>
      </c>
      <c r="K56" s="477">
        <v>134.28899999999999</v>
      </c>
      <c r="L56" s="473"/>
      <c r="M56" s="473"/>
      <c r="N56" s="477">
        <v>23.6982</v>
      </c>
      <c r="O56" s="477">
        <v>4.8491</v>
      </c>
      <c r="P56" s="312" t="s">
        <v>472</v>
      </c>
    </row>
    <row r="57" spans="1:16" ht="180" x14ac:dyDescent="0.2">
      <c r="A57" s="309">
        <v>43</v>
      </c>
      <c r="B57" s="310">
        <v>2</v>
      </c>
      <c r="C57" s="316" t="s">
        <v>485</v>
      </c>
      <c r="D57" s="312" t="s">
        <v>486</v>
      </c>
      <c r="E57" s="479">
        <v>19.838999999999999</v>
      </c>
      <c r="F57" s="687">
        <v>19.838999999999999</v>
      </c>
      <c r="G57" s="497"/>
      <c r="H57" s="498"/>
      <c r="I57" s="501"/>
      <c r="J57" s="473">
        <v>2.46</v>
      </c>
      <c r="K57" s="477"/>
      <c r="L57" s="473"/>
      <c r="M57" s="473"/>
      <c r="N57" s="477">
        <v>2.46</v>
      </c>
      <c r="O57" s="477"/>
      <c r="P57" s="311" t="s">
        <v>522</v>
      </c>
    </row>
    <row r="58" spans="1:16" ht="120" x14ac:dyDescent="0.2">
      <c r="A58" s="309">
        <v>44</v>
      </c>
      <c r="B58" s="310">
        <v>2</v>
      </c>
      <c r="C58" s="316" t="s">
        <v>487</v>
      </c>
      <c r="D58" s="312" t="s">
        <v>486</v>
      </c>
      <c r="E58" s="479">
        <v>14.01</v>
      </c>
      <c r="F58" s="497">
        <v>14.01</v>
      </c>
      <c r="G58" s="497"/>
      <c r="H58" s="498"/>
      <c r="I58" s="500"/>
      <c r="J58" s="473">
        <v>2.802</v>
      </c>
      <c r="K58" s="477"/>
      <c r="L58" s="473"/>
      <c r="M58" s="473"/>
      <c r="N58" s="477">
        <v>2.802</v>
      </c>
      <c r="O58" s="477"/>
      <c r="P58" s="311" t="s">
        <v>523</v>
      </c>
    </row>
    <row r="59" spans="1:16" ht="60" x14ac:dyDescent="0.2">
      <c r="A59" s="309">
        <v>45</v>
      </c>
      <c r="B59" s="321">
        <v>6</v>
      </c>
      <c r="C59" s="311" t="s">
        <v>503</v>
      </c>
      <c r="D59" s="312" t="s">
        <v>502</v>
      </c>
      <c r="E59" s="479">
        <v>375</v>
      </c>
      <c r="F59" s="499">
        <v>251.8125</v>
      </c>
      <c r="G59" s="499">
        <v>44.4375</v>
      </c>
      <c r="H59" s="498"/>
      <c r="I59" s="497">
        <v>78.75</v>
      </c>
      <c r="J59" s="473">
        <v>14.979799999999999</v>
      </c>
      <c r="K59" s="477"/>
      <c r="L59" s="473"/>
      <c r="M59" s="473"/>
      <c r="N59" s="477">
        <v>14.979799999999999</v>
      </c>
      <c r="O59" s="477"/>
      <c r="P59" s="312" t="s">
        <v>673</v>
      </c>
    </row>
    <row r="60" spans="1:16" ht="60" x14ac:dyDescent="0.2">
      <c r="A60" s="322">
        <v>46</v>
      </c>
      <c r="B60" s="323">
        <v>6</v>
      </c>
      <c r="C60" s="324" t="s">
        <v>515</v>
      </c>
      <c r="D60" s="325" t="s">
        <v>502</v>
      </c>
      <c r="E60" s="479">
        <v>375</v>
      </c>
      <c r="F60" s="690">
        <v>251.8125</v>
      </c>
      <c r="G60" s="690">
        <v>44.4375</v>
      </c>
      <c r="H60" s="502"/>
      <c r="I60" s="691">
        <v>78.75</v>
      </c>
      <c r="J60" s="473">
        <v>14.979799999999999</v>
      </c>
      <c r="K60" s="496"/>
      <c r="L60" s="503"/>
      <c r="M60" s="503"/>
      <c r="N60" s="496">
        <v>14.979799999999999</v>
      </c>
      <c r="O60" s="496"/>
      <c r="P60" s="325" t="s">
        <v>673</v>
      </c>
    </row>
    <row r="61" spans="1:16" ht="45" x14ac:dyDescent="0.2">
      <c r="A61" s="326">
        <v>47</v>
      </c>
      <c r="B61" s="327">
        <v>3</v>
      </c>
      <c r="C61" s="328" t="s">
        <v>510</v>
      </c>
      <c r="D61" s="329" t="s">
        <v>524</v>
      </c>
      <c r="E61" s="479">
        <v>18.04815</v>
      </c>
      <c r="F61" s="504">
        <v>14.43852</v>
      </c>
      <c r="G61" s="504"/>
      <c r="H61" s="505">
        <v>0</v>
      </c>
      <c r="I61" s="692">
        <v>3.6096300000000001</v>
      </c>
      <c r="J61" s="473">
        <v>3.6096300000000001</v>
      </c>
      <c r="K61" s="506"/>
      <c r="L61" s="507"/>
      <c r="M61" s="507"/>
      <c r="N61" s="506">
        <v>3.6096300000000001</v>
      </c>
      <c r="O61" s="506"/>
      <c r="P61" s="329" t="s">
        <v>511</v>
      </c>
    </row>
    <row r="62" spans="1:16" ht="30" x14ac:dyDescent="0.2">
      <c r="A62" s="326">
        <v>48</v>
      </c>
      <c r="B62" s="327">
        <v>2</v>
      </c>
      <c r="C62" s="328" t="s">
        <v>513</v>
      </c>
      <c r="D62" s="329" t="s">
        <v>512</v>
      </c>
      <c r="E62" s="479">
        <v>66.853359999999995</v>
      </c>
      <c r="F62" s="504">
        <v>51.477080000000001</v>
      </c>
      <c r="G62" s="504"/>
      <c r="H62" s="505"/>
      <c r="I62" s="508">
        <v>15.37628</v>
      </c>
      <c r="J62" s="473">
        <v>24.067160000000001</v>
      </c>
      <c r="K62" s="506">
        <v>18.53171</v>
      </c>
      <c r="L62" s="507"/>
      <c r="M62" s="507"/>
      <c r="N62" s="506">
        <v>5.53545</v>
      </c>
      <c r="O62" s="506"/>
      <c r="P62" s="329" t="s">
        <v>511</v>
      </c>
    </row>
    <row r="63" spans="1:16" x14ac:dyDescent="0.2">
      <c r="A63" s="330"/>
      <c r="B63" s="330"/>
      <c r="C63" s="509" t="s">
        <v>473</v>
      </c>
      <c r="D63" s="509"/>
      <c r="E63" s="510">
        <v>19433.581210020006</v>
      </c>
      <c r="F63" s="510">
        <v>5824.8757516000005</v>
      </c>
      <c r="G63" s="510">
        <v>8541.8485532199993</v>
      </c>
      <c r="H63" s="510">
        <v>288.44816999999995</v>
      </c>
      <c r="I63" s="510">
        <v>4778.4086952000007</v>
      </c>
      <c r="J63" s="511">
        <v>5009.3064099999974</v>
      </c>
      <c r="K63" s="511">
        <v>1540.4698100000001</v>
      </c>
      <c r="L63" s="511">
        <v>1780.8192499999998</v>
      </c>
      <c r="M63" s="511">
        <v>24.131399999999999</v>
      </c>
      <c r="N63" s="511">
        <v>1602.8786400000004</v>
      </c>
      <c r="O63" s="511">
        <v>61.007309999999997</v>
      </c>
      <c r="P63" s="512"/>
    </row>
    <row r="64" spans="1:16" x14ac:dyDescent="0.2">
      <c r="A64" s="512"/>
      <c r="B64" s="512"/>
      <c r="C64" s="512"/>
      <c r="D64" s="512"/>
      <c r="E64" s="513"/>
      <c r="F64" s="512"/>
      <c r="G64" s="512"/>
      <c r="H64" s="512"/>
      <c r="I64" s="512"/>
      <c r="J64" s="512"/>
      <c r="K64" s="512"/>
      <c r="L64" s="512"/>
      <c r="M64" s="512"/>
      <c r="N64" s="512"/>
      <c r="O64" s="512"/>
      <c r="P64" s="512"/>
    </row>
    <row r="65" spans="1:16" x14ac:dyDescent="0.2">
      <c r="A65" s="512"/>
      <c r="B65" s="512"/>
      <c r="C65" s="512" t="s">
        <v>612</v>
      </c>
      <c r="D65" s="512"/>
      <c r="E65" s="512"/>
      <c r="F65" s="512"/>
      <c r="G65" s="512"/>
      <c r="H65" s="512"/>
      <c r="I65" s="512"/>
      <c r="J65" s="512"/>
      <c r="K65" s="514"/>
      <c r="L65" s="512"/>
      <c r="M65" s="512"/>
      <c r="N65" s="514"/>
      <c r="O65" s="512"/>
      <c r="P65" s="512"/>
    </row>
  </sheetData>
  <mergeCells count="13">
    <mergeCell ref="A8:M10"/>
    <mergeCell ref="A12:A14"/>
    <mergeCell ref="B12:B14"/>
    <mergeCell ref="C12:C14"/>
    <mergeCell ref="D12:D14"/>
    <mergeCell ref="E12:E14"/>
    <mergeCell ref="J12:O12"/>
    <mergeCell ref="P12:P13"/>
    <mergeCell ref="F13:F14"/>
    <mergeCell ref="G13:G14"/>
    <mergeCell ref="H13:H14"/>
    <mergeCell ref="I13:I14"/>
    <mergeCell ref="J13:O13"/>
  </mergeCells>
  <phoneticPr fontId="10" type="noConversion"/>
  <pageMargins left="0" right="0" top="0.39370078740157483" bottom="0.39370078740157483" header="0.51181102362204722" footer="0.51181102362204722"/>
  <pageSetup paperSize="9" scale="66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7"/>
  <sheetViews>
    <sheetView workbookViewId="0">
      <selection activeCell="C8" sqref="C8:E8"/>
    </sheetView>
  </sheetViews>
  <sheetFormatPr defaultRowHeight="12.75" x14ac:dyDescent="0.2"/>
  <cols>
    <col min="1" max="1" width="4.140625" customWidth="1"/>
    <col min="2" max="2" width="51.28515625" customWidth="1"/>
    <col min="3" max="3" width="15.5703125" customWidth="1"/>
    <col min="4" max="5" width="12" customWidth="1"/>
    <col min="6" max="6" width="11.7109375" customWidth="1"/>
  </cols>
  <sheetData>
    <row r="3" spans="1:8" x14ac:dyDescent="0.2">
      <c r="A3" s="727"/>
      <c r="B3" s="727"/>
      <c r="C3" s="727"/>
      <c r="D3" s="727"/>
      <c r="E3" s="727"/>
      <c r="F3" s="727"/>
    </row>
    <row r="4" spans="1:8" x14ac:dyDescent="0.2">
      <c r="A4" s="727"/>
      <c r="B4" s="732" t="s">
        <v>682</v>
      </c>
      <c r="C4" s="434" t="s">
        <v>699</v>
      </c>
      <c r="D4" s="203"/>
      <c r="E4" s="203"/>
      <c r="F4" s="726"/>
    </row>
    <row r="5" spans="1:8" x14ac:dyDescent="0.2">
      <c r="A5" s="727"/>
      <c r="B5" s="733" t="s">
        <v>681</v>
      </c>
      <c r="C5" s="1114" t="s">
        <v>700</v>
      </c>
      <c r="D5" s="1114"/>
      <c r="E5" s="1114"/>
      <c r="F5" s="733"/>
    </row>
    <row r="6" spans="1:8" x14ac:dyDescent="0.2">
      <c r="A6" s="727"/>
      <c r="B6" s="733"/>
      <c r="C6" s="725" t="s">
        <v>701</v>
      </c>
      <c r="D6" s="725"/>
      <c r="E6" s="203"/>
      <c r="F6" s="726"/>
    </row>
    <row r="7" spans="1:8" x14ac:dyDescent="0.2">
      <c r="A7" s="727"/>
      <c r="B7" s="733"/>
      <c r="C7" s="1081" t="s">
        <v>698</v>
      </c>
      <c r="D7" s="1082"/>
      <c r="E7" s="1082"/>
      <c r="F7" s="726"/>
    </row>
    <row r="8" spans="1:8" x14ac:dyDescent="0.2">
      <c r="A8" s="727"/>
      <c r="B8" s="733"/>
      <c r="C8" s="1081" t="s">
        <v>710</v>
      </c>
      <c r="D8" s="1082"/>
      <c r="E8" s="1082"/>
      <c r="F8" s="726"/>
    </row>
    <row r="9" spans="1:8" x14ac:dyDescent="0.2">
      <c r="A9" s="727"/>
      <c r="B9" s="733"/>
      <c r="C9" s="1081" t="s">
        <v>601</v>
      </c>
      <c r="D9" s="1082"/>
      <c r="E9" s="1082"/>
      <c r="F9" s="726"/>
    </row>
    <row r="10" spans="1:8" ht="30" customHeight="1" x14ac:dyDescent="0.2">
      <c r="A10" s="727"/>
      <c r="B10" s="1124" t="s">
        <v>697</v>
      </c>
      <c r="C10" s="1123"/>
      <c r="D10" s="1123"/>
      <c r="E10" s="1123"/>
      <c r="F10" s="1123"/>
      <c r="G10" s="1123"/>
      <c r="H10" s="1123"/>
    </row>
    <row r="11" spans="1:8" x14ac:dyDescent="0.2">
      <c r="A11" s="1123"/>
      <c r="B11" s="1123"/>
      <c r="C11" s="1123"/>
      <c r="D11" s="1123"/>
      <c r="E11" s="1123"/>
      <c r="F11" s="1123"/>
    </row>
    <row r="12" spans="1:8" ht="14.25" thickBot="1" x14ac:dyDescent="0.3">
      <c r="A12" s="734"/>
      <c r="B12" s="734"/>
      <c r="C12" s="733"/>
      <c r="D12" s="733"/>
      <c r="E12" s="733" t="s">
        <v>696</v>
      </c>
      <c r="F12" s="727"/>
    </row>
    <row r="13" spans="1:8" x14ac:dyDescent="0.2">
      <c r="A13" s="1125" t="s">
        <v>676</v>
      </c>
      <c r="B13" s="1125" t="s">
        <v>677</v>
      </c>
      <c r="C13" s="1115" t="s">
        <v>678</v>
      </c>
      <c r="D13" s="1118" t="s">
        <v>679</v>
      </c>
      <c r="E13" s="1118" t="s">
        <v>694</v>
      </c>
      <c r="F13" s="1128" t="s">
        <v>695</v>
      </c>
    </row>
    <row r="14" spans="1:8" x14ac:dyDescent="0.2">
      <c r="A14" s="1126"/>
      <c r="B14" s="1126"/>
      <c r="C14" s="1116"/>
      <c r="D14" s="1119"/>
      <c r="E14" s="1121"/>
      <c r="F14" s="1129"/>
    </row>
    <row r="15" spans="1:8" ht="13.5" thickBot="1" x14ac:dyDescent="0.25">
      <c r="A15" s="1127"/>
      <c r="B15" s="1127"/>
      <c r="C15" s="1117"/>
      <c r="D15" s="1120"/>
      <c r="E15" s="1122"/>
      <c r="F15" s="1130"/>
    </row>
    <row r="16" spans="1:8" ht="15" x14ac:dyDescent="0.25">
      <c r="A16" s="735">
        <v>1</v>
      </c>
      <c r="B16" s="736" t="s">
        <v>686</v>
      </c>
      <c r="C16" s="737">
        <v>11934</v>
      </c>
      <c r="D16" s="738">
        <v>27781</v>
      </c>
      <c r="E16" s="739"/>
      <c r="F16" s="740"/>
    </row>
    <row r="17" spans="1:14" ht="15" x14ac:dyDescent="0.25">
      <c r="A17" s="741">
        <v>2</v>
      </c>
      <c r="B17" s="742" t="s">
        <v>687</v>
      </c>
      <c r="C17" s="743">
        <v>18769</v>
      </c>
      <c r="D17" s="744">
        <v>37491</v>
      </c>
      <c r="E17" s="745"/>
      <c r="F17" s="746"/>
    </row>
    <row r="18" spans="1:14" ht="15" x14ac:dyDescent="0.25">
      <c r="A18" s="741">
        <v>3</v>
      </c>
      <c r="B18" s="742" t="s">
        <v>685</v>
      </c>
      <c r="C18" s="743">
        <v>7994</v>
      </c>
      <c r="D18" s="744">
        <v>13774</v>
      </c>
      <c r="E18" s="745"/>
      <c r="F18" s="746"/>
    </row>
    <row r="19" spans="1:14" ht="15" x14ac:dyDescent="0.25">
      <c r="A19" s="741">
        <v>4</v>
      </c>
      <c r="B19" s="742" t="s">
        <v>688</v>
      </c>
      <c r="C19" s="743">
        <v>30010</v>
      </c>
      <c r="D19" s="744">
        <v>28400</v>
      </c>
      <c r="E19" s="745"/>
      <c r="F19" s="746">
        <v>3211</v>
      </c>
    </row>
    <row r="20" spans="1:14" ht="15" x14ac:dyDescent="0.25">
      <c r="A20" s="741">
        <v>5</v>
      </c>
      <c r="B20" s="742" t="s">
        <v>684</v>
      </c>
      <c r="C20" s="743">
        <v>8343</v>
      </c>
      <c r="D20" s="744">
        <v>19834</v>
      </c>
      <c r="E20" s="745"/>
      <c r="F20" s="746"/>
    </row>
    <row r="21" spans="1:14" ht="15" x14ac:dyDescent="0.25">
      <c r="A21" s="741">
        <v>6</v>
      </c>
      <c r="B21" s="742" t="s">
        <v>689</v>
      </c>
      <c r="C21" s="743">
        <v>20623</v>
      </c>
      <c r="D21" s="744">
        <v>40230</v>
      </c>
      <c r="E21" s="745"/>
      <c r="F21" s="746"/>
    </row>
    <row r="22" spans="1:14" ht="15" x14ac:dyDescent="0.25">
      <c r="A22" s="741">
        <v>7</v>
      </c>
      <c r="B22" s="742" t="s">
        <v>18</v>
      </c>
      <c r="C22" s="743">
        <v>83662</v>
      </c>
      <c r="D22" s="744">
        <v>125456</v>
      </c>
      <c r="E22" s="745">
        <v>16086</v>
      </c>
      <c r="F22" s="746">
        <v>10883</v>
      </c>
    </row>
    <row r="23" spans="1:14" ht="27.75" customHeight="1" x14ac:dyDescent="0.25">
      <c r="A23" s="741">
        <v>8</v>
      </c>
      <c r="B23" s="747" t="s">
        <v>683</v>
      </c>
      <c r="C23" s="743">
        <v>3012</v>
      </c>
      <c r="D23" s="744">
        <v>6237</v>
      </c>
      <c r="E23" s="745"/>
      <c r="F23" s="746"/>
    </row>
    <row r="24" spans="1:14" ht="15" x14ac:dyDescent="0.25">
      <c r="A24" s="741">
        <v>9</v>
      </c>
      <c r="B24" s="742" t="s">
        <v>207</v>
      </c>
      <c r="C24" s="743">
        <v>120510</v>
      </c>
      <c r="D24" s="744">
        <v>82726</v>
      </c>
      <c r="E24" s="745">
        <v>26180</v>
      </c>
      <c r="F24" s="746">
        <v>17605</v>
      </c>
    </row>
    <row r="25" spans="1:14" ht="18.75" customHeight="1" x14ac:dyDescent="0.25">
      <c r="A25" s="741">
        <v>10</v>
      </c>
      <c r="B25" s="747" t="s">
        <v>693</v>
      </c>
      <c r="C25" s="743">
        <v>23870</v>
      </c>
      <c r="D25" s="744">
        <v>35381</v>
      </c>
      <c r="E25" s="745">
        <v>3801</v>
      </c>
      <c r="F25" s="746">
        <v>1051</v>
      </c>
    </row>
    <row r="26" spans="1:14" ht="15" x14ac:dyDescent="0.25">
      <c r="A26" s="741">
        <v>11</v>
      </c>
      <c r="B26" s="742" t="s">
        <v>71</v>
      </c>
      <c r="C26" s="743">
        <v>141198</v>
      </c>
      <c r="D26" s="744">
        <v>150803</v>
      </c>
      <c r="E26" s="745">
        <v>27344</v>
      </c>
      <c r="F26" s="746">
        <v>19246</v>
      </c>
    </row>
    <row r="27" spans="1:14" ht="15" x14ac:dyDescent="0.25">
      <c r="A27" s="741">
        <v>12</v>
      </c>
      <c r="B27" s="748" t="s">
        <v>20</v>
      </c>
      <c r="C27" s="743">
        <v>53302</v>
      </c>
      <c r="D27" s="744">
        <v>75813</v>
      </c>
      <c r="E27" s="745">
        <v>12064</v>
      </c>
      <c r="F27" s="746">
        <v>6783</v>
      </c>
    </row>
    <row r="28" spans="1:14" ht="15" x14ac:dyDescent="0.25">
      <c r="A28" s="741">
        <v>13</v>
      </c>
      <c r="B28" s="742" t="s">
        <v>690</v>
      </c>
      <c r="C28" s="743">
        <v>53221</v>
      </c>
      <c r="D28" s="744">
        <v>76333</v>
      </c>
      <c r="E28" s="745">
        <v>12064</v>
      </c>
      <c r="F28" s="746">
        <v>6713</v>
      </c>
    </row>
    <row r="29" spans="1:14" ht="15" x14ac:dyDescent="0.25">
      <c r="A29" s="741">
        <v>14</v>
      </c>
      <c r="B29" s="742" t="s">
        <v>691</v>
      </c>
      <c r="C29" s="743">
        <v>14450</v>
      </c>
      <c r="D29" s="744">
        <v>23169</v>
      </c>
      <c r="E29" s="745"/>
      <c r="F29" s="746">
        <v>1910</v>
      </c>
    </row>
    <row r="30" spans="1:14" ht="31.5" customHeight="1" x14ac:dyDescent="0.25">
      <c r="A30" s="741">
        <v>15</v>
      </c>
      <c r="B30" s="747" t="s">
        <v>692</v>
      </c>
      <c r="C30" s="743">
        <v>5214</v>
      </c>
      <c r="D30" s="744">
        <v>14783</v>
      </c>
      <c r="E30" s="745"/>
      <c r="F30" s="746"/>
    </row>
    <row r="31" spans="1:14" ht="15" x14ac:dyDescent="0.25">
      <c r="A31" s="741">
        <v>16</v>
      </c>
      <c r="B31" s="742" t="s">
        <v>22</v>
      </c>
      <c r="C31" s="743">
        <v>42642</v>
      </c>
      <c r="D31" s="744">
        <v>80260</v>
      </c>
      <c r="E31" s="745">
        <v>7602</v>
      </c>
      <c r="F31" s="746">
        <v>5532</v>
      </c>
      <c r="N31">
        <v>9</v>
      </c>
    </row>
    <row r="32" spans="1:14" ht="15" x14ac:dyDescent="0.25">
      <c r="A32" s="741">
        <v>17</v>
      </c>
      <c r="B32" s="742" t="s">
        <v>194</v>
      </c>
      <c r="C32" s="743">
        <v>5098</v>
      </c>
      <c r="D32" s="744">
        <v>12873</v>
      </c>
      <c r="E32" s="745"/>
      <c r="F32" s="746"/>
    </row>
    <row r="33" spans="1:6" ht="15" x14ac:dyDescent="0.25">
      <c r="A33" s="741">
        <v>18</v>
      </c>
      <c r="B33" s="742" t="s">
        <v>564</v>
      </c>
      <c r="C33" s="743">
        <v>60371</v>
      </c>
      <c r="D33" s="744">
        <v>73721</v>
      </c>
      <c r="E33" s="745">
        <v>11238</v>
      </c>
      <c r="F33" s="746">
        <v>7603</v>
      </c>
    </row>
    <row r="34" spans="1:6" ht="15" x14ac:dyDescent="0.25">
      <c r="A34" s="741">
        <v>19</v>
      </c>
      <c r="B34" s="742" t="s">
        <v>34</v>
      </c>
      <c r="C34" s="743">
        <v>14323</v>
      </c>
      <c r="D34" s="744">
        <v>67089</v>
      </c>
      <c r="E34" s="745"/>
      <c r="F34" s="746">
        <v>890</v>
      </c>
    </row>
    <row r="35" spans="1:6" ht="15" x14ac:dyDescent="0.25">
      <c r="A35" s="741">
        <v>20</v>
      </c>
      <c r="B35" s="742" t="s">
        <v>75</v>
      </c>
      <c r="C35" s="743">
        <v>5909</v>
      </c>
      <c r="D35" s="744">
        <v>6496</v>
      </c>
      <c r="E35" s="745"/>
      <c r="F35" s="746"/>
    </row>
    <row r="36" spans="1:6" ht="15.75" thickBot="1" x14ac:dyDescent="0.3">
      <c r="A36" s="749">
        <v>21</v>
      </c>
      <c r="B36" s="750" t="s">
        <v>119</v>
      </c>
      <c r="C36" s="751">
        <v>4287</v>
      </c>
      <c r="D36" s="752">
        <v>5250</v>
      </c>
      <c r="E36" s="753"/>
      <c r="F36" s="754">
        <v>160</v>
      </c>
    </row>
    <row r="37" spans="1:6" ht="15" thickBot="1" x14ac:dyDescent="0.25">
      <c r="A37" s="755"/>
      <c r="B37" s="756" t="s">
        <v>680</v>
      </c>
      <c r="C37" s="757">
        <v>728742</v>
      </c>
      <c r="D37" s="758">
        <v>1003900</v>
      </c>
      <c r="E37" s="758">
        <v>116379</v>
      </c>
      <c r="F37" s="759">
        <v>81587</v>
      </c>
    </row>
  </sheetData>
  <mergeCells count="12">
    <mergeCell ref="C5:E5"/>
    <mergeCell ref="C13:C15"/>
    <mergeCell ref="D13:D15"/>
    <mergeCell ref="E13:E15"/>
    <mergeCell ref="A11:F11"/>
    <mergeCell ref="C7:E7"/>
    <mergeCell ref="C8:E8"/>
    <mergeCell ref="C9:E9"/>
    <mergeCell ref="B10:H10"/>
    <mergeCell ref="A13:A15"/>
    <mergeCell ref="B13:B15"/>
    <mergeCell ref="F13:F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9</vt:i4>
      </vt:variant>
      <vt:variant>
        <vt:lpstr>Įvardinti diapazonai</vt:lpstr>
      </vt:variant>
      <vt:variant>
        <vt:i4>2</vt:i4>
      </vt:variant>
    </vt:vector>
  </HeadingPairs>
  <TitlesOfParts>
    <vt:vector size="11" baseType="lpstr">
      <vt:lpstr>1 priedas</vt:lpstr>
      <vt:lpstr>2 priedas</vt:lpstr>
      <vt:lpstr>5-išl.pagal programas </vt:lpstr>
      <vt:lpstr>3 priedas</vt:lpstr>
      <vt:lpstr>4 priedas</vt:lpstr>
      <vt:lpstr>5 priedas</vt:lpstr>
      <vt:lpstr>6 priedas</vt:lpstr>
      <vt:lpstr>8 priedas</vt:lpstr>
      <vt:lpstr>9 priedas</vt:lpstr>
      <vt:lpstr>'4 priedas'!Print_Titles</vt:lpstr>
      <vt:lpstr>'5 priedas'!Print_Titles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Vienas langelis</cp:lastModifiedBy>
  <cp:lastPrinted>2022-10-19T06:19:33Z</cp:lastPrinted>
  <dcterms:created xsi:type="dcterms:W3CDTF">2013-02-05T08:01:03Z</dcterms:created>
  <dcterms:modified xsi:type="dcterms:W3CDTF">2022-11-03T06:09:26Z</dcterms:modified>
</cp:coreProperties>
</file>