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2390" windowWidth="11265" windowHeight="8400"/>
  </bookViews>
  <sheets>
    <sheet name="1 priedas" sheetId="1" r:id="rId1"/>
    <sheet name="2 priedas" sheetId="2" r:id="rId2"/>
    <sheet name="5-išl.pagal programas " sheetId="15" state="hidden" r:id="rId3"/>
    <sheet name="3 priedas" sheetId="22" r:id="rId4"/>
    <sheet name="4 priedas" sheetId="14" r:id="rId5"/>
    <sheet name="5 priedas" sheetId="20" r:id="rId6"/>
    <sheet name="6 priedas" sheetId="8" r:id="rId7"/>
    <sheet name="8 priedas" sheetId="3" r:id="rId8"/>
    <sheet name="9 priedas" sheetId="23" r:id="rId9"/>
    <sheet name="10 priedas" sheetId="24" r:id="rId10"/>
  </sheets>
  <definedNames>
    <definedName name="OLE_LINK2" localSheetId="0">'1 priedas'!#REF!</definedName>
    <definedName name="_xlnm.Print_Titles" localSheetId="0">'1 priedas'!$13:$14</definedName>
    <definedName name="_xlnm.Print_Titles" localSheetId="1">'2 priedas'!$10:$10</definedName>
    <definedName name="_xlnm.Print_Titles" localSheetId="4">'4 priedas'!$13:$14</definedName>
    <definedName name="_xlnm.Print_Titles" localSheetId="5">'5 priedas'!$10:$11</definedName>
    <definedName name="_xlnm.Print_Titles" localSheetId="2">'5-išl.pagal programas '!#REF!</definedName>
    <definedName name="_xlnm.Print_Titles" localSheetId="6">'6 priedas'!$11:$12</definedName>
    <definedName name="_xlnm.Print_Titles" localSheetId="7">'8 priedas'!$13:$15</definedName>
  </definedNames>
  <calcPr calcId="145621"/>
  <fileRecoveryPr autoRecover="0"/>
</workbook>
</file>

<file path=xl/calcChain.xml><?xml version="1.0" encoding="utf-8"?>
<calcChain xmlns="http://schemas.openxmlformats.org/spreadsheetml/2006/main">
  <c r="A109" i="20" l="1"/>
  <c r="A110" i="20" s="1"/>
  <c r="A111" i="20" s="1"/>
  <c r="A112" i="20" s="1"/>
  <c r="A113" i="20" s="1"/>
  <c r="A114" i="20" s="1"/>
  <c r="A115" i="20" s="1"/>
  <c r="A116" i="20" s="1"/>
  <c r="A30" i="20"/>
  <c r="A31" i="20" s="1"/>
  <c r="A32" i="20" s="1"/>
  <c r="C109" i="20" l="1"/>
  <c r="G81" i="20"/>
  <c r="C43" i="14" l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E127" i="20"/>
  <c r="C128" i="20"/>
  <c r="E112" i="20"/>
  <c r="C116" i="20"/>
  <c r="E53" i="14"/>
  <c r="G49" i="14"/>
  <c r="G39" i="14"/>
  <c r="E43" i="14"/>
  <c r="E14" i="24" l="1"/>
  <c r="E33" i="24" s="1"/>
  <c r="D14" i="24"/>
  <c r="D33" i="24" s="1"/>
  <c r="D35" i="24" l="1"/>
  <c r="D34" i="24"/>
  <c r="D36" i="24" l="1"/>
  <c r="K12" i="20" l="1"/>
  <c r="C30" i="20"/>
  <c r="E12" i="20"/>
  <c r="E111" i="20" l="1"/>
  <c r="C123" i="20"/>
  <c r="E61" i="14" l="1"/>
  <c r="C35" i="20"/>
  <c r="C77" i="20" l="1"/>
  <c r="E77" i="14"/>
  <c r="C101" i="20"/>
  <c r="C102" i="20"/>
  <c r="E85" i="14"/>
  <c r="C126" i="20"/>
  <c r="E125" i="20"/>
  <c r="C125" i="20" s="1"/>
  <c r="G17" i="14"/>
  <c r="E21" i="14"/>
  <c r="G112" i="20" l="1"/>
  <c r="C17" i="14"/>
  <c r="C18" i="14" s="1"/>
  <c r="C19" i="14" s="1"/>
  <c r="C20" i="14" s="1"/>
  <c r="E64" i="14"/>
  <c r="E65" i="14"/>
  <c r="C122" i="20"/>
  <c r="C31" i="20"/>
  <c r="C21" i="14" l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85" i="2"/>
  <c r="C83" i="2"/>
  <c r="C81" i="2"/>
  <c r="C77" i="2"/>
  <c r="C61" i="2"/>
  <c r="C58" i="2"/>
  <c r="C45" i="2"/>
  <c r="C44" i="2" s="1"/>
  <c r="C41" i="2"/>
  <c r="C39" i="2"/>
  <c r="C37" i="2"/>
  <c r="C35" i="2"/>
  <c r="C30" i="2"/>
  <c r="C27" i="2"/>
  <c r="C19" i="2"/>
  <c r="C15" i="2"/>
  <c r="C11" i="2"/>
  <c r="C43" i="2" s="1"/>
  <c r="C88" i="2" s="1"/>
  <c r="F68" i="20" l="1"/>
  <c r="E20" i="20"/>
  <c r="A33" i="1"/>
  <c r="A32" i="1"/>
  <c r="A29" i="1"/>
  <c r="E79" i="14" l="1"/>
  <c r="C38" i="20"/>
  <c r="C39" i="20"/>
  <c r="E69" i="14"/>
  <c r="G66" i="14"/>
  <c r="A28" i="1"/>
  <c r="F60" i="22" l="1"/>
  <c r="C60" i="22" s="1"/>
  <c r="E60" i="22"/>
  <c r="D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F35" i="23"/>
  <c r="E35" i="23"/>
  <c r="D35" i="23"/>
  <c r="C35" i="23"/>
  <c r="E136" i="8" l="1"/>
  <c r="C92" i="20"/>
  <c r="E33" i="14"/>
  <c r="G82" i="20" l="1"/>
  <c r="C97" i="20"/>
  <c r="I23" i="14"/>
  <c r="E38" i="14"/>
  <c r="C131" i="20"/>
  <c r="E130" i="20"/>
  <c r="C130" i="20" s="1"/>
  <c r="C129" i="20"/>
  <c r="C121" i="20"/>
  <c r="C120" i="20"/>
  <c r="C119" i="20"/>
  <c r="E118" i="20"/>
  <c r="C118" i="20" s="1"/>
  <c r="C117" i="20"/>
  <c r="C115" i="20"/>
  <c r="C114" i="20"/>
  <c r="C113" i="20"/>
  <c r="G111" i="20"/>
  <c r="D110" i="20"/>
  <c r="D108" i="20"/>
  <c r="C108" i="20"/>
  <c r="D107" i="20"/>
  <c r="C107" i="20"/>
  <c r="C106" i="20"/>
  <c r="C105" i="20"/>
  <c r="C104" i="20"/>
  <c r="C103" i="20"/>
  <c r="C100" i="20"/>
  <c r="C99" i="20"/>
  <c r="E98" i="20"/>
  <c r="C98" i="20" s="1"/>
  <c r="C96" i="20"/>
  <c r="C95" i="20"/>
  <c r="C94" i="20"/>
  <c r="C93" i="20"/>
  <c r="C91" i="20"/>
  <c r="C90" i="20"/>
  <c r="C89" i="20"/>
  <c r="C88" i="20"/>
  <c r="C87" i="20"/>
  <c r="C86" i="20"/>
  <c r="C85" i="20"/>
  <c r="C84" i="20"/>
  <c r="C83" i="20"/>
  <c r="F82" i="20"/>
  <c r="F81" i="20" s="1"/>
  <c r="E82" i="20"/>
  <c r="L81" i="20"/>
  <c r="K81" i="20"/>
  <c r="H81" i="20"/>
  <c r="D80" i="20"/>
  <c r="C80" i="20"/>
  <c r="D79" i="20"/>
  <c r="D78" i="20"/>
  <c r="D77" i="20"/>
  <c r="C76" i="20"/>
  <c r="D75" i="20"/>
  <c r="C74" i="20"/>
  <c r="C73" i="20"/>
  <c r="C72" i="20"/>
  <c r="E71" i="20"/>
  <c r="C71" i="20" s="1"/>
  <c r="C70" i="20"/>
  <c r="E69" i="20"/>
  <c r="K68" i="20"/>
  <c r="D68" i="20"/>
  <c r="C67" i="20"/>
  <c r="E66" i="20"/>
  <c r="D66" i="20"/>
  <c r="C66" i="20"/>
  <c r="D65" i="20"/>
  <c r="C65" i="20"/>
  <c r="D64" i="20"/>
  <c r="C64" i="20"/>
  <c r="D63" i="20"/>
  <c r="C63" i="20"/>
  <c r="D62" i="20"/>
  <c r="C62" i="20"/>
  <c r="D61" i="20"/>
  <c r="D60" i="20"/>
  <c r="C60" i="20"/>
  <c r="D59" i="20"/>
  <c r="C59" i="20"/>
  <c r="D58" i="20"/>
  <c r="C58" i="20"/>
  <c r="D57" i="20"/>
  <c r="C57" i="20"/>
  <c r="D56" i="20"/>
  <c r="D55" i="20"/>
  <c r="C55" i="20"/>
  <c r="D54" i="20"/>
  <c r="D53" i="20"/>
  <c r="C53" i="20"/>
  <c r="D52" i="20"/>
  <c r="D51" i="20"/>
  <c r="C51" i="20"/>
  <c r="D50" i="20"/>
  <c r="C50" i="20"/>
  <c r="D49" i="20"/>
  <c r="C49" i="20"/>
  <c r="C48" i="20"/>
  <c r="C47" i="20"/>
  <c r="D46" i="20"/>
  <c r="D45" i="20"/>
  <c r="C45" i="20"/>
  <c r="D44" i="20"/>
  <c r="C44" i="20"/>
  <c r="D43" i="20"/>
  <c r="C43" i="20"/>
  <c r="D42" i="20"/>
  <c r="C42" i="20"/>
  <c r="D41" i="20"/>
  <c r="C41" i="20"/>
  <c r="D40" i="20"/>
  <c r="C40" i="20"/>
  <c r="C37" i="20"/>
  <c r="C36" i="20"/>
  <c r="C34" i="20"/>
  <c r="H32" i="20"/>
  <c r="E33" i="20"/>
  <c r="C33" i="20" s="1"/>
  <c r="L32" i="20"/>
  <c r="L132" i="20" s="1"/>
  <c r="K32" i="20"/>
  <c r="J32" i="20"/>
  <c r="J132" i="20" s="1"/>
  <c r="G32" i="20"/>
  <c r="F32" i="20"/>
  <c r="C29" i="20"/>
  <c r="D28" i="20"/>
  <c r="C28" i="20"/>
  <c r="C27" i="20"/>
  <c r="E26" i="20"/>
  <c r="C26" i="20" s="1"/>
  <c r="C25" i="20"/>
  <c r="C24" i="20"/>
  <c r="C23" i="20"/>
  <c r="E22" i="20"/>
  <c r="C22" i="20" s="1"/>
  <c r="C21" i="20"/>
  <c r="C20" i="20"/>
  <c r="C19" i="20"/>
  <c r="C18" i="20"/>
  <c r="C17" i="20"/>
  <c r="G15" i="20"/>
  <c r="D16" i="20"/>
  <c r="C16" i="20"/>
  <c r="H15" i="20"/>
  <c r="H12" i="20" s="1"/>
  <c r="F15" i="20"/>
  <c r="E15" i="20"/>
  <c r="D14" i="20"/>
  <c r="C14" i="20"/>
  <c r="F13" i="20"/>
  <c r="D13" i="20" s="1"/>
  <c r="E13" i="20"/>
  <c r="C13" i="20" s="1"/>
  <c r="A13" i="20"/>
  <c r="A14" i="20" s="1"/>
  <c r="A15" i="20" s="1"/>
  <c r="A16" i="20" s="1"/>
  <c r="A17" i="20" s="1"/>
  <c r="A18" i="20" s="1"/>
  <c r="A19" i="20" s="1"/>
  <c r="A20" i="20" s="1"/>
  <c r="N118" i="14"/>
  <c r="M118" i="14"/>
  <c r="L118" i="14"/>
  <c r="E117" i="14"/>
  <c r="G116" i="14"/>
  <c r="E116" i="14" s="1"/>
  <c r="F116" i="14"/>
  <c r="F115" i="14"/>
  <c r="E115" i="14"/>
  <c r="F114" i="14"/>
  <c r="E114" i="14"/>
  <c r="F113" i="14"/>
  <c r="E113" i="14"/>
  <c r="F112" i="14"/>
  <c r="E112" i="14"/>
  <c r="F111" i="14"/>
  <c r="E111" i="14"/>
  <c r="F110" i="14"/>
  <c r="F109" i="14"/>
  <c r="E109" i="14"/>
  <c r="F108" i="14"/>
  <c r="E108" i="14"/>
  <c r="F107" i="14"/>
  <c r="E107" i="14"/>
  <c r="F106" i="14"/>
  <c r="E106" i="14"/>
  <c r="F105" i="14"/>
  <c r="F104" i="14"/>
  <c r="E104" i="14"/>
  <c r="F103" i="14"/>
  <c r="F102" i="14"/>
  <c r="E102" i="14"/>
  <c r="F101" i="14"/>
  <c r="F100" i="14"/>
  <c r="E100" i="14"/>
  <c r="F99" i="14"/>
  <c r="E99" i="14"/>
  <c r="F98" i="14"/>
  <c r="E98" i="14"/>
  <c r="E97" i="14"/>
  <c r="E96" i="14"/>
  <c r="F95" i="14"/>
  <c r="F94" i="14"/>
  <c r="E94" i="14"/>
  <c r="F93" i="14"/>
  <c r="E93" i="14"/>
  <c r="F92" i="14"/>
  <c r="E92" i="14"/>
  <c r="E91" i="14"/>
  <c r="F90" i="14"/>
  <c r="E90" i="14"/>
  <c r="E89" i="14"/>
  <c r="E88" i="14"/>
  <c r="E87" i="14"/>
  <c r="E86" i="14"/>
  <c r="E83" i="14"/>
  <c r="E82" i="14"/>
  <c r="F81" i="14"/>
  <c r="E81" i="14"/>
  <c r="F80" i="14"/>
  <c r="E80" i="14"/>
  <c r="F79" i="14"/>
  <c r="F78" i="14"/>
  <c r="E78" i="14"/>
  <c r="F77" i="14"/>
  <c r="E76" i="14"/>
  <c r="F75" i="14"/>
  <c r="F74" i="14"/>
  <c r="E74" i="14"/>
  <c r="E73" i="14"/>
  <c r="E72" i="14"/>
  <c r="E71" i="14"/>
  <c r="G70" i="14"/>
  <c r="E70" i="14" s="1"/>
  <c r="E68" i="14"/>
  <c r="E67" i="14"/>
  <c r="E66" i="14"/>
  <c r="E63" i="14"/>
  <c r="E62" i="14"/>
  <c r="E60" i="14"/>
  <c r="E59" i="14"/>
  <c r="G58" i="14"/>
  <c r="E58" i="14" s="1"/>
  <c r="E57" i="14"/>
  <c r="E56" i="14"/>
  <c r="G55" i="14"/>
  <c r="E55" i="14" s="1"/>
  <c r="E54" i="14"/>
  <c r="E52" i="14"/>
  <c r="E51" i="14"/>
  <c r="E50" i="14"/>
  <c r="E49" i="14"/>
  <c r="E48" i="14"/>
  <c r="E47" i="14"/>
  <c r="E46" i="14"/>
  <c r="G45" i="14"/>
  <c r="E45" i="14" s="1"/>
  <c r="E44" i="14"/>
  <c r="E42" i="14"/>
  <c r="E41" i="14"/>
  <c r="E40" i="14"/>
  <c r="I39" i="14"/>
  <c r="E37" i="14"/>
  <c r="E36" i="14"/>
  <c r="E35" i="14"/>
  <c r="E34" i="14"/>
  <c r="E32" i="14"/>
  <c r="E31" i="14"/>
  <c r="E30" i="14"/>
  <c r="E29" i="14"/>
  <c r="E28" i="14"/>
  <c r="E27" i="14"/>
  <c r="E26" i="14"/>
  <c r="E25" i="14"/>
  <c r="E24" i="14"/>
  <c r="G23" i="14"/>
  <c r="E23" i="14" s="1"/>
  <c r="E22" i="14"/>
  <c r="E20" i="14"/>
  <c r="E19" i="14"/>
  <c r="F18" i="14"/>
  <c r="E18" i="14"/>
  <c r="J17" i="14"/>
  <c r="J118" i="14" s="1"/>
  <c r="I17" i="14"/>
  <c r="H17" i="14"/>
  <c r="F16" i="14"/>
  <c r="E16" i="14"/>
  <c r="C16" i="14"/>
  <c r="H15" i="14"/>
  <c r="F15" i="14" s="1"/>
  <c r="G15" i="14"/>
  <c r="E15" i="14" s="1"/>
  <c r="C69" i="20" l="1"/>
  <c r="E68" i="20"/>
  <c r="E81" i="20"/>
  <c r="C81" i="20" s="1"/>
  <c r="C127" i="20"/>
  <c r="E124" i="20"/>
  <c r="D81" i="20"/>
  <c r="F17" i="14"/>
  <c r="C112" i="20"/>
  <c r="F12" i="20"/>
  <c r="E39" i="14"/>
  <c r="H118" i="14"/>
  <c r="F118" i="14" s="1"/>
  <c r="A21" i="20"/>
  <c r="A22" i="20" s="1"/>
  <c r="A23" i="20" s="1"/>
  <c r="A24" i="20" s="1"/>
  <c r="A25" i="20" s="1"/>
  <c r="A26" i="20" s="1"/>
  <c r="A27" i="20" s="1"/>
  <c r="A28" i="20" s="1"/>
  <c r="A29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C124" i="20"/>
  <c r="C68" i="20"/>
  <c r="C111" i="20"/>
  <c r="D32" i="20"/>
  <c r="E32" i="20"/>
  <c r="C32" i="20" s="1"/>
  <c r="K132" i="20"/>
  <c r="C82" i="20"/>
  <c r="G118" i="14"/>
  <c r="I118" i="14"/>
  <c r="D15" i="20"/>
  <c r="C15" i="20"/>
  <c r="G12" i="20"/>
  <c r="G132" i="20" s="1"/>
  <c r="H132" i="20"/>
  <c r="E17" i="14"/>
  <c r="E132" i="20" l="1"/>
  <c r="C12" i="20"/>
  <c r="C132" i="20" s="1"/>
  <c r="F132" i="20"/>
  <c r="D12" i="20"/>
  <c r="D132" i="20" s="1"/>
  <c r="E118" i="14"/>
  <c r="D33" i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4" i="1" s="1"/>
  <c r="A65" i="1" s="1"/>
  <c r="A66" i="1" s="1"/>
  <c r="D28" i="1"/>
  <c r="D61" i="1"/>
  <c r="F49" i="8" l="1"/>
  <c r="F86" i="8"/>
  <c r="E86" i="8" l="1"/>
  <c r="E49" i="8"/>
  <c r="F25" i="8" l="1"/>
  <c r="F63" i="8"/>
  <c r="F84" i="8"/>
  <c r="F36" i="8" l="1"/>
  <c r="F78" i="8" l="1"/>
  <c r="E78" i="8"/>
  <c r="E71" i="8" l="1"/>
  <c r="E102" i="8"/>
  <c r="E38" i="8" l="1"/>
  <c r="E36" i="8" s="1"/>
  <c r="D74" i="1" l="1"/>
  <c r="D68" i="1" s="1"/>
  <c r="D69" i="1"/>
  <c r="D22" i="1"/>
  <c r="D18" i="1"/>
  <c r="D16" i="1"/>
  <c r="D15" i="1" l="1"/>
  <c r="D24" i="1"/>
  <c r="D80" i="1" l="1"/>
  <c r="D86" i="1" l="1"/>
  <c r="F32" i="8" l="1"/>
  <c r="E108" i="8" l="1"/>
  <c r="F108" i="8"/>
  <c r="E142" i="8" l="1"/>
  <c r="E123" i="8"/>
  <c r="F98" i="8"/>
  <c r="F142" i="8" s="1"/>
  <c r="E32" i="8"/>
  <c r="E28" i="8"/>
  <c r="F21" i="8"/>
  <c r="F65" i="8" s="1"/>
  <c r="E21" i="8"/>
  <c r="F143" i="8" l="1"/>
  <c r="E65" i="8"/>
  <c r="E143" i="8" l="1"/>
  <c r="G67" i="15" l="1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H208" i="15" l="1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D140" i="15" l="1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<sst xmlns="http://schemas.openxmlformats.org/spreadsheetml/2006/main" count="1288" uniqueCount="774">
  <si>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</si>
  <si>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</si>
  <si>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</si>
  <si>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</si>
  <si>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</si>
  <si>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</si>
  <si>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</si>
  <si>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</si>
  <si>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</si>
  <si>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</si>
  <si>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</si>
  <si>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</si>
  <si>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</si>
  <si>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</si>
  <si>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</si>
  <si>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</si>
  <si>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</si>
  <si>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</si>
  <si>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</si>
  <si>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</si>
  <si>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</si>
  <si>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</si>
  <si>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</si>
  <si>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</si>
  <si>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</si>
  <si>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</si>
  <si>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</si>
  <si>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</si>
  <si>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</si>
  <si>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</si>
  <si>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</si>
  <si>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</si>
  <si>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</si>
  <si>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</si>
  <si>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</si>
  <si>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</si>
  <si>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</si>
  <si>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</si>
  <si>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</si>
  <si>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</si>
  <si>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</si>
  <si>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</si>
  <si>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</si>
  <si>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</si>
  <si>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</si>
  <si>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</si>
  <si>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</si>
  <si>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</si>
  <si>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</si>
  <si>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</si>
  <si>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</si>
  <si>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</si>
  <si>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</si>
  <si>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</si>
  <si>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</si>
  <si>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</si>
  <si>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VšĮ Rokiškio PASPC moterų konsultacijos kabinetų įrangai</t>
  </si>
  <si>
    <t>Architektūros ir  paveldosaugos skyrius  iš viso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</si>
  <si>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</si>
  <si>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</si>
  <si>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</si>
  <si>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</si>
  <si>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</si>
  <si>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</si>
  <si>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</si>
  <si>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</si>
  <si>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</si>
  <si>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</si>
  <si>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</si>
  <si>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</si>
  <si>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</si>
  <si>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</si>
  <si>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</si>
  <si>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</si>
  <si>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</si>
  <si>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</si>
  <si>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</si>
  <si>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</si>
  <si>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</si>
  <si>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</si>
  <si>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</si>
  <si>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</si>
  <si>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</si>
  <si>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</si>
  <si>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</si>
  <si>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</si>
  <si>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</si>
  <si>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</si>
  <si>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</si>
  <si>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</si>
  <si>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</si>
  <si>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</si>
  <si>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</si>
  <si>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</si>
  <si>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</si>
  <si>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</si>
  <si>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</si>
  <si>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</si>
  <si>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</si>
  <si>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</si>
  <si>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</si>
  <si>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</si>
  <si>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</si>
  <si>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</si>
  <si>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</si>
  <si>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</si>
  <si>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</si>
  <si>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</si>
  <si>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</si>
  <si>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</si>
  <si>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</si>
  <si>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</si>
  <si>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</si>
  <si>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</si>
  <si>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</si>
  <si>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</si>
  <si>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</si>
  <si>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</si>
  <si>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</si>
  <si>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</si>
  <si>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</si>
  <si>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</si>
  <si>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</si>
  <si>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</si>
  <si>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</si>
  <si>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</si>
  <si>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</si>
  <si>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</si>
  <si>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</si>
  <si>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</si>
  <si>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</si>
  <si>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</si>
  <si>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</si>
  <si>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</si>
  <si>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</si>
  <si>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</si>
  <si>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</si>
  <si>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</si>
  <si>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</si>
  <si>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</si>
  <si>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</si>
  <si>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</si>
  <si>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</si>
  <si>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</si>
  <si>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</si>
  <si>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</si>
  <si>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</si>
  <si>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</si>
  <si>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</si>
  <si>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</si>
  <si>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</si>
  <si>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</si>
  <si>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</si>
  <si>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</si>
  <si>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</si>
  <si>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</si>
  <si>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</si>
  <si>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</si>
  <si>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</si>
  <si>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</si>
  <si>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</si>
  <si>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</si>
  <si>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</si>
  <si>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</si>
  <si>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</si>
  <si>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</si>
  <si>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</si>
  <si>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</si>
  <si>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</si>
  <si>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</si>
  <si>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</si>
  <si>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</si>
  <si>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</si>
  <si>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</si>
  <si>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</si>
  <si>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</si>
  <si>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</si>
  <si>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</si>
  <si>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</si>
  <si>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</si>
  <si>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</si>
  <si>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</si>
  <si>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Rokiškio baseinas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</si>
  <si>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</si>
  <si>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</si>
  <si>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</si>
  <si>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</si>
  <si>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</si>
  <si>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</si>
  <si>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t>KAIMO PLĖTROS, APLINKOS APSAUGOS IR VERSLO SKATINIMAS (06)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</si>
  <si>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</si>
  <si>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</si>
  <si>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</si>
  <si>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Jaunimo centras</t>
  </si>
  <si>
    <t>Obelių socialinių paslaugų namai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</si>
  <si>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</si>
  <si>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</si>
  <si>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</si>
  <si>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</si>
  <si>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</si>
  <si>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</si>
  <si>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</si>
  <si>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</si>
  <si>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</si>
  <si>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</si>
  <si>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</si>
  <si>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</si>
  <si>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</si>
  <si>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</si>
  <si>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</si>
  <si>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</si>
  <si>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</si>
  <si>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</si>
  <si>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</si>
  <si>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</si>
  <si>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</si>
  <si>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</si>
  <si>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</si>
  <si>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</si>
  <si>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</si>
  <si>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</si>
  <si>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</si>
  <si>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</si>
  <si>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</si>
  <si>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</si>
  <si>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</si>
  <si>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</si>
  <si>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</si>
  <si>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</si>
  <si>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</si>
  <si>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</si>
  <si>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</si>
  <si>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</si>
  <si>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</si>
  <si>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</si>
  <si>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</si>
  <si>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</si>
  <si>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</si>
  <si>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</si>
  <si>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</si>
  <si>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</si>
  <si>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</si>
  <si>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</si>
  <si>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</si>
  <si>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</si>
  <si>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</si>
  <si>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</si>
  <si>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</si>
  <si>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</si>
  <si>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</si>
  <si>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</si>
  <si>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</si>
  <si>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</si>
  <si>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</si>
  <si>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</si>
  <si>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</si>
  <si>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</si>
  <si>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</si>
  <si>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</si>
  <si>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</si>
  <si>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</si>
  <si>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</si>
  <si>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</si>
  <si>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</si>
  <si>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</si>
  <si>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</si>
  <si>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</si>
  <si>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</si>
  <si>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</si>
  <si>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</si>
  <si>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</si>
  <si>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</si>
  <si>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</si>
  <si>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</si>
  <si>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</si>
  <si>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</si>
  <si>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</si>
  <si>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</si>
  <si>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</si>
  <si>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</si>
  <si>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</si>
  <si>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</si>
  <si>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</si>
  <si>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</si>
  <si>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</si>
  <si>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</si>
  <si>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</si>
  <si>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</si>
  <si>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</si>
  <si>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</si>
  <si>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</si>
  <si>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</si>
  <si>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</si>
  <si>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</si>
  <si>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</si>
  <si>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</si>
  <si>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</si>
  <si>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</si>
  <si>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</si>
  <si>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</si>
  <si>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</si>
  <si>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</si>
  <si>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</si>
  <si>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</si>
  <si>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</si>
  <si>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</si>
  <si>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</si>
  <si>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</si>
  <si>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</si>
  <si>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</si>
  <si>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</si>
  <si>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</si>
  <si>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</si>
  <si>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</si>
  <si>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</si>
  <si>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</si>
  <si>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</si>
  <si>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</si>
  <si>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</si>
  <si>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</si>
  <si>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</si>
  <si>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</si>
  <si>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</si>
  <si>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</si>
  <si>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</si>
  <si>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</si>
  <si>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</si>
  <si>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</si>
  <si>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</si>
  <si>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</si>
  <si>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</si>
  <si>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</si>
  <si>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</si>
  <si>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</si>
  <si>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</si>
  <si>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</si>
  <si>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</si>
  <si>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</si>
  <si>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</si>
  <si>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</si>
  <si>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</si>
  <si>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</si>
  <si>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</si>
  <si>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</si>
  <si>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</si>
  <si>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</si>
  <si>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</si>
  <si>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</si>
  <si>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</si>
  <si>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</si>
  <si>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</si>
  <si>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</si>
  <si>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</si>
  <si>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</si>
  <si>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</si>
  <si>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</si>
  <si>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</si>
  <si>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</si>
  <si>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</si>
  <si>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</si>
  <si>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</si>
  <si>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</si>
  <si>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</si>
  <si>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</si>
  <si>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</si>
  <si>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</si>
  <si>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</si>
  <si>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</si>
  <si>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</si>
  <si>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</si>
  <si>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</si>
  <si>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</si>
  <si>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</si>
  <si>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>Lėšos  savivaldybės viešajai bibliotekai dokumentams įsigyti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</si>
  <si>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</si>
  <si>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</si>
  <si>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</si>
  <si>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</si>
  <si>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</si>
  <si>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t>SVP Programa</t>
  </si>
  <si>
    <t>Projekto pavadinimas</t>
  </si>
  <si>
    <t>Pareiškėjas/projekto vykdytojas</t>
  </si>
  <si>
    <t xml:space="preserve"> iš jų: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</si>
  <si>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</si>
  <si>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</si>
  <si>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</si>
  <si>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</si>
  <si>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</si>
  <si>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</si>
  <si>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</si>
  <si>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</si>
  <si>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</si>
  <si>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</si>
  <si>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</si>
  <si>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Socialinio būsto fondo plėtra Rokiškio rajono savivaldybėje 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</si>
  <si>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</si>
  <si>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</si>
  <si>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</si>
  <si>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</si>
  <si>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</si>
  <si>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 xml:space="preserve">Rokiškio rajono bendruomeninių vaikų globos namų ir vaikų dienos centrų plėtra </t>
  </si>
  <si>
    <t xml:space="preserve">Rokiškio rajono Kamajų seniūnijos Kalvių ir Salų kadastrinių vietovių dalies griovių ir juopse esančių statinių rekonstravimas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</si>
  <si>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</si>
  <si>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</si>
  <si>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</si>
  <si>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</si>
  <si>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 xml:space="preserve">Rokiškio dvaro sodybos rūmų (571) tvarkybos -restauravimo, remonto darbai 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</si>
  <si>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</si>
  <si>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</si>
  <si>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</si>
  <si>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</si>
  <si>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</si>
  <si>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</si>
  <si>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</si>
  <si>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</si>
  <si>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</si>
  <si>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</si>
  <si>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</si>
  <si>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</si>
  <si>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</si>
  <si>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</si>
  <si>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</si>
  <si>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</si>
  <si>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</si>
  <si>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 Rokiškio švietimo centras</t>
  </si>
  <si>
    <t xml:space="preserve">Suaugusiųjų švietėjų kompetencijų tobulinimas siekiant teikiamų paslaugų kokybės ir prieinamumo didinimo </t>
  </si>
  <si>
    <t xml:space="preserve">Keliaukim kartu spalvingu emocijų taku (K2SET) </t>
  </si>
  <si>
    <t xml:space="preserve">„Kokybės krepšelis“ </t>
  </si>
  <si>
    <t xml:space="preserve"> Rokiškio Juozo Tūbelio progimnazija</t>
  </si>
  <si>
    <t xml:space="preserve">,,Erasmus +STEAM MOKYKLA </t>
  </si>
  <si>
    <t xml:space="preserve"> Rokiškio Juozo Tumo- Vaižganto gimnazija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</si>
  <si>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</si>
  <si>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</si>
  <si>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</si>
  <si>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</si>
  <si>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</si>
  <si>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>Rokiškio rajono vaikų sveiko ir aktyvaus gyvenimo būdo skatinimas</t>
  </si>
  <si>
    <t>Asociacija Veiklus pilietis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</si>
  <si>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</si>
  <si>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</si>
  <si>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</si>
  <si>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</si>
  <si>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</si>
  <si>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„Amatų ir meno erdvė „Kultūros klojimas“</t>
  </si>
  <si>
    <t>J. Vienožinskio tėviškės bendruomenė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</si>
  <si>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</si>
  <si>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</si>
  <si>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</si>
  <si>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</si>
  <si>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</si>
  <si>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</si>
  <si>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Judrūs ir skambantys Laibgaliai</t>
  </si>
  <si>
    <t>Laibgalių bendruomenė</t>
  </si>
  <si>
    <t>Kokybės krepšelis</t>
  </si>
  <si>
    <t>Rokiškio J. Tumo-Vaižganto gimnazija</t>
  </si>
  <si>
    <t>IŠ VISO</t>
  </si>
  <si>
    <t>1.3.4.1.1.5.4.</t>
  </si>
  <si>
    <t>1.3.4.1.1.5.6.</t>
  </si>
  <si>
    <t>ROKIŠKIO RAJONO SAVIVALDYBĖS 2022 METŲ BIUDŽETO ASIGNAVIMAI</t>
  </si>
  <si>
    <t>1.3.3.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</si>
  <si>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</si>
  <si>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</si>
  <si>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</si>
  <si>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</si>
  <si>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</si>
  <si>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</si>
  <si>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</si>
  <si>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</si>
  <si>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</si>
  <si>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</si>
  <si>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</si>
  <si>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</si>
  <si>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</si>
  <si>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</si>
  <si>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</si>
  <si>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</si>
  <si>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</si>
  <si>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</si>
  <si>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</si>
  <si>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</si>
  <si>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</si>
  <si>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>2022 m. vasario 23 d. sprendimo Nr. TS-25</t>
  </si>
  <si>
    <t>2022 m. vasario 23 d. sprendimo TS -25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</si>
  <si>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</si>
  <si>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</si>
  <si>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Projekto pabaiga 2022-02-10   22347,08  netinkamos išlaidos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</si>
  <si>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</si>
  <si>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</si>
  <si>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</si>
  <si>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</si>
  <si>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 xml:space="preserve"> Rokiškio r. visuomenės sveikatos biuras</t>
  </si>
  <si>
    <t>Mykolo Romerio pažinimo erdvė (pareiškėjas - Rokiškio r. Obelių gimnazija)</t>
  </si>
  <si>
    <t>Asociacija "Išdrįsk keisti"</t>
  </si>
  <si>
    <t>"Mokslo klubas kelyje"</t>
  </si>
  <si>
    <t xml:space="preserve">Rokiškio rajono Skemų ir Gindvilių kadastrinių vietovių dalies melioracijos griovių ir juose esančių statinių rekonstravimas </t>
  </si>
  <si>
    <t xml:space="preserve"> Projekto užbaigimo data 2022-06-30</t>
  </si>
  <si>
    <t xml:space="preserve">Projektas baigtas  2022-03-31. </t>
  </si>
  <si>
    <t>Pasirašyta paramos sutartis su RVVG, planuojama pradžia 2022 m.</t>
  </si>
  <si>
    <t>Projekto vykdytojas – l.-d. ,,Pumpurėlis", partneriai - Švietimo centras, l.-d, ..Nykštukas",m-d Ąžuoliukas, Panemunėlio mokykla-daugiafunkcis centras</t>
  </si>
  <si>
    <t xml:space="preserve"> Rokiškio r. Obelių gimnazija</t>
  </si>
  <si>
    <t>1.3.4.1.1.5.21.</t>
  </si>
  <si>
    <t>1.3.4.1.1.5.22.</t>
  </si>
  <si>
    <t>1.3.4.1.1.5.23.</t>
  </si>
  <si>
    <t>1.3.4.1.1.5.20.</t>
  </si>
  <si>
    <t>1.3.4.1.1.5.25.</t>
  </si>
  <si>
    <t>Lėšos socialinių paslaugų šakos kolektyvinėje sutartyje numatytiems įsipareigojimams įgyvendinti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</si>
  <si>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</si>
  <si>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</si>
  <si>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</si>
  <si>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</si>
  <si>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</si>
  <si>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</si>
  <si>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</si>
  <si>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</si>
  <si>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</si>
  <si>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</si>
  <si>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</si>
  <si>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1.3.4.1.1.5.15.</t>
  </si>
  <si>
    <t>Lėšos nevyriausybinių organizacijų ir bendruomeninės veiklos stiprinimui</t>
  </si>
  <si>
    <t>1.3.4.2.1.1.3</t>
  </si>
  <si>
    <t>1.3.4.2.1.1.5.</t>
  </si>
  <si>
    <t>Dotacija savivaldybės vykdomų projektų nuosavai daliai finansuoti</t>
  </si>
  <si>
    <t xml:space="preserve">                                                             (Rokiškio rajono savivaldybės tarybos </t>
  </si>
  <si>
    <t>1.3.4..1.1.5.24.</t>
  </si>
  <si>
    <t>1.3.4.1.1.5.30.</t>
  </si>
  <si>
    <t xml:space="preserve">Lėšos siekiant užtikrinti LR piniginės socialinės  paramos nepasiturintiems gyventojams įstatymo įgyvendinimą dėl valstybės remiamų pajamų dydžio padidinimo </t>
  </si>
  <si>
    <t>1.3.4.1.1.5.31.</t>
  </si>
  <si>
    <t>1.3.4.1.1.1.6.</t>
  </si>
  <si>
    <t>Rokiškio rajono savivaldybės dvaro viralinės rekonstrukcijai ir pritaikymo darbams</t>
  </si>
  <si>
    <t>FINANSŲ MINISTERIJA</t>
  </si>
  <si>
    <t>SUSISIEKIMO MINISTERIJA</t>
  </si>
  <si>
    <t>J.Tumo-Vaižganto gimnazijos klasėms, turinčioms moksleivių su specialiais ugdymo poreikiais</t>
  </si>
  <si>
    <t xml:space="preserve">2022 M. VALSTYBĖS BIUDŽETO DOTACIJŲ PASKIRSTYMAS PROGRAMOMS IR ASGNAVIMŲ </t>
  </si>
  <si>
    <t>VALDYTOJAMS</t>
  </si>
  <si>
    <t>J. Keliočio viešoji biblioteka</t>
  </si>
  <si>
    <t>Lėšos socialinių paslaugų šakos kolektyvinėje sutartyje numatytiems įsipareigijimams įgyvendinti</t>
  </si>
  <si>
    <t>Valstybės biudžeto lėšos savivaldybių bendrojo ugdymo mokyklų tinklo iniciatyvoms skatinti</t>
  </si>
  <si>
    <t>Valstybės biudžeto lėšos išlaidoms, susijusioms su mokyklų mokytojų, dirbančių pagal ikimokyklinio, priešmokyklinio, bendrojo ugdymo ir profesinio mokymo programas, personalo optimizavimui ir atnaujinimui, apmokėti</t>
  </si>
  <si>
    <t>Pandėlio gimnazija</t>
  </si>
  <si>
    <t>L.-d.,,Varpelis"</t>
  </si>
  <si>
    <t>Pandėlio UDC</t>
  </si>
  <si>
    <t>Lietuvos Respublikos Vyriausybės rezervo lėšos savivaldybių partirtoms materialinių išteklių trikimo, siekiant šalinti COVID-19 ligos padarinius ir valdyti  jos plitimą esant valstybės lygio ekstremaliajai situacijai, išlaidoms kompensuoti</t>
  </si>
  <si>
    <t xml:space="preserve">  iš jų:</t>
  </si>
  <si>
    <t xml:space="preserve">  (Rokiškio rajono savivaldybės tarybos </t>
  </si>
  <si>
    <t>Jaunimo užimtumo vasarą ir integravimo į darbo rinką projektui finansuoti</t>
  </si>
  <si>
    <t>iš jų:  socialinė parama</t>
  </si>
  <si>
    <t xml:space="preserve">          kompensacijos už šildymą ir vandenį</t>
  </si>
  <si>
    <t>Obelių gimnazijos IUS</t>
  </si>
  <si>
    <t xml:space="preserve"> IŠ VISO VALSTYBĖS BIUDŽETO LĖŠŲ (53+118)</t>
  </si>
  <si>
    <t>ROKIŠKIO RAJONO SAVIVALDYBĖS BIUDŽETINIŲ ĮSTAIGŲ 2022 M. PAJAMOS</t>
  </si>
  <si>
    <t xml:space="preserve">       UŽ TEIKIAMAS PASLAUGAS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</si>
  <si>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</si>
  <si>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</si>
  <si>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</si>
  <si>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</si>
  <si>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</si>
  <si>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</si>
  <si>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</si>
  <si>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</si>
  <si>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</si>
  <si>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J. Tumo-Vaižganto gimnazija</t>
  </si>
  <si>
    <t>J. Tūbelio progimnazija</t>
  </si>
  <si>
    <t>Juodupės gimn. neformal. šviet. sk.</t>
  </si>
  <si>
    <t>Kamajų A. Strazdo gimnazija</t>
  </si>
  <si>
    <t>Kamajų A. Strazdo gimnazijos Jūžintų sk.</t>
  </si>
  <si>
    <t>Kamajų gimn. ikimokykl. ugdymo sk.</t>
  </si>
  <si>
    <t>Kamajų gimn. neformal.šviet. sk.</t>
  </si>
  <si>
    <t>Obelių gimn. neformal.šviet. sk.</t>
  </si>
  <si>
    <t xml:space="preserve">Pandėlio universalus daugiafunkcis centras </t>
  </si>
  <si>
    <t xml:space="preserve">          Rokiškio rajono savivaldybės tarybos </t>
  </si>
  <si>
    <t>(Rokiškio rajono savivaldybės tarybos</t>
  </si>
  <si>
    <t>redakcija)</t>
  </si>
  <si>
    <t>Lėšos išlaidoms , susijusioms su mokyklų mokytojų, dirbančių pagal ikimokyklinio, priešmokyklinio, bendrojo  ugdymo ir profesinio mokymo programas, personalo optimizavimui ir atnaujinimui, apmokėti</t>
  </si>
  <si>
    <t xml:space="preserve">                                                              redakcija)</t>
  </si>
  <si>
    <t xml:space="preserve">                                                                                Rokiškio rajono savivaldybės tarybos  </t>
  </si>
  <si>
    <t xml:space="preserve">                                                                               (Rokiškio rajono savivaldybės tarybos </t>
  </si>
  <si>
    <t>Daugiafunkcės salės Rokiškio m. Taikos g.21A  statybai (VIP)</t>
  </si>
  <si>
    <t>ROKIŠKIO RAJONO SAVIVALDYBĖS 2022 METŲ BIUDŽETO ASIGNAVIMAI PROGRAMOMS</t>
  </si>
  <si>
    <t>Projekto pabaiga 2022-12-01 . Papildomi darbai šilumos trasų remontas ir dangos atstatymo darbai 29,8525 tūks. Eur. Sutarties indeksavimas 33,77 tūkst. Eur</t>
  </si>
  <si>
    <r>
      <t>Rokiškio dvaro sodybos alaus darykla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(u. k. KVR 24857),Tyzenhauzų g. 1, Rokiškio m. avarijos grėsmės pašalinimo - apsaugos techninių priemonių įrengimo ir neatidėliotini saugojimo darbai</t>
    </r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</si>
  <si>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            2022 M. SĄRAŠAS</t>
    </r>
  </si>
  <si>
    <t>sumos-tūkst. eurų</t>
  </si>
  <si>
    <t xml:space="preserve">                                                                                                        sumos- tūkst. eurų</t>
  </si>
  <si>
    <t>Kamajų A.Strazdo gimnazijos ikimokykl. ugdymo skyrius</t>
  </si>
  <si>
    <t>Reikalinga 2022 metams , tūkst. Eur</t>
  </si>
  <si>
    <t>Pratęstas iki 2022-12-31</t>
  </si>
  <si>
    <t xml:space="preserve">Projekto pabaiga 2022-12-01. </t>
  </si>
  <si>
    <t xml:space="preserve"> Projektas pabaigtas</t>
  </si>
  <si>
    <t xml:space="preserve">Projekto vykdymo laikotarpis 2022-04-27- 2024-01-15. </t>
  </si>
  <si>
    <t>Valstybės rezervo lėšos, skirtos užsieniečiams, pasitraukusiems iš Ukrainos dėl Rusijos Federacijos karinių veiksmų Ukrainoje,priimti ir pagalbai jiems  teikti iki 2022m. birželio 13d., įgyvendinant LR  piniginės paramos nepasiturintiems gyventojams įstatymą`</t>
  </si>
  <si>
    <t>Lėšos gerinti socialinių paslaugų kokybę ir prieinamumą, didinti socialinės paramos veiksmingumą kriziniais atvejais šeimoje (individualios priežiūros darbuotojų darbo užmokesčiui finansuoti)</t>
  </si>
  <si>
    <t>1.3.4.1.1.5.12.</t>
  </si>
  <si>
    <t>VALSTYBĖS INVESTICIJŲ PROGRAMOJE NUMATYTOMS KAPITALO INVESTICIJOMS FINANSUOTI (72+73)</t>
  </si>
  <si>
    <t>APLINKOS MINISTERIJA</t>
  </si>
  <si>
    <t>Dotacija naudotų padangų, kurių turėtojo nustatyti neįmanoma arba kuris neegzistuoja, tvarkymui</t>
  </si>
  <si>
    <t>1.3.4.1.1.5.32.</t>
  </si>
  <si>
    <t>Juozo Keliuočio viešoji biblioteka</t>
  </si>
  <si>
    <t>Kamajų A.Strazdo gimnazijos Jūžintų skyrius</t>
  </si>
  <si>
    <t>Senamiesčio progimnazijos Laibgalių ikimok.ir priešmok.ugdymo sk.</t>
  </si>
  <si>
    <t>Lėšos  ugdymui,maitinimui ir pavėžėjimui socialinę riziką patiriančių vaikų ikimokykliniam ugdymui užtikrinti</t>
  </si>
  <si>
    <t>iš jų</t>
  </si>
  <si>
    <t>Panemunėlio UDC</t>
  </si>
  <si>
    <t>Projekto vykdymas dėl COVID -19 pratestas iki 2022-09-30. Lėšos gautos ir bus grąžintos įvykdžius projektą iki 2022.12.31</t>
  </si>
  <si>
    <t>Projekto veiklų pabaiga 2022.12.31</t>
  </si>
  <si>
    <t>Kamajų A.Strazdo gimnazijos neformaliojo švietimo skyrius</t>
  </si>
  <si>
    <t>Obelių gimnazijos neformaliojo švietimo skyrius</t>
  </si>
  <si>
    <t>Rudolfo Lymano muzikos mokyklos choreografijos sk.</t>
  </si>
  <si>
    <t>Juodupės gimnazijos neformaliojo švietimo skyrius</t>
  </si>
  <si>
    <t>Neformaliojo vaikų švietimo programoms</t>
  </si>
  <si>
    <t>Dotacijos grąžinimas</t>
  </si>
  <si>
    <t>Paskolų aptarnavimas ir grąžinimas</t>
  </si>
  <si>
    <t>Savivaldybės kitos išlaidos</t>
  </si>
  <si>
    <t>Prisidėjimui prie projektų, finansuojamų  ES ir kitų fondų paramos, valstybės investicijų programos lėšų</t>
  </si>
  <si>
    <t>Lėšos kompensacijoms už būsto suteikimą užsieniečiams, pasitraukusiems iš Ukrainos, finansuoti (2022m.gegužės-lapkričio mėn.)</t>
  </si>
  <si>
    <t>Lėšos kompensacijoms už būsto suteikimą užsieniečiams, pasitraukusiems iš Ukrainos, finansuoti (2022m. gegužės-lapkričio mėn.)</t>
  </si>
  <si>
    <t>Socialinė parama</t>
  </si>
  <si>
    <t xml:space="preserve">                                                                                                                                                             </t>
  </si>
  <si>
    <t xml:space="preserve">Rokiškio rajono savivaldybės tarybos    </t>
  </si>
  <si>
    <t xml:space="preserve">                                                                                          </t>
  </si>
  <si>
    <t>2022 m. vasario 23 d.sprendimo Nr. TS-25</t>
  </si>
  <si>
    <t>9 priedas</t>
  </si>
  <si>
    <t xml:space="preserve">(Rokiškio rajono savivaldybės tarybos </t>
  </si>
  <si>
    <t>sumos-eurais</t>
  </si>
  <si>
    <t>Eil. Nr.</t>
  </si>
  <si>
    <t>Įstaigos pavadinimas</t>
  </si>
  <si>
    <t>Ugdymo procesui organizuoti ir valdyti</t>
  </si>
  <si>
    <t>Švietimo pagalbai</t>
  </si>
  <si>
    <t>Mokyklų bibliotekos darbuotojams</t>
  </si>
  <si>
    <t>Skaitmeninio ugdymo plėtrai</t>
  </si>
  <si>
    <t>Lopšelis-darželis ,,Nykštukas"</t>
  </si>
  <si>
    <t>Lopšelis-darželis ,,Pumpurėlis"</t>
  </si>
  <si>
    <t>Juodupės lopšelis-darželis</t>
  </si>
  <si>
    <t>Mokykla-darželis ,,Ąžuoliukas"</t>
  </si>
  <si>
    <t>M.-d. ,,Ąžuoliukas" Kavoliškio sk.</t>
  </si>
  <si>
    <t>Lopšelis-darželis ,,Varpelis"</t>
  </si>
  <si>
    <t>Senamiesčio progimnazijos Laibgalių ikimokyklinio ir priešmokyklinio ugdymo sk.</t>
  </si>
  <si>
    <t>Juozo Tumo-Vaižganto gimnazijos suaugusiųjų ir jaunimo sk.</t>
  </si>
  <si>
    <t>Kamajų Antano Strazdo gimnazija</t>
  </si>
  <si>
    <t>Kamajų Antano Strazdo gimnazijos Jūžintų sk.</t>
  </si>
  <si>
    <t>Kamajų Antano Strazdo gimnazijos ikimokyklinio ugdymo skyrius</t>
  </si>
  <si>
    <t>Iš viso:</t>
  </si>
  <si>
    <t>Asmenų su sunkia negalia socialinė globa</t>
  </si>
  <si>
    <t>Būsto pritaikymas neįgaliesiems</t>
  </si>
  <si>
    <t>Pagalbos pinigų ir kitų išmokų finansavimas</t>
  </si>
  <si>
    <t>Kompensacijos už šildymą ir vandenį</t>
  </si>
  <si>
    <t>Jaunimo politikos įgyvendinimo  programa</t>
  </si>
  <si>
    <t xml:space="preserve">* Savivaldybės lėšos projektų prisidėjimui skiriamos 5 programoje </t>
  </si>
  <si>
    <t>Nuostolingų maršrutų išlaidų kompensavimas</t>
  </si>
  <si>
    <t>Lietuvos Respublikos Vyriausybės rezervo lėšos savivaldybių partirtoms  išlaidoms, susijusioms su užsieniečiais, pasitraukusiais iš Ukrainos dėl Rusijos Federacijos karinių veiksmų Ukrainoje, kompensuoti</t>
  </si>
  <si>
    <t>1.3.4.1.1.5.33.</t>
  </si>
  <si>
    <t>Lietuvos Respublikos Vyriausybės rezervo lėšos savivaldybių partirtoms išlaidoms, susijusioms su užsieniečiais, pasitraukusiais iš Ukrainos dėl Rusijos Federacijos karinių  veiksmų Ukrainoje, kompensuoti</t>
  </si>
  <si>
    <t xml:space="preserve">Lėšos integraliai pagalbai teikti </t>
  </si>
  <si>
    <t>1.3.4.1.1.5.34.</t>
  </si>
  <si>
    <t>Administracijos direktoriaus rezervas</t>
  </si>
  <si>
    <t>Parapijos senelių namų finansavimas</t>
  </si>
  <si>
    <t>Asmenų patalpinimas į stacionarias globos įstaigas</t>
  </si>
  <si>
    <t>Asmens higienos paslaugos</t>
  </si>
  <si>
    <t xml:space="preserve">Parama šeimynoms </t>
  </si>
  <si>
    <t>Mirusių asmenų palaikų ekspertiniams tyrimams nuvežimo išlaidoms</t>
  </si>
  <si>
    <t>Kapitalo investicijos ir ilgalaikio turto remontas</t>
  </si>
  <si>
    <t>Daugiabučių namų bendrijų rėmimo fondas</t>
  </si>
  <si>
    <t>Strateginio planavimo ir viešųjų pirkimų skyrius</t>
  </si>
  <si>
    <t>Europos ir kitų fondų projektams dalinai finansuoti</t>
  </si>
  <si>
    <t>Investiciniams projektams, galimybių studijoms ir kitiems dokumentams rengti</t>
  </si>
  <si>
    <t>Savivaldybės strateginio ilgalaikio plėtros plano rengimo paslaugos</t>
  </si>
  <si>
    <t>Paveldosaugos komisijos veiklos programa</t>
  </si>
  <si>
    <t>Žemės sklypų kadastrinių matavimų atlikimas ir kitos paslaugos</t>
  </si>
  <si>
    <t>Žaidimų ailštelei L. Šepkos parke įrengti</t>
  </si>
  <si>
    <t xml:space="preserve">Suaugusiųjų neformalaus ugdymo programoms </t>
  </si>
  <si>
    <t>Mokinių pavėžėjimas tėvų (globėjų) nuosavu transportu</t>
  </si>
  <si>
    <t>Finansinė parama atvykstantiems pedagogams</t>
  </si>
  <si>
    <t>Lengvatinio keleivių pervežimo išlaidų kompensavimas</t>
  </si>
  <si>
    <t>Vietinio reguliaraus susisiekimo organizavimas</t>
  </si>
  <si>
    <t xml:space="preserve">Komunikacijos ir kultūros skyrius </t>
  </si>
  <si>
    <t>Nevyriausybinių organizacijų projektų finansavimas</t>
  </si>
  <si>
    <t>Leidybos ir komunikacijos projektų finansavimas</t>
  </si>
  <si>
    <t>VšĮ Rokiškio turizmo centras dalininko piniginiam įnašui</t>
  </si>
  <si>
    <t xml:space="preserve">Architektūros ir  paveldosaugos skyrius  </t>
  </si>
  <si>
    <t>sumos- tūkst.eur</t>
  </si>
  <si>
    <t xml:space="preserve">Lėšos kompensacijoms už būsto suteikimą užsieniečiams, pasitraukusiems iš Ukrainos, finansuoti </t>
  </si>
  <si>
    <t>10476 eurų sumokėta seniūnijai už želdinių atkuriamąją vertę. 6050 darbo projekto ekspertizės išlaidos.</t>
  </si>
  <si>
    <t>Projekto veiklų pabaiga 2023-03-31</t>
  </si>
  <si>
    <t xml:space="preserve">Projektas pabaigtas 2022-07-31. </t>
  </si>
  <si>
    <t xml:space="preserve">Projektas užbaigtas. Pateiktas IV MP ir galutinė ataskaita. </t>
  </si>
  <si>
    <t xml:space="preserve">Projekto pabaiga 2023-12. 2022 m. patirtos bendrosios išlaidos. Planuota rangos darbus vykdyti 2022 m. rudenį, tačiau rangovas vykdo ir kitą projektą (Neretėlės), todėl rangos darbai bus vykdomi 2023 m.,  II-IV MP bus teikiami 2023 m. 05-12 mėn. </t>
  </si>
  <si>
    <t>Projekto pabaiga 2023-12.  Vyksta rangos darbai.2022-12-15 teikiamas II MP (dalies rangos darbų įgyvendinimas), 2023 m. III-IV MP.</t>
  </si>
  <si>
    <t>projekto užbaigimas gali persikelti į kitus metus, priklausys nuo valstybinės komisijos statybos užbaigimo akto išdavimo datos. Dokumentai aktui gauti jau pateikti</t>
  </si>
  <si>
    <t>Projekto pabaiga 2023 m. gegužės mėn., bet dar su ta pačia sutartim yra nupirkta ir saulės elektrinės priežiūra 5 m.</t>
  </si>
  <si>
    <t>2023 m.iš SB  reikės  3,12700 euro.</t>
  </si>
  <si>
    <t xml:space="preserve"> 2023 m. iš SB reikės 0,24200 tūkst. Eur</t>
  </si>
  <si>
    <t>Projekto pabaiga 2022-12. Paslauga dėl ŠESD užsakyta.</t>
  </si>
  <si>
    <t xml:space="preserve">Projekto veiklos bus tęsiamos iki 2026-12-31. SB lėšų dalis numatoma sugrąžinti 2023 m. </t>
  </si>
  <si>
    <t xml:space="preserve">Pabaigos data 2022-10-31, pateiktas galutinis MP. SB lėšos, skirtos 20212 m. bus grąžintos 2023 m. po VB finansavimo kompensavimo.                   </t>
  </si>
  <si>
    <t xml:space="preserve">Planuojama projekto pabaiga: 2023 m. balandžio - gegužės mėn.            </t>
  </si>
  <si>
    <t xml:space="preserve"> Projektas baigtas    </t>
  </si>
  <si>
    <t>Pabaigos data 2022 08 31</t>
  </si>
  <si>
    <t xml:space="preserve">Projektas baigtas 2022-09-08. </t>
  </si>
  <si>
    <t>Projekto veiklos pratęstos, 2022 m. nepanaudotos lėšos - 1,60132, jų reikės 2023 m.</t>
  </si>
  <si>
    <t xml:space="preserve"> Projekto pabaiga 2023 m. </t>
  </si>
  <si>
    <t xml:space="preserve">Pabaiga 2023-06, SB lėšų 2022 m. nereikės, numatyti 2023 m. </t>
  </si>
  <si>
    <t>Projekto vykdymo laikotarpis: 2022-03-01 -2023-08-31</t>
  </si>
  <si>
    <t>Projekto vykdymo laikotarpis nuo 2021-03-01 iki 2022-08-31. SB lėšų 2022 m. nereikės.</t>
  </si>
  <si>
    <t>NMA išsiųsti papildomi duomenys dėl sutarties pasirašymo. SB lėšos bus grąžintos pasirašius sutartį.</t>
  </si>
  <si>
    <t xml:space="preserve">Lėšų reikės 2023 m. </t>
  </si>
  <si>
    <t>Numatoma SB lėšas panaudoti iki 2022-12-31</t>
  </si>
  <si>
    <t>Katalėjos šeimynai</t>
  </si>
  <si>
    <t>Beglobių gyvūnų priežiūra</t>
  </si>
  <si>
    <t xml:space="preserve">Akredituotai vaikų dienos socialinei priežiūrai organizuoti, teikti ir administruoti </t>
  </si>
  <si>
    <t>Mokymo lėšos ugdymo procesui organizuoti ir valdyti bei švietimo pagalbai, bibliotekos darbuotojams ir skaitmeninio ugdymo plėtrai 2022 metams</t>
  </si>
  <si>
    <t xml:space="preserve">                   2022 m. vasario 23 d. sprendimo Nr. TS-25</t>
  </si>
  <si>
    <t xml:space="preserve">                                                                                                        </t>
  </si>
  <si>
    <t>3 priedas</t>
  </si>
  <si>
    <t xml:space="preserve"> (Rokiškio rajono savivaldybės tarybos </t>
  </si>
  <si>
    <t xml:space="preserve">Panemunėlio universalus daugiafunkcis centras </t>
  </si>
  <si>
    <t>Europos Sąjungos finansinės paramos lėšos einamiesiems tikslams</t>
  </si>
  <si>
    <t>Europos Sąjungos finansinės paramos lėšos turtui įsigyti</t>
  </si>
  <si>
    <t>1.3.3.1.1.1.</t>
  </si>
  <si>
    <t>1.3.3.2.1.1.</t>
  </si>
  <si>
    <t>Europos Sąjungos finansinės paramos lėšos (12+13)</t>
  </si>
  <si>
    <t>Nuostolingų maršrutų išlaidoms kompensuoti</t>
  </si>
  <si>
    <t xml:space="preserve"> Savivaldybių bendrojo ugdymo mokyklų tinklo stiprinimo  iniciatyvoms skatinti-UAB" Rokiškio autobusų parkas"- už mokinių pavėžėjimą</t>
  </si>
  <si>
    <t>DOTACIJOS (11+14+19+47)</t>
  </si>
  <si>
    <t>Specialioji tikslinė dotacija iš viso (15+...+18)</t>
  </si>
  <si>
    <t>Kitos dotacijos einamiesiems tikslams (20+...+46)</t>
  </si>
  <si>
    <t>Kitos dotacijos turtui įsigyti (48+...+53)</t>
  </si>
  <si>
    <t>Turto pajamos(56+57+58)</t>
  </si>
  <si>
    <t>KITOS PAJAMOS (55+59+60+63+64)</t>
  </si>
  <si>
    <t>Rinkliavos(61+62)</t>
  </si>
  <si>
    <t>VISI MOKESČIAI, PAJAMOS IR DOTACIJOS(1+10+54+65)</t>
  </si>
  <si>
    <t xml:space="preserve">IŠ VISO KITOMS TIKSLINĖMS DOTACIJOMS   (54+55+58+59+62+...+66+...+72...75+78+81+84+85+86+89+90+93...+96+109+110+111+118+119+122+123+124+127..129)           </t>
  </si>
  <si>
    <t>10 priedas</t>
  </si>
  <si>
    <t>Kamajų Antano Strazdo gimnazijos ikimokykl. ugdymo skyrius</t>
  </si>
  <si>
    <t>Kamajų Antano Strazdo gimnazijos Jūžintų skyrius</t>
  </si>
  <si>
    <t>Kamajų Antano Strazdo gimnazijos neformaliojo švietimo skyrius</t>
  </si>
  <si>
    <t>KITOS DOTACIJOS (35+48+51+66+69+71+73)</t>
  </si>
  <si>
    <t>2022 m. VB lėšomis darbus vykdys   Kultūros infrastruktūros centras, reikalingos papildomiems nenumatytiems darbams  34932,01 Eur iš SB.</t>
  </si>
  <si>
    <t>Projektas baigiamas  2023-03-31. Savivaldybės lėšų poriekis 2023 m. -915,70 Eur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</si>
  <si>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2023-12
</t>
  </si>
  <si>
    <t>26,57958</t>
  </si>
  <si>
    <t>Rangos darbų pabaiga 2023-05-16. Projekto vertė padidėjo dėl papildomų darbų sutarties DS-73 ir drėgmės tyrimų sutarties DS-86 bei dėl tvarkybos darbų projekto parengimo bei darbų atlikimo sutarties DS-748  kainų.  2023 m. SB reikalingos lėšos apie 260 tū</t>
  </si>
  <si>
    <t>Smulkaus ir vidutinio verslo plėtros programa</t>
  </si>
  <si>
    <t>Lengvatinio moksleivių pervež. Išlaidoms kompensuoti</t>
  </si>
  <si>
    <t>73,70385</t>
  </si>
  <si>
    <t>Valst.funkcija</t>
  </si>
  <si>
    <t>Lėšų suma-eurais</t>
  </si>
  <si>
    <t>t.sk turtui įsigyti</t>
  </si>
  <si>
    <t>t.sk</t>
  </si>
  <si>
    <t>`04</t>
  </si>
  <si>
    <t>`06</t>
  </si>
  <si>
    <t>`08</t>
  </si>
  <si>
    <t>`09</t>
  </si>
  <si>
    <t>`10</t>
  </si>
  <si>
    <t>`07</t>
  </si>
  <si>
    <t>BĮ Rokiškio jaunimo centras</t>
  </si>
  <si>
    <t>Obelių soc paslaugų namai</t>
  </si>
  <si>
    <t>Europos Sąjungos finansinės paramos lėšos iš viso</t>
  </si>
  <si>
    <t xml:space="preserve">     iš jų: einamiesiems tikslams</t>
  </si>
  <si>
    <t xml:space="preserve">             turtui įsigyti</t>
  </si>
  <si>
    <t>Subsidijos gamintojams už šilumunę energiją</t>
  </si>
  <si>
    <t>PRATC už atliekų tvarkymą</t>
  </si>
  <si>
    <t xml:space="preserve">                                                              2022 m.gruodžio 23 d. sprendimo Nr. TS- 279</t>
  </si>
  <si>
    <t xml:space="preserve">                                                                               2022 m. gruodžio 23 d. sprendimo Nr. TS- 279 redakcija)</t>
  </si>
  <si>
    <t xml:space="preserve"> 2022 m. gruodžio 23 d. sprendimo Nr. TS-279</t>
  </si>
  <si>
    <t>(Rokiškio rajono savivaldybės tarybos                    2022 m. gruodžio 23 d. sprendimo Nr. TS-279   pakeitimai)</t>
  </si>
  <si>
    <t>(Rokiškio rajono savivaldybės tarybos          2022 m. gruodžio 23 d. sprendimo Nr.TS- 279   pakeitimai)</t>
  </si>
  <si>
    <t>2022m. gruodžio 23d. sprendimo Nr. TS-279</t>
  </si>
  <si>
    <r>
      <t xml:space="preserve">                        </t>
    </r>
    <r>
      <rPr>
        <sz val="10"/>
        <rFont val="Arial"/>
        <family val="2"/>
        <charset val="186"/>
      </rPr>
      <t xml:space="preserve">   iš jų:</t>
    </r>
  </si>
  <si>
    <t>2022m.gruodžio 23 d. sprendimo Nr. TS-279</t>
  </si>
  <si>
    <t>2022 m. gruodžio 23 d. sprendimo Nr. TS-279</t>
  </si>
  <si>
    <t>2022 m. vasario 26 d. sprendimo TS -25</t>
  </si>
  <si>
    <t>2021 m.gruodžio 23 d. sprendimo Nr. TS-279</t>
  </si>
  <si>
    <t>10 priedas)</t>
  </si>
  <si>
    <r>
      <t xml:space="preserve"> </t>
    </r>
    <r>
      <rPr>
        <b/>
        <sz val="12"/>
        <rFont val="Times New Roman"/>
        <family val="1"/>
        <charset val="186"/>
      </rPr>
      <t xml:space="preserve">Europos Sąjungos, kitos tarptautinės paramos ir bendrojo finansavimo  lėšų </t>
    </r>
  </si>
  <si>
    <r>
      <t xml:space="preserve">                                 </t>
    </r>
    <r>
      <rPr>
        <b/>
        <sz val="10"/>
        <rFont val="Arial"/>
        <family val="2"/>
        <charset val="186"/>
      </rPr>
      <t xml:space="preserve"> paskirstymas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</si>
</sst>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"/>
    <numFmt numFmtId="170" formatCode="0.000000"/>
    <numFmt numFmtId="171" formatCode="_-* #,##0.00000\ _€_-;\-* #,##0.00000\ _€_-;_-* &quot;-&quot;??\ _€_-;_-@_-"/>
    <numFmt numFmtId="172" formatCode="_-* #,##0.00000\ _€_-;\-* #,##0.00000\ _€_-;_-* &quot;-&quot;?????\ _€_-;_-@_-"/>
    <numFmt numFmtId="173" formatCode="0;[Red]0"/>
    <numFmt numFmtId="174" formatCode="_-* #,##0.000\ _€_-;\-* #,##0.000\ _€_-;_-* &quot;-&quot;??\ _€_-;_-@_-"/>
  </numFmts>
  <fonts count="5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2"/>
      <color rgb="FF0070C0"/>
      <name val="Times New Roman"/>
      <family val="1"/>
      <charset val="186"/>
    </font>
    <font>
      <sz val="10"/>
      <color rgb="FF0070C0"/>
      <name val="Arial"/>
      <family val="2"/>
      <charset val="186"/>
    </font>
    <font>
      <sz val="16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FF0000"/>
      <name val="Times New Roman"/>
      <family val="1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b/>
      <i/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14">
    <xf numFmtId="0" fontId="0" fillId="0" borderId="0"/>
    <xf numFmtId="0" fontId="23" fillId="0" borderId="0"/>
    <xf numFmtId="0" fontId="28" fillId="0" borderId="0"/>
    <xf numFmtId="0" fontId="24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37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indent="15"/>
    </xf>
    <xf numFmtId="0" fontId="10" fillId="0" borderId="0" xfId="0" applyFont="1"/>
    <xf numFmtId="0" fontId="15" fillId="0" borderId="0" xfId="0" applyFont="1" applyAlignment="1"/>
    <xf numFmtId="16" fontId="0" fillId="0" borderId="0" xfId="0" applyNumberFormat="1"/>
    <xf numFmtId="0" fontId="14" fillId="0" borderId="0" xfId="0" applyFont="1"/>
    <xf numFmtId="0" fontId="0" fillId="0" borderId="0" xfId="0" applyFill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 applyAlignment="1"/>
    <xf numFmtId="0" fontId="12" fillId="0" borderId="0" xfId="0" applyFont="1"/>
    <xf numFmtId="0" fontId="14" fillId="0" borderId="0" xfId="0" applyFont="1" applyAlignment="1"/>
    <xf numFmtId="0" fontId="13" fillId="0" borderId="5" xfId="9" applyFont="1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Font="1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Fon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Font="1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14" fillId="0" borderId="0" xfId="0" applyFont="1" applyFill="1" applyBorder="1"/>
    <xf numFmtId="0" fontId="20" fillId="0" borderId="0" xfId="0" applyFont="1"/>
    <xf numFmtId="0" fontId="13" fillId="0" borderId="30" xfId="9" applyFont="1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Font="1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 applyAlignment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14" fillId="3" borderId="0" xfId="0" applyNumberFormat="1" applyFont="1" applyFill="1" applyBorder="1" applyAlignment="1" applyProtection="1"/>
    <xf numFmtId="0" fontId="14" fillId="3" borderId="0" xfId="0" applyFont="1" applyFill="1"/>
    <xf numFmtId="166" fontId="14" fillId="3" borderId="58" xfId="0" applyNumberFormat="1" applyFont="1" applyFill="1" applyBorder="1" applyAlignment="1" applyProtection="1"/>
    <xf numFmtId="166" fontId="14" fillId="3" borderId="59" xfId="0" applyNumberFormat="1" applyFont="1" applyFill="1" applyBorder="1" applyAlignment="1" applyProtection="1"/>
    <xf numFmtId="0" fontId="14" fillId="0" borderId="0" xfId="0" applyFont="1" applyAlignment="1">
      <alignment wrapText="1"/>
    </xf>
    <xf numFmtId="0" fontId="14" fillId="3" borderId="0" xfId="0" applyNumberFormat="1" applyFont="1" applyFill="1" applyBorder="1" applyAlignment="1" applyProtection="1">
      <alignment wrapText="1"/>
    </xf>
    <xf numFmtId="0" fontId="13" fillId="0" borderId="0" xfId="0" applyFont="1" applyAlignment="1"/>
    <xf numFmtId="0" fontId="13" fillId="0" borderId="49" xfId="0" applyFont="1" applyFill="1" applyBorder="1" applyAlignment="1">
      <alignment vertical="top"/>
    </xf>
    <xf numFmtId="166" fontId="14" fillId="3" borderId="26" xfId="0" applyNumberFormat="1" applyFont="1" applyFill="1" applyBorder="1" applyAlignment="1" applyProtection="1"/>
    <xf numFmtId="166" fontId="14" fillId="3" borderId="38" xfId="0" applyNumberFormat="1" applyFont="1" applyFill="1" applyBorder="1" applyAlignment="1" applyProtection="1"/>
    <xf numFmtId="0" fontId="13" fillId="0" borderId="84" xfId="9" applyFont="1" applyBorder="1" applyAlignment="1">
      <alignment horizontal="center" vertical="center" wrapText="1"/>
    </xf>
    <xf numFmtId="0" fontId="13" fillId="0" borderId="85" xfId="9" applyFont="1" applyBorder="1" applyAlignment="1">
      <alignment horizontal="center" vertical="center" wrapText="1"/>
    </xf>
    <xf numFmtId="166" fontId="14" fillId="3" borderId="29" xfId="0" applyNumberFormat="1" applyFont="1" applyFill="1" applyBorder="1" applyAlignment="1" applyProtection="1"/>
    <xf numFmtId="0" fontId="0" fillId="0" borderId="0" xfId="0" applyBorder="1"/>
    <xf numFmtId="0" fontId="10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9" fillId="0" borderId="27" xfId="0" applyFont="1" applyBorder="1" applyAlignment="1">
      <alignment vertical="top" wrapText="1"/>
    </xf>
    <xf numFmtId="168" fontId="0" fillId="0" borderId="0" xfId="0" applyNumberFormat="1"/>
    <xf numFmtId="0" fontId="9" fillId="0" borderId="0" xfId="0" applyFont="1" applyAlignment="1"/>
    <xf numFmtId="16" fontId="9" fillId="0" borderId="0" xfId="0" applyNumberFormat="1" applyFont="1"/>
    <xf numFmtId="0" fontId="14" fillId="0" borderId="3" xfId="4" applyFont="1" applyFill="1" applyBorder="1" applyAlignment="1">
      <alignment wrapText="1"/>
    </xf>
    <xf numFmtId="0" fontId="14" fillId="0" borderId="3" xfId="4" applyFont="1" applyFill="1" applyBorder="1" applyAlignment="1">
      <alignment horizontal="center" wrapText="1"/>
    </xf>
    <xf numFmtId="0" fontId="14" fillId="0" borderId="3" xfId="4" applyFont="1" applyFill="1" applyBorder="1" applyAlignment="1">
      <alignment horizontal="left"/>
    </xf>
    <xf numFmtId="166" fontId="14" fillId="0" borderId="3" xfId="4" applyNumberFormat="1" applyFont="1" applyFill="1" applyBorder="1"/>
    <xf numFmtId="0" fontId="14" fillId="0" borderId="3" xfId="4" applyFont="1" applyFill="1" applyBorder="1"/>
    <xf numFmtId="0" fontId="14" fillId="0" borderId="3" xfId="4" applyFont="1" applyFill="1" applyBorder="1" applyAlignment="1">
      <alignment horizontal="center"/>
    </xf>
    <xf numFmtId="0" fontId="14" fillId="0" borderId="3" xfId="4" applyFont="1" applyFill="1" applyBorder="1" applyAlignment="1">
      <alignment horizontal="left" wrapText="1"/>
    </xf>
    <xf numFmtId="0" fontId="13" fillId="0" borderId="3" xfId="4" applyFont="1" applyFill="1" applyBorder="1"/>
    <xf numFmtId="0" fontId="13" fillId="0" borderId="3" xfId="4" applyFont="1" applyFill="1" applyBorder="1" applyAlignment="1">
      <alignment horizontal="center"/>
    </xf>
    <xf numFmtId="0" fontId="13" fillId="0" borderId="3" xfId="4" applyFont="1" applyFill="1" applyBorder="1" applyAlignment="1">
      <alignment horizontal="left"/>
    </xf>
    <xf numFmtId="166" fontId="13" fillId="0" borderId="3" xfId="4" applyNumberFormat="1" applyFont="1" applyFill="1" applyBorder="1"/>
    <xf numFmtId="0" fontId="13" fillId="0" borderId="3" xfId="4" applyFont="1" applyFill="1" applyBorder="1" applyAlignment="1">
      <alignment horizontal="left" vertical="top" wrapText="1"/>
    </xf>
    <xf numFmtId="0" fontId="13" fillId="0" borderId="3" xfId="4" applyFont="1" applyFill="1" applyBorder="1" applyAlignment="1"/>
    <xf numFmtId="166" fontId="13" fillId="0" borderId="3" xfId="0" applyNumberFormat="1" applyFont="1" applyFill="1" applyBorder="1"/>
    <xf numFmtId="0" fontId="14" fillId="0" borderId="3" xfId="4" applyFont="1" applyFill="1" applyBorder="1" applyAlignment="1">
      <alignment horizontal="left" vertical="top" wrapText="1"/>
    </xf>
    <xf numFmtId="0" fontId="14" fillId="0" borderId="13" xfId="4" applyFont="1" applyFill="1" applyBorder="1"/>
    <xf numFmtId="0" fontId="14" fillId="0" borderId="13" xfId="4" applyFont="1" applyFill="1" applyBorder="1" applyAlignment="1">
      <alignment horizontal="center"/>
    </xf>
    <xf numFmtId="0" fontId="14" fillId="0" borderId="13" xfId="4" applyFont="1" applyFill="1" applyBorder="1" applyAlignment="1">
      <alignment horizontal="left" vertical="top" wrapText="1"/>
    </xf>
    <xf numFmtId="166" fontId="14" fillId="0" borderId="13" xfId="4" applyNumberFormat="1" applyFont="1" applyFill="1" applyBorder="1"/>
    <xf numFmtId="166" fontId="14" fillId="0" borderId="37" xfId="4" applyNumberFormat="1" applyFont="1" applyFill="1" applyBorder="1"/>
    <xf numFmtId="0" fontId="34" fillId="0" borderId="3" xfId="0" applyFont="1" applyFill="1" applyBorder="1" applyAlignment="1">
      <alignment vertical="center" wrapText="1"/>
    </xf>
    <xf numFmtId="0" fontId="10" fillId="0" borderId="0" xfId="0" applyFont="1" applyBorder="1"/>
    <xf numFmtId="168" fontId="0" fillId="0" borderId="0" xfId="0" applyNumberFormat="1" applyFill="1"/>
    <xf numFmtId="0" fontId="14" fillId="3" borderId="88" xfId="0" applyNumberFormat="1" applyFont="1" applyFill="1" applyBorder="1" applyAlignment="1" applyProtection="1">
      <alignment horizontal="center" vertical="center" wrapText="1"/>
    </xf>
    <xf numFmtId="0" fontId="18" fillId="3" borderId="89" xfId="0" applyNumberFormat="1" applyFont="1" applyFill="1" applyBorder="1" applyAlignment="1" applyProtection="1">
      <alignment horizontal="center" vertical="center" wrapText="1"/>
    </xf>
    <xf numFmtId="0" fontId="13" fillId="3" borderId="88" xfId="0" applyNumberFormat="1" applyFont="1" applyFill="1" applyBorder="1" applyAlignment="1" applyProtection="1">
      <alignment horizontal="center" vertical="center" wrapText="1"/>
    </xf>
    <xf numFmtId="0" fontId="16" fillId="3" borderId="89" xfId="0" applyNumberFormat="1" applyFont="1" applyFill="1" applyBorder="1" applyAlignment="1" applyProtection="1">
      <alignment horizontal="center" vertical="center" wrapText="1"/>
    </xf>
    <xf numFmtId="0" fontId="13" fillId="3" borderId="90" xfId="0" applyNumberFormat="1" applyFont="1" applyFill="1" applyBorder="1" applyAlignment="1" applyProtection="1">
      <alignment horizontal="center" vertical="center" wrapText="1"/>
    </xf>
    <xf numFmtId="0" fontId="13" fillId="0" borderId="36" xfId="4" applyFont="1" applyFill="1" applyBorder="1"/>
    <xf numFmtId="0" fontId="14" fillId="0" borderId="37" xfId="4" applyFont="1" applyFill="1" applyBorder="1" applyAlignment="1">
      <alignment wrapText="1"/>
    </xf>
    <xf numFmtId="0" fontId="14" fillId="0" borderId="37" xfId="4" applyFont="1" applyFill="1" applyBorder="1" applyAlignment="1">
      <alignment horizontal="center" wrapText="1"/>
    </xf>
    <xf numFmtId="0" fontId="14" fillId="0" borderId="37" xfId="4" applyFont="1" applyFill="1" applyBorder="1" applyAlignment="1">
      <alignment horizontal="left"/>
    </xf>
    <xf numFmtId="0" fontId="0" fillId="0" borderId="0" xfId="0"/>
    <xf numFmtId="0" fontId="0" fillId="0" borderId="0" xfId="0" applyFont="1" applyAlignment="1"/>
    <xf numFmtId="166" fontId="0" fillId="0" borderId="0" xfId="0" applyNumberFormat="1"/>
    <xf numFmtId="0" fontId="13" fillId="0" borderId="6" xfId="4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wrapText="1"/>
    </xf>
    <xf numFmtId="0" fontId="14" fillId="0" borderId="6" xfId="4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171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right"/>
    </xf>
    <xf numFmtId="0" fontId="13" fillId="0" borderId="7" xfId="4" applyFont="1" applyFill="1" applyBorder="1"/>
    <xf numFmtId="0" fontId="34" fillId="0" borderId="3" xfId="0" applyFont="1" applyFill="1" applyBorder="1" applyAlignment="1">
      <alignment horizontal="center" vertical="center" wrapText="1"/>
    </xf>
    <xf numFmtId="0" fontId="13" fillId="0" borderId="93" xfId="4" applyFont="1" applyFill="1" applyBorder="1"/>
    <xf numFmtId="0" fontId="13" fillId="0" borderId="15" xfId="4" applyFont="1" applyFill="1" applyBorder="1"/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8" xfId="4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3" fillId="0" borderId="53" xfId="4" applyFont="1" applyFill="1" applyBorder="1"/>
    <xf numFmtId="0" fontId="13" fillId="0" borderId="37" xfId="0" applyFont="1" applyFill="1" applyBorder="1" applyAlignment="1">
      <alignment wrapText="1"/>
    </xf>
    <xf numFmtId="0" fontId="13" fillId="0" borderId="37" xfId="0" applyFont="1" applyFill="1" applyBorder="1" applyAlignment="1">
      <alignment vertical="center" wrapText="1"/>
    </xf>
    <xf numFmtId="0" fontId="13" fillId="0" borderId="92" xfId="0" applyFont="1" applyFill="1" applyBorder="1" applyAlignment="1">
      <alignment wrapText="1"/>
    </xf>
    <xf numFmtId="0" fontId="13" fillId="0" borderId="92" xfId="4" applyFont="1" applyFill="1" applyBorder="1" applyAlignment="1">
      <alignment horizontal="left" vertical="top" wrapText="1"/>
    </xf>
    <xf numFmtId="0" fontId="13" fillId="0" borderId="13" xfId="4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0" xfId="0" applyFill="1" applyBorder="1"/>
    <xf numFmtId="0" fontId="41" fillId="0" borderId="0" xfId="0" applyFont="1" applyBorder="1" applyAlignment="1">
      <alignment horizontal="center"/>
    </xf>
    <xf numFmtId="0" fontId="14" fillId="0" borderId="13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top" wrapText="1"/>
    </xf>
    <xf numFmtId="0" fontId="14" fillId="0" borderId="6" xfId="4" applyFont="1" applyFill="1" applyBorder="1" applyAlignment="1">
      <alignment horizontal="center" wrapText="1"/>
    </xf>
    <xf numFmtId="0" fontId="14" fillId="0" borderId="92" xfId="4" applyFont="1" applyFill="1" applyBorder="1" applyAlignment="1">
      <alignment wrapText="1"/>
    </xf>
    <xf numFmtId="0" fontId="14" fillId="0" borderId="6" xfId="4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166" fontId="14" fillId="0" borderId="2" xfId="4" applyNumberFormat="1" applyFont="1" applyFill="1" applyBorder="1"/>
    <xf numFmtId="0" fontId="0" fillId="0" borderId="0" xfId="0"/>
    <xf numFmtId="0" fontId="9" fillId="3" borderId="0" xfId="0" applyFont="1" applyFill="1"/>
    <xf numFmtId="0" fontId="0" fillId="0" borderId="0" xfId="0"/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0" fillId="0" borderId="0" xfId="0"/>
    <xf numFmtId="166" fontId="13" fillId="3" borderId="34" xfId="0" applyNumberFormat="1" applyFont="1" applyFill="1" applyBorder="1" applyAlignment="1" applyProtection="1"/>
    <xf numFmtId="0" fontId="13" fillId="0" borderId="3" xfId="0" applyFont="1" applyFill="1" applyBorder="1" applyAlignment="1">
      <alignment wrapText="1"/>
    </xf>
    <xf numFmtId="0" fontId="14" fillId="0" borderId="38" xfId="4" applyFont="1" applyFill="1" applyBorder="1"/>
    <xf numFmtId="166" fontId="14" fillId="0" borderId="1" xfId="4" applyNumberFormat="1" applyFont="1" applyFill="1" applyBorder="1"/>
    <xf numFmtId="166" fontId="13" fillId="0" borderId="1" xfId="4" applyNumberFormat="1" applyFont="1" applyFill="1" applyBorder="1"/>
    <xf numFmtId="0" fontId="14" fillId="0" borderId="1" xfId="4" applyFont="1" applyFill="1" applyBorder="1"/>
    <xf numFmtId="0" fontId="13" fillId="0" borderId="1" xfId="4" applyFont="1" applyFill="1" applyBorder="1"/>
    <xf numFmtId="0" fontId="14" fillId="0" borderId="10" xfId="0" applyFont="1" applyFill="1" applyBorder="1" applyAlignment="1">
      <alignment wrapText="1"/>
    </xf>
    <xf numFmtId="166" fontId="13" fillId="3" borderId="36" xfId="0" applyNumberFormat="1" applyFont="1" applyFill="1" applyBorder="1" applyAlignment="1" applyProtection="1"/>
    <xf numFmtId="0" fontId="0" fillId="0" borderId="0" xfId="0"/>
    <xf numFmtId="0" fontId="45" fillId="0" borderId="0" xfId="0" applyFont="1"/>
    <xf numFmtId="168" fontId="14" fillId="0" borderId="0" xfId="0" applyNumberFormat="1" applyFont="1"/>
    <xf numFmtId="166" fontId="14" fillId="0" borderId="60" xfId="0" applyNumberFormat="1" applyFont="1" applyFill="1" applyBorder="1"/>
    <xf numFmtId="0" fontId="46" fillId="0" borderId="0" xfId="0" applyFont="1"/>
    <xf numFmtId="0" fontId="47" fillId="0" borderId="0" xfId="0" applyFont="1"/>
    <xf numFmtId="0" fontId="47" fillId="0" borderId="0" xfId="0" applyFont="1" applyBorder="1"/>
    <xf numFmtId="0" fontId="48" fillId="0" borderId="0" xfId="0" applyFont="1"/>
    <xf numFmtId="166" fontId="14" fillId="0" borderId="26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10" fillId="0" borderId="0" xfId="0" applyFont="1" applyAlignment="1"/>
    <xf numFmtId="0" fontId="50" fillId="0" borderId="0" xfId="0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43" fontId="50" fillId="0" borderId="0" xfId="0" applyNumberFormat="1" applyFont="1" applyAlignment="1">
      <alignment horizontal="center"/>
    </xf>
    <xf numFmtId="172" fontId="50" fillId="0" borderId="0" xfId="0" applyNumberFormat="1" applyFont="1"/>
    <xf numFmtId="0" fontId="9" fillId="0" borderId="23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0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166" fontId="13" fillId="0" borderId="2" xfId="4" applyNumberFormat="1" applyFont="1" applyFill="1" applyBorder="1"/>
    <xf numFmtId="0" fontId="14" fillId="0" borderId="6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wrapText="1"/>
    </xf>
    <xf numFmtId="0" fontId="13" fillId="3" borderId="7" xfId="4" applyFont="1" applyFill="1" applyBorder="1"/>
    <xf numFmtId="0" fontId="14" fillId="3" borderId="3" xfId="4" applyFont="1" applyFill="1" applyBorder="1"/>
    <xf numFmtId="0" fontId="14" fillId="3" borderId="3" xfId="4" applyFont="1" applyFill="1" applyBorder="1" applyAlignment="1">
      <alignment horizontal="center"/>
    </xf>
    <xf numFmtId="0" fontId="14" fillId="3" borderId="3" xfId="4" applyFont="1" applyFill="1" applyBorder="1" applyAlignment="1">
      <alignment horizontal="left"/>
    </xf>
    <xf numFmtId="166" fontId="14" fillId="3" borderId="3" xfId="4" applyNumberFormat="1" applyFont="1" applyFill="1" applyBorder="1"/>
    <xf numFmtId="166" fontId="14" fillId="3" borderId="1" xfId="4" applyNumberFormat="1" applyFont="1" applyFill="1" applyBorder="1"/>
    <xf numFmtId="166" fontId="14" fillId="0" borderId="2" xfId="0" applyNumberFormat="1" applyFont="1" applyFill="1" applyBorder="1" applyAlignment="1">
      <alignment horizontal="right" wrapText="1"/>
    </xf>
    <xf numFmtId="166" fontId="13" fillId="0" borderId="1" xfId="4" applyNumberFormat="1" applyFont="1" applyFill="1" applyBorder="1" applyAlignment="1"/>
    <xf numFmtId="166" fontId="13" fillId="0" borderId="94" xfId="0" applyNumberFormat="1" applyFont="1" applyFill="1" applyBorder="1" applyAlignment="1">
      <alignment horizontal="right" wrapText="1"/>
    </xf>
    <xf numFmtId="167" fontId="13" fillId="0" borderId="2" xfId="0" applyNumberFormat="1" applyFont="1" applyFill="1" applyBorder="1" applyAlignment="1">
      <alignment horizontal="right" wrapText="1"/>
    </xf>
    <xf numFmtId="167" fontId="13" fillId="0" borderId="14" xfId="0" applyNumberFormat="1" applyFont="1" applyFill="1" applyBorder="1" applyAlignment="1">
      <alignment horizontal="right" wrapText="1"/>
    </xf>
    <xf numFmtId="166" fontId="13" fillId="0" borderId="2" xfId="0" applyNumberFormat="1" applyFont="1" applyFill="1" applyBorder="1" applyAlignment="1">
      <alignment horizontal="right" wrapText="1"/>
    </xf>
    <xf numFmtId="166" fontId="14" fillId="0" borderId="35" xfId="0" applyNumberFormat="1" applyFont="1" applyFill="1" applyBorder="1" applyAlignment="1">
      <alignment horizontal="right" wrapText="1"/>
    </xf>
    <xf numFmtId="168" fontId="14" fillId="0" borderId="3" xfId="0" applyNumberFormat="1" applyFont="1" applyFill="1" applyBorder="1" applyAlignment="1">
      <alignment wrapText="1"/>
    </xf>
    <xf numFmtId="0" fontId="14" fillId="0" borderId="3" xfId="4" applyFont="1" applyFill="1" applyBorder="1" applyAlignment="1">
      <alignment horizontal="left" vertical="center" wrapText="1"/>
    </xf>
    <xf numFmtId="166" fontId="14" fillId="0" borderId="2" xfId="0" applyNumberFormat="1" applyFont="1" applyFill="1" applyBorder="1" applyAlignment="1">
      <alignment horizontal="right" vertical="center" wrapText="1"/>
    </xf>
    <xf numFmtId="166" fontId="14" fillId="0" borderId="3" xfId="4" applyNumberFormat="1" applyFont="1" applyFill="1" applyBorder="1" applyAlignment="1">
      <alignment vertical="center"/>
    </xf>
    <xf numFmtId="166" fontId="26" fillId="0" borderId="12" xfId="0" applyNumberFormat="1" applyFont="1" applyBorder="1" applyAlignment="1"/>
    <xf numFmtId="166" fontId="26" fillId="0" borderId="14" xfId="0" applyNumberFormat="1" applyFont="1" applyBorder="1" applyAlignment="1"/>
    <xf numFmtId="166" fontId="14" fillId="0" borderId="34" xfId="0" applyNumberFormat="1" applyFont="1" applyFill="1" applyBorder="1" applyAlignment="1"/>
    <xf numFmtId="166" fontId="14" fillId="0" borderId="35" xfId="0" applyNumberFormat="1" applyFont="1" applyFill="1" applyBorder="1" applyAlignment="1"/>
    <xf numFmtId="166" fontId="14" fillId="0" borderId="36" xfId="0" applyNumberFormat="1" applyFont="1" applyFill="1" applyBorder="1" applyAlignment="1"/>
    <xf numFmtId="166" fontId="14" fillId="0" borderId="38" xfId="0" applyNumberFormat="1" applyFont="1" applyFill="1" applyBorder="1" applyAlignment="1"/>
    <xf numFmtId="166" fontId="14" fillId="0" borderId="12" xfId="0" applyNumberFormat="1" applyFont="1" applyFill="1" applyBorder="1" applyAlignment="1"/>
    <xf numFmtId="166" fontId="14" fillId="0" borderId="14" xfId="0" applyNumberFormat="1" applyFont="1" applyFill="1" applyBorder="1" applyAlignment="1"/>
    <xf numFmtId="166" fontId="14" fillId="0" borderId="20" xfId="0" applyNumberFormat="1" applyFont="1" applyFill="1" applyBorder="1" applyAlignment="1"/>
    <xf numFmtId="166" fontId="14" fillId="0" borderId="21" xfId="0" applyNumberFormat="1" applyFont="1" applyFill="1" applyBorder="1" applyAlignment="1"/>
    <xf numFmtId="166" fontId="14" fillId="0" borderId="26" xfId="0" applyNumberFormat="1" applyFont="1" applyFill="1" applyBorder="1" applyAlignment="1"/>
    <xf numFmtId="166" fontId="14" fillId="0" borderId="27" xfId="0" applyNumberFormat="1" applyFont="1" applyFill="1" applyBorder="1" applyAlignment="1"/>
    <xf numFmtId="166" fontId="14" fillId="0" borderId="29" xfId="0" applyNumberFormat="1" applyFont="1" applyFill="1" applyBorder="1" applyAlignment="1"/>
    <xf numFmtId="166" fontId="14" fillId="0" borderId="60" xfId="0" applyNumberFormat="1" applyFont="1" applyBorder="1" applyAlignment="1"/>
    <xf numFmtId="166" fontId="14" fillId="3" borderId="47" xfId="0" applyNumberFormat="1" applyFont="1" applyFill="1" applyBorder="1" applyAlignment="1" applyProtection="1"/>
    <xf numFmtId="166" fontId="14" fillId="3" borderId="40" xfId="0" applyNumberFormat="1" applyFont="1" applyFill="1" applyBorder="1" applyAlignment="1" applyProtection="1"/>
    <xf numFmtId="166" fontId="14" fillId="3" borderId="46" xfId="0" applyNumberFormat="1" applyFont="1" applyFill="1" applyBorder="1" applyAlignment="1" applyProtection="1"/>
    <xf numFmtId="166" fontId="0" fillId="3" borderId="86" xfId="0" applyNumberFormat="1" applyFont="1" applyFill="1" applyBorder="1" applyAlignment="1" applyProtection="1"/>
    <xf numFmtId="166" fontId="13" fillId="3" borderId="40" xfId="0" applyNumberFormat="1" applyFont="1" applyFill="1" applyBorder="1" applyAlignment="1" applyProtection="1"/>
    <xf numFmtId="166" fontId="13" fillId="3" borderId="38" xfId="0" applyNumberFormat="1" applyFont="1" applyFill="1" applyBorder="1" applyAlignment="1" applyProtection="1"/>
    <xf numFmtId="166" fontId="0" fillId="3" borderId="38" xfId="0" applyNumberFormat="1" applyFont="1" applyFill="1" applyBorder="1" applyAlignment="1" applyProtection="1"/>
    <xf numFmtId="166" fontId="14" fillId="0" borderId="40" xfId="0" applyNumberFormat="1" applyFont="1" applyFill="1" applyBorder="1" applyAlignment="1" applyProtection="1"/>
    <xf numFmtId="166" fontId="14" fillId="0" borderId="38" xfId="0" applyNumberFormat="1" applyFont="1" applyFill="1" applyBorder="1" applyAlignment="1" applyProtection="1"/>
    <xf numFmtId="168" fontId="14" fillId="0" borderId="31" xfId="0" applyNumberFormat="1" applyFont="1" applyFill="1" applyBorder="1" applyAlignment="1"/>
    <xf numFmtId="167" fontId="0" fillId="0" borderId="0" xfId="0" applyNumberFormat="1"/>
    <xf numFmtId="0" fontId="9" fillId="0" borderId="0" xfId="0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0" fillId="0" borderId="0" xfId="0"/>
    <xf numFmtId="166" fontId="14" fillId="3" borderId="60" xfId="0" applyNumberFormat="1" applyFont="1" applyFill="1" applyBorder="1" applyAlignment="1" applyProtection="1"/>
    <xf numFmtId="166" fontId="0" fillId="3" borderId="40" xfId="0" applyNumberFormat="1" applyFont="1" applyFill="1" applyBorder="1" applyAlignment="1" applyProtection="1"/>
    <xf numFmtId="166" fontId="0" fillId="3" borderId="105" xfId="0" applyNumberFormat="1" applyFont="1" applyFill="1" applyBorder="1" applyAlignment="1" applyProtection="1"/>
    <xf numFmtId="166" fontId="14" fillId="0" borderId="27" xfId="0" applyNumberFormat="1" applyFont="1" applyFill="1" applyBorder="1" applyAlignment="1" applyProtection="1"/>
    <xf numFmtId="166" fontId="14" fillId="0" borderId="28" xfId="0" applyNumberFormat="1" applyFont="1" applyFill="1" applyBorder="1" applyAlignment="1" applyProtection="1"/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wrapText="1"/>
    </xf>
    <xf numFmtId="0" fontId="51" fillId="0" borderId="0" xfId="0" applyFont="1" applyAlignment="1">
      <alignment horizontal="center" wrapText="1"/>
    </xf>
    <xf numFmtId="0" fontId="25" fillId="0" borderId="40" xfId="0" applyFont="1" applyFill="1" applyBorder="1"/>
    <xf numFmtId="0" fontId="25" fillId="0" borderId="40" xfId="0" applyFont="1" applyBorder="1"/>
    <xf numFmtId="1" fontId="25" fillId="0" borderId="36" xfId="0" applyNumberFormat="1" applyFont="1" applyBorder="1" applyAlignment="1">
      <alignment horizontal="center"/>
    </xf>
    <xf numFmtId="1" fontId="25" fillId="0" borderId="35" xfId="0" applyNumberFormat="1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5" fillId="0" borderId="107" xfId="0" applyFont="1" applyFill="1" applyBorder="1"/>
    <xf numFmtId="0" fontId="25" fillId="0" borderId="107" xfId="0" applyFont="1" applyBorder="1"/>
    <xf numFmtId="1" fontId="25" fillId="0" borderId="20" xfId="0" applyNumberFormat="1" applyFont="1" applyFill="1" applyBorder="1" applyAlignment="1">
      <alignment horizontal="center"/>
    </xf>
    <xf numFmtId="1" fontId="25" fillId="0" borderId="98" xfId="0" applyNumberFormat="1" applyFont="1" applyFill="1" applyBorder="1" applyAlignment="1">
      <alignment horizontal="center"/>
    </xf>
    <xf numFmtId="0" fontId="25" fillId="0" borderId="98" xfId="0" applyFont="1" applyBorder="1" applyAlignment="1">
      <alignment horizontal="center"/>
    </xf>
    <xf numFmtId="0" fontId="40" fillId="0" borderId="31" xfId="0" applyFont="1" applyBorder="1"/>
    <xf numFmtId="0" fontId="40" fillId="0" borderId="28" xfId="0" applyFont="1" applyBorder="1" applyAlignment="1">
      <alignment horizontal="right"/>
    </xf>
    <xf numFmtId="1" fontId="40" fillId="0" borderId="31" xfId="0" applyNumberFormat="1" applyFont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9" fillId="0" borderId="31" xfId="0" applyFont="1" applyFill="1" applyBorder="1" applyAlignment="1">
      <alignment vertical="top" wrapText="1"/>
    </xf>
    <xf numFmtId="0" fontId="13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 vertical="top" wrapText="1"/>
    </xf>
    <xf numFmtId="166" fontId="26" fillId="0" borderId="109" xfId="0" applyNumberFormat="1" applyFont="1" applyFill="1" applyBorder="1" applyAlignment="1"/>
    <xf numFmtId="166" fontId="26" fillId="0" borderId="111" xfId="0" applyNumberFormat="1" applyFont="1" applyFill="1" applyBorder="1" applyAlignment="1"/>
    <xf numFmtId="166" fontId="26" fillId="0" borderId="112" xfId="0" applyNumberFormat="1" applyFont="1" applyFill="1" applyBorder="1" applyAlignment="1"/>
    <xf numFmtId="166" fontId="26" fillId="0" borderId="110" xfId="0" applyNumberFormat="1" applyFont="1" applyFill="1" applyBorder="1" applyAlignment="1"/>
    <xf numFmtId="166" fontId="14" fillId="3" borderId="109" xfId="0" applyNumberFormat="1" applyFont="1" applyFill="1" applyBorder="1" applyAlignment="1" applyProtection="1"/>
    <xf numFmtId="166" fontId="14" fillId="3" borderId="111" xfId="0" applyNumberFormat="1" applyFont="1" applyFill="1" applyBorder="1" applyAlignment="1" applyProtection="1"/>
    <xf numFmtId="166" fontId="0" fillId="3" borderId="109" xfId="0" applyNumberFormat="1" applyFont="1" applyFill="1" applyBorder="1" applyAlignment="1" applyProtection="1"/>
    <xf numFmtId="166" fontId="0" fillId="3" borderId="111" xfId="0" applyNumberFormat="1" applyFont="1" applyFill="1" applyBorder="1" applyAlignment="1" applyProtection="1"/>
    <xf numFmtId="166" fontId="14" fillId="3" borderId="110" xfId="0" applyNumberFormat="1" applyFont="1" applyFill="1" applyBorder="1" applyAlignment="1" applyProtection="1"/>
    <xf numFmtId="166" fontId="14" fillId="0" borderId="116" xfId="0" applyNumberFormat="1" applyFont="1" applyFill="1" applyBorder="1"/>
    <xf numFmtId="166" fontId="14" fillId="0" borderId="109" xfId="0" applyNumberFormat="1" applyFont="1" applyFill="1" applyBorder="1"/>
    <xf numFmtId="0" fontId="9" fillId="0" borderId="3" xfId="0" applyFont="1" applyFill="1" applyBorder="1" applyAlignment="1">
      <alignment wrapText="1"/>
    </xf>
    <xf numFmtId="168" fontId="13" fillId="0" borderId="36" xfId="0" applyNumberFormat="1" applyFont="1" applyBorder="1"/>
    <xf numFmtId="166" fontId="14" fillId="0" borderId="43" xfId="4" applyNumberFormat="1" applyFont="1" applyFill="1" applyBorder="1"/>
    <xf numFmtId="166" fontId="14" fillId="0" borderId="46" xfId="4" applyNumberFormat="1" applyFont="1" applyFill="1" applyBorder="1"/>
    <xf numFmtId="2" fontId="14" fillId="0" borderId="3" xfId="4" applyNumberFormat="1" applyFont="1" applyFill="1" applyBorder="1"/>
    <xf numFmtId="165" fontId="9" fillId="0" borderId="3" xfId="0" applyNumberFormat="1" applyFont="1" applyFill="1" applyBorder="1" applyAlignment="1">
      <alignment horizontal="right" vertical="center"/>
    </xf>
    <xf numFmtId="166" fontId="9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right" vertical="top" wrapText="1"/>
    </xf>
    <xf numFmtId="165" fontId="9" fillId="0" borderId="3" xfId="0" applyNumberFormat="1" applyFont="1" applyFill="1" applyBorder="1" applyAlignment="1">
      <alignment horizontal="right" vertical="top" wrapText="1"/>
    </xf>
    <xf numFmtId="166" fontId="10" fillId="0" borderId="3" xfId="0" applyNumberFormat="1" applyFont="1" applyFill="1" applyBorder="1" applyAlignment="1">
      <alignment horizontal="right" vertical="top" wrapText="1"/>
    </xf>
    <xf numFmtId="165" fontId="10" fillId="0" borderId="3" xfId="0" applyNumberFormat="1" applyFont="1" applyFill="1" applyBorder="1" applyAlignment="1">
      <alignment horizontal="right" vertical="top" wrapText="1"/>
    </xf>
    <xf numFmtId="168" fontId="10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/>
    <xf numFmtId="168" fontId="10" fillId="0" borderId="3" xfId="0" applyNumberFormat="1" applyFont="1" applyFill="1" applyBorder="1" applyAlignment="1">
      <alignment horizontal="right"/>
    </xf>
    <xf numFmtId="0" fontId="9" fillId="0" borderId="49" xfId="0" applyFont="1" applyBorder="1" applyAlignment="1">
      <alignment horizontal="center" vertical="top" wrapText="1"/>
    </xf>
    <xf numFmtId="0" fontId="9" fillId="0" borderId="47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49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4" fontId="9" fillId="0" borderId="3" xfId="0" applyNumberFormat="1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right"/>
    </xf>
    <xf numFmtId="165" fontId="29" fillId="0" borderId="3" xfId="0" applyNumberFormat="1" applyFont="1" applyFill="1" applyBorder="1" applyAlignment="1">
      <alignment horizontal="right" vertical="top" wrapText="1"/>
    </xf>
    <xf numFmtId="0" fontId="10" fillId="0" borderId="3" xfId="0" applyFont="1" applyFill="1" applyBorder="1" applyAlignment="1"/>
    <xf numFmtId="166" fontId="0" fillId="0" borderId="38" xfId="0" applyNumberFormat="1" applyFont="1" applyFill="1" applyBorder="1" applyAlignment="1" applyProtection="1"/>
    <xf numFmtId="166" fontId="14" fillId="0" borderId="118" xfId="0" applyNumberFormat="1" applyFont="1" applyFill="1" applyBorder="1" applyAlignment="1"/>
    <xf numFmtId="0" fontId="0" fillId="0" borderId="0" xfId="0" applyAlignment="1"/>
    <xf numFmtId="0" fontId="0" fillId="0" borderId="0" xfId="0"/>
    <xf numFmtId="0" fontId="13" fillId="0" borderId="63" xfId="4" applyFont="1" applyFill="1" applyBorder="1"/>
    <xf numFmtId="0" fontId="14" fillId="0" borderId="17" xfId="4" applyFont="1" applyFill="1" applyBorder="1" applyAlignment="1">
      <alignment wrapText="1"/>
    </xf>
    <xf numFmtId="0" fontId="14" fillId="0" borderId="17" xfId="4" applyFont="1" applyFill="1" applyBorder="1" applyAlignment="1">
      <alignment horizontal="center"/>
    </xf>
    <xf numFmtId="0" fontId="14" fillId="0" borderId="17" xfId="4" applyFont="1" applyFill="1" applyBorder="1" applyAlignment="1">
      <alignment horizontal="left" vertical="top" wrapText="1"/>
    </xf>
    <xf numFmtId="166" fontId="14" fillId="0" borderId="17" xfId="4" applyNumberFormat="1" applyFont="1" applyFill="1" applyBorder="1"/>
    <xf numFmtId="166" fontId="14" fillId="0" borderId="16" xfId="4" applyNumberFormat="1" applyFont="1" applyFill="1" applyBorder="1"/>
    <xf numFmtId="0" fontId="13" fillId="0" borderId="61" xfId="4" applyFont="1" applyFill="1" applyBorder="1"/>
    <xf numFmtId="0" fontId="14" fillId="0" borderId="100" xfId="0" applyFont="1" applyFill="1" applyBorder="1" applyAlignment="1">
      <alignment vertical="center" wrapText="1"/>
    </xf>
    <xf numFmtId="0" fontId="14" fillId="0" borderId="100" xfId="4" applyFont="1" applyFill="1" applyBorder="1" applyAlignment="1">
      <alignment horizontal="left" vertical="top" wrapText="1"/>
    </xf>
    <xf numFmtId="168" fontId="14" fillId="0" borderId="97" xfId="4" applyNumberFormat="1" applyFont="1" applyFill="1" applyBorder="1"/>
    <xf numFmtId="166" fontId="14" fillId="0" borderId="21" xfId="4" applyNumberFormat="1" applyFont="1" applyFill="1" applyBorder="1"/>
    <xf numFmtId="0" fontId="36" fillId="0" borderId="61" xfId="4" applyNumberFormat="1" applyFont="1" applyFill="1" applyBorder="1"/>
    <xf numFmtId="0" fontId="14" fillId="0" borderId="100" xfId="4" applyFont="1" applyFill="1" applyBorder="1"/>
    <xf numFmtId="0" fontId="21" fillId="0" borderId="100" xfId="4" applyFont="1" applyFill="1" applyBorder="1" applyAlignment="1">
      <alignment horizontal="center"/>
    </xf>
    <xf numFmtId="0" fontId="21" fillId="0" borderId="100" xfId="4" applyFont="1" applyFill="1" applyBorder="1"/>
    <xf numFmtId="168" fontId="21" fillId="0" borderId="97" xfId="4" applyNumberFormat="1" applyFont="1" applyFill="1" applyBorder="1"/>
    <xf numFmtId="168" fontId="21" fillId="0" borderId="62" xfId="4" applyNumberFormat="1" applyFont="1" applyFill="1" applyBorder="1"/>
    <xf numFmtId="0" fontId="10" fillId="0" borderId="3" xfId="0" applyFont="1" applyFill="1" applyBorder="1" applyAlignment="1">
      <alignment vertical="top" wrapText="1"/>
    </xf>
    <xf numFmtId="0" fontId="31" fillId="0" borderId="3" xfId="0" applyFont="1" applyFill="1" applyBorder="1" applyAlignment="1">
      <alignment vertical="top" wrapText="1"/>
    </xf>
    <xf numFmtId="0" fontId="29" fillId="0" borderId="3" xfId="0" applyFont="1" applyFill="1" applyBorder="1" applyAlignment="1">
      <alignment wrapText="1"/>
    </xf>
    <xf numFmtId="168" fontId="29" fillId="0" borderId="3" xfId="0" applyNumberFormat="1" applyFont="1" applyFill="1" applyBorder="1" applyAlignment="1">
      <alignment horizontal="right" vertical="top" wrapText="1"/>
    </xf>
    <xf numFmtId="0" fontId="29" fillId="0" borderId="3" xfId="0" applyFont="1" applyFill="1" applyBorder="1" applyAlignment="1">
      <alignment horizontal="right" vertical="top" wrapText="1"/>
    </xf>
    <xf numFmtId="167" fontId="29" fillId="0" borderId="3" xfId="0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left"/>
    </xf>
    <xf numFmtId="0" fontId="30" fillId="0" borderId="0" xfId="0" applyFont="1" applyAlignment="1">
      <alignment horizontal="center"/>
    </xf>
    <xf numFmtId="43" fontId="0" fillId="0" borderId="0" xfId="0" applyNumberFormat="1"/>
    <xf numFmtId="168" fontId="13" fillId="0" borderId="0" xfId="0" applyNumberFormat="1" applyFont="1"/>
    <xf numFmtId="0" fontId="0" fillId="0" borderId="0" xfId="0"/>
    <xf numFmtId="0" fontId="42" fillId="0" borderId="0" xfId="0" applyFont="1"/>
    <xf numFmtId="0" fontId="13" fillId="0" borderId="0" xfId="0" applyFont="1" applyFill="1" applyBorder="1"/>
    <xf numFmtId="0" fontId="0" fillId="0" borderId="0" xfId="0"/>
    <xf numFmtId="0" fontId="0" fillId="0" borderId="0" xfId="0"/>
    <xf numFmtId="0" fontId="13" fillId="0" borderId="60" xfId="0" applyFont="1" applyBorder="1" applyAlignment="1">
      <alignment horizontal="right" vertical="center" wrapText="1"/>
    </xf>
    <xf numFmtId="166" fontId="14" fillId="3" borderId="34" xfId="0" applyNumberFormat="1" applyFont="1" applyFill="1" applyBorder="1" applyAlignment="1">
      <alignment horizontal="right"/>
    </xf>
    <xf numFmtId="166" fontId="14" fillId="0" borderId="104" xfId="9" applyNumberFormat="1" applyFont="1" applyBorder="1" applyAlignment="1">
      <alignment horizontal="right" vertical="center" wrapText="1"/>
    </xf>
    <xf numFmtId="0" fontId="13" fillId="0" borderId="60" xfId="9" applyFont="1" applyBorder="1" applyAlignment="1">
      <alignment horizontal="center" vertical="center" wrapText="1"/>
    </xf>
    <xf numFmtId="0" fontId="13" fillId="0" borderId="81" xfId="9" applyFont="1" applyBorder="1" applyAlignment="1">
      <alignment horizontal="center" vertical="center" wrapText="1"/>
    </xf>
    <xf numFmtId="0" fontId="13" fillId="0" borderId="0" xfId="9" applyFont="1" applyBorder="1" applyAlignment="1">
      <alignment horizontal="center" vertical="center" wrapText="1"/>
    </xf>
    <xf numFmtId="0" fontId="13" fillId="0" borderId="117" xfId="0" applyFont="1" applyBorder="1" applyAlignment="1">
      <alignment horizontal="right" vertical="center" wrapText="1"/>
    </xf>
    <xf numFmtId="0" fontId="13" fillId="0" borderId="108" xfId="0" applyFont="1" applyBorder="1"/>
    <xf numFmtId="166" fontId="26" fillId="0" borderId="101" xfId="0" applyNumberFormat="1" applyFont="1" applyFill="1" applyBorder="1" applyAlignment="1" applyProtection="1"/>
    <xf numFmtId="0" fontId="13" fillId="0" borderId="117" xfId="9" applyFont="1" applyBorder="1" applyAlignment="1">
      <alignment horizontal="center" vertical="center" wrapText="1"/>
    </xf>
    <xf numFmtId="0" fontId="13" fillId="0" borderId="111" xfId="9" applyFont="1" applyBorder="1" applyAlignment="1">
      <alignment horizontal="center" vertical="center" wrapText="1"/>
    </xf>
    <xf numFmtId="0" fontId="13" fillId="0" borderId="115" xfId="9" applyFont="1" applyBorder="1" applyAlignment="1">
      <alignment horizontal="center" vertical="center" wrapText="1"/>
    </xf>
    <xf numFmtId="166" fontId="14" fillId="0" borderId="41" xfId="0" applyNumberFormat="1" applyFont="1" applyFill="1" applyBorder="1" applyAlignment="1"/>
    <xf numFmtId="166" fontId="26" fillId="3" borderId="34" xfId="0" applyNumberFormat="1" applyFont="1" applyFill="1" applyBorder="1" applyAlignment="1"/>
    <xf numFmtId="166" fontId="26" fillId="3" borderId="35" xfId="0" applyNumberFormat="1" applyFont="1" applyFill="1" applyBorder="1" applyAlignment="1"/>
    <xf numFmtId="166" fontId="26" fillId="3" borderId="36" xfId="0" applyNumberFormat="1" applyFont="1" applyFill="1" applyBorder="1" applyAlignment="1"/>
    <xf numFmtId="166" fontId="26" fillId="3" borderId="38" xfId="0" applyNumberFormat="1" applyFont="1" applyFill="1" applyBorder="1" applyAlignment="1"/>
    <xf numFmtId="166" fontId="26" fillId="0" borderId="118" xfId="0" applyNumberFormat="1" applyFont="1" applyBorder="1" applyAlignment="1"/>
    <xf numFmtId="166" fontId="26" fillId="0" borderId="119" xfId="0" applyNumberFormat="1" applyFont="1" applyBorder="1" applyAlignment="1"/>
    <xf numFmtId="0" fontId="13" fillId="0" borderId="108" xfId="0" applyFont="1" applyBorder="1" applyAlignment="1">
      <alignment wrapText="1"/>
    </xf>
    <xf numFmtId="166" fontId="26" fillId="0" borderId="109" xfId="0" applyNumberFormat="1" applyFont="1" applyBorder="1" applyAlignment="1"/>
    <xf numFmtId="166" fontId="26" fillId="0" borderId="111" xfId="0" applyNumberFormat="1" applyFont="1" applyBorder="1" applyAlignment="1"/>
    <xf numFmtId="166" fontId="0" fillId="0" borderId="112" xfId="0" applyNumberFormat="1" applyBorder="1" applyAlignment="1"/>
    <xf numFmtId="166" fontId="0" fillId="0" borderId="110" xfId="0" applyNumberFormat="1" applyBorder="1" applyAlignment="1"/>
    <xf numFmtId="166" fontId="0" fillId="0" borderId="109" xfId="0" applyNumberFormat="1" applyBorder="1" applyAlignment="1"/>
    <xf numFmtId="166" fontId="0" fillId="0" borderId="111" xfId="0" applyNumberFormat="1" applyBorder="1" applyAlignment="1"/>
    <xf numFmtId="0" fontId="14" fillId="0" borderId="108" xfId="0" applyFont="1" applyBorder="1" applyAlignment="1">
      <alignment wrapText="1"/>
    </xf>
    <xf numFmtId="166" fontId="14" fillId="0" borderId="109" xfId="0" applyNumberFormat="1" applyFont="1" applyFill="1" applyBorder="1" applyAlignment="1"/>
    <xf numFmtId="168" fontId="14" fillId="0" borderId="109" xfId="0" applyNumberFormat="1" applyFont="1" applyFill="1" applyBorder="1" applyAlignment="1"/>
    <xf numFmtId="166" fontId="26" fillId="0" borderId="112" xfId="0" applyNumberFormat="1" applyFont="1" applyBorder="1" applyAlignment="1"/>
    <xf numFmtId="166" fontId="26" fillId="0" borderId="110" xfId="0" applyNumberFormat="1" applyFont="1" applyBorder="1" applyAlignment="1"/>
    <xf numFmtId="166" fontId="13" fillId="0" borderId="109" xfId="0" applyNumberFormat="1" applyFont="1" applyFill="1" applyBorder="1" applyAlignment="1"/>
    <xf numFmtId="166" fontId="49" fillId="0" borderId="109" xfId="0" applyNumberFormat="1" applyFont="1" applyBorder="1" applyAlignment="1"/>
    <xf numFmtId="166" fontId="13" fillId="0" borderId="109" xfId="0" applyNumberFormat="1" applyFont="1" applyBorder="1" applyAlignment="1">
      <alignment horizontal="right"/>
    </xf>
    <xf numFmtId="166" fontId="14" fillId="0" borderId="111" xfId="0" applyNumberFormat="1" applyFont="1" applyBorder="1" applyAlignment="1">
      <alignment horizontal="right"/>
    </xf>
    <xf numFmtId="166" fontId="13" fillId="3" borderId="109" xfId="0" applyNumberFormat="1" applyFont="1" applyFill="1" applyBorder="1" applyAlignment="1" applyProtection="1"/>
    <xf numFmtId="0" fontId="33" fillId="0" borderId="108" xfId="0" applyFont="1" applyFill="1" applyBorder="1" applyAlignment="1">
      <alignment wrapText="1"/>
    </xf>
    <xf numFmtId="0" fontId="13" fillId="0" borderId="108" xfId="0" applyFont="1" applyFill="1" applyBorder="1" applyAlignment="1">
      <alignment wrapText="1"/>
    </xf>
    <xf numFmtId="166" fontId="13" fillId="0" borderId="113" xfId="0" applyNumberFormat="1" applyFont="1" applyFill="1" applyBorder="1" applyAlignment="1"/>
    <xf numFmtId="166" fontId="13" fillId="0" borderId="111" xfId="0" applyNumberFormat="1" applyFont="1" applyFill="1" applyBorder="1" applyAlignment="1"/>
    <xf numFmtId="168" fontId="13" fillId="0" borderId="109" xfId="0" applyNumberFormat="1" applyFont="1" applyFill="1" applyBorder="1" applyAlignment="1">
      <alignment horizontal="right"/>
    </xf>
    <xf numFmtId="166" fontId="13" fillId="3" borderId="110" xfId="0" applyNumberFormat="1" applyFont="1" applyFill="1" applyBorder="1" applyAlignment="1" applyProtection="1"/>
    <xf numFmtId="168" fontId="13" fillId="0" borderId="109" xfId="0" applyNumberFormat="1" applyFont="1" applyBorder="1"/>
    <xf numFmtId="0" fontId="33" fillId="3" borderId="33" xfId="0" applyFont="1" applyFill="1" applyBorder="1" applyAlignment="1">
      <alignment wrapText="1"/>
    </xf>
    <xf numFmtId="166" fontId="13" fillId="0" borderId="109" xfId="0" applyNumberFormat="1" applyFont="1" applyFill="1" applyBorder="1" applyAlignment="1">
      <alignment horizontal="right"/>
    </xf>
    <xf numFmtId="166" fontId="13" fillId="3" borderId="0" xfId="0" applyNumberFormat="1" applyFont="1" applyFill="1" applyBorder="1" applyAlignment="1" applyProtection="1"/>
    <xf numFmtId="166" fontId="26" fillId="3" borderId="111" xfId="0" applyNumberFormat="1" applyFont="1" applyFill="1" applyBorder="1" applyAlignment="1"/>
    <xf numFmtId="166" fontId="14" fillId="3" borderId="109" xfId="0" applyNumberFormat="1" applyFont="1" applyFill="1" applyBorder="1" applyAlignment="1"/>
    <xf numFmtId="166" fontId="26" fillId="3" borderId="112" xfId="0" applyNumberFormat="1" applyFont="1" applyFill="1" applyBorder="1" applyAlignment="1"/>
    <xf numFmtId="166" fontId="26" fillId="3" borderId="110" xfId="0" applyNumberFormat="1" applyFont="1" applyFill="1" applyBorder="1" applyAlignment="1"/>
    <xf numFmtId="166" fontId="26" fillId="3" borderId="109" xfId="0" applyNumberFormat="1" applyFont="1" applyFill="1" applyBorder="1" applyAlignment="1"/>
    <xf numFmtId="0" fontId="13" fillId="3" borderId="49" xfId="0" applyNumberFormat="1" applyFont="1" applyFill="1" applyBorder="1" applyAlignment="1" applyProtection="1"/>
    <xf numFmtId="0" fontId="13" fillId="0" borderId="108" xfId="0" applyFont="1" applyBorder="1" applyAlignment="1"/>
    <xf numFmtId="0" fontId="13" fillId="3" borderId="108" xfId="0" applyFont="1" applyFill="1" applyBorder="1" applyAlignment="1">
      <alignment wrapText="1"/>
    </xf>
    <xf numFmtId="0" fontId="14" fillId="0" borderId="108" xfId="0" applyFont="1" applyBorder="1" applyAlignment="1"/>
    <xf numFmtId="168" fontId="14" fillId="0" borderId="117" xfId="0" applyNumberFormat="1" applyFont="1" applyFill="1" applyBorder="1" applyAlignment="1"/>
    <xf numFmtId="166" fontId="14" fillId="0" borderId="111" xfId="0" applyNumberFormat="1" applyFont="1" applyFill="1" applyBorder="1" applyAlignment="1"/>
    <xf numFmtId="166" fontId="14" fillId="0" borderId="109" xfId="0" applyNumberFormat="1" applyFont="1" applyBorder="1" applyAlignment="1"/>
    <xf numFmtId="168" fontId="13" fillId="0" borderId="117" xfId="0" applyNumberFormat="1" applyFont="1" applyFill="1" applyBorder="1" applyAlignment="1"/>
    <xf numFmtId="0" fontId="13" fillId="0" borderId="108" xfId="0" applyFont="1" applyBorder="1" applyAlignment="1">
      <alignment vertical="top" wrapText="1"/>
    </xf>
    <xf numFmtId="0" fontId="14" fillId="0" borderId="108" xfId="0" applyFont="1" applyBorder="1" applyAlignment="1">
      <alignment vertical="top" wrapText="1"/>
    </xf>
    <xf numFmtId="166" fontId="14" fillId="0" borderId="117" xfId="0" applyNumberFormat="1" applyFont="1" applyFill="1" applyBorder="1" applyAlignment="1"/>
    <xf numFmtId="166" fontId="14" fillId="0" borderId="112" xfId="0" applyNumberFormat="1" applyFont="1" applyFill="1" applyBorder="1" applyAlignment="1"/>
    <xf numFmtId="166" fontId="14" fillId="0" borderId="110" xfId="0" applyNumberFormat="1" applyFont="1" applyFill="1" applyBorder="1" applyAlignment="1"/>
    <xf numFmtId="168" fontId="26" fillId="0" borderId="109" xfId="0" applyNumberFormat="1" applyFont="1" applyFill="1" applyBorder="1" applyAlignment="1"/>
    <xf numFmtId="0" fontId="13" fillId="0" borderId="33" xfId="0" applyFont="1" applyBorder="1" applyAlignment="1">
      <alignment wrapText="1"/>
    </xf>
    <xf numFmtId="166" fontId="13" fillId="0" borderId="36" xfId="0" applyNumberFormat="1" applyFont="1" applyFill="1" applyBorder="1" applyAlignment="1"/>
    <xf numFmtId="168" fontId="14" fillId="0" borderId="111" xfId="0" applyNumberFormat="1" applyFont="1" applyFill="1" applyBorder="1" applyAlignment="1"/>
    <xf numFmtId="0" fontId="14" fillId="0" borderId="108" xfId="0" applyFont="1" applyFill="1" applyBorder="1"/>
    <xf numFmtId="0" fontId="14" fillId="0" borderId="33" xfId="0" applyFont="1" applyFill="1" applyBorder="1"/>
    <xf numFmtId="166" fontId="14" fillId="3" borderId="111" xfId="0" applyNumberFormat="1" applyFont="1" applyFill="1" applyBorder="1" applyAlignment="1"/>
    <xf numFmtId="166" fontId="14" fillId="3" borderId="116" xfId="0" applyNumberFormat="1" applyFont="1" applyFill="1" applyBorder="1" applyAlignment="1" applyProtection="1"/>
    <xf numFmtId="166" fontId="14" fillId="0" borderId="109" xfId="0" applyNumberFormat="1" applyFont="1" applyFill="1" applyBorder="1" applyAlignment="1">
      <alignment horizontal="right"/>
    </xf>
    <xf numFmtId="166" fontId="14" fillId="0" borderId="119" xfId="0" applyNumberFormat="1" applyFont="1" applyFill="1" applyBorder="1" applyAlignment="1"/>
    <xf numFmtId="166" fontId="14" fillId="0" borderId="109" xfId="0" applyNumberFormat="1" applyFont="1" applyBorder="1"/>
    <xf numFmtId="166" fontId="14" fillId="0" borderId="115" xfId="0" applyNumberFormat="1" applyFont="1" applyFill="1" applyBorder="1" applyAlignment="1"/>
    <xf numFmtId="166" fontId="14" fillId="0" borderId="113" xfId="0" applyNumberFormat="1" applyFont="1" applyFill="1" applyBorder="1" applyAlignment="1"/>
    <xf numFmtId="166" fontId="26" fillId="0" borderId="113" xfId="0" applyNumberFormat="1" applyFont="1" applyFill="1" applyBorder="1" applyAlignment="1"/>
    <xf numFmtId="166" fontId="18" fillId="0" borderId="112" xfId="0" applyNumberFormat="1" applyFont="1" applyFill="1" applyBorder="1" applyAlignment="1"/>
    <xf numFmtId="168" fontId="14" fillId="0" borderId="118" xfId="0" applyNumberFormat="1" applyFont="1" applyFill="1" applyBorder="1" applyAlignment="1"/>
    <xf numFmtId="168" fontId="14" fillId="0" borderId="119" xfId="0" applyNumberFormat="1" applyFont="1" applyFill="1" applyBorder="1" applyAlignment="1"/>
    <xf numFmtId="166" fontId="14" fillId="0" borderId="118" xfId="0" applyNumberFormat="1" applyFont="1" applyFill="1" applyBorder="1" applyAlignment="1">
      <alignment horizontal="right" wrapText="1"/>
    </xf>
    <xf numFmtId="168" fontId="14" fillId="0" borderId="26" xfId="0" applyNumberFormat="1" applyFont="1" applyFill="1" applyBorder="1" applyAlignment="1"/>
    <xf numFmtId="168" fontId="14" fillId="0" borderId="27" xfId="0" applyNumberFormat="1" applyFont="1" applyFill="1" applyBorder="1" applyAlignment="1"/>
    <xf numFmtId="0" fontId="0" fillId="3" borderId="29" xfId="0" applyNumberFormat="1" applyFont="1" applyFill="1" applyBorder="1" applyAlignment="1" applyProtection="1">
      <alignment vertical="top"/>
    </xf>
    <xf numFmtId="0" fontId="21" fillId="3" borderId="23" xfId="0" applyNumberFormat="1" applyFont="1" applyFill="1" applyBorder="1" applyAlignment="1" applyProtection="1">
      <alignment wrapText="1"/>
    </xf>
    <xf numFmtId="168" fontId="14" fillId="3" borderId="59" xfId="0" applyNumberFormat="1" applyFont="1" applyFill="1" applyBorder="1" applyAlignment="1" applyProtection="1"/>
    <xf numFmtId="168" fontId="14" fillId="3" borderId="26" xfId="0" applyNumberFormat="1" applyFont="1" applyFill="1" applyBorder="1" applyAlignment="1" applyProtection="1"/>
    <xf numFmtId="0" fontId="14" fillId="0" borderId="49" xfId="9" applyFont="1" applyBorder="1" applyAlignment="1">
      <alignment horizontal="left" vertical="center" wrapText="1"/>
    </xf>
    <xf numFmtId="166" fontId="13" fillId="3" borderId="121" xfId="0" applyNumberFormat="1" applyFont="1" applyFill="1" applyBorder="1" applyAlignment="1">
      <alignment horizontal="right"/>
    </xf>
    <xf numFmtId="166" fontId="26" fillId="3" borderId="117" xfId="0" applyNumberFormat="1" applyFont="1" applyFill="1" applyBorder="1"/>
    <xf numFmtId="166" fontId="13" fillId="0" borderId="109" xfId="0" applyNumberFormat="1" applyFont="1" applyBorder="1" applyAlignment="1"/>
    <xf numFmtId="166" fontId="26" fillId="0" borderId="117" xfId="0" applyNumberFormat="1" applyFont="1" applyFill="1" applyBorder="1" applyAlignment="1"/>
    <xf numFmtId="166" fontId="14" fillId="0" borderId="117" xfId="0" applyNumberFormat="1" applyFont="1" applyBorder="1" applyAlignment="1"/>
    <xf numFmtId="166" fontId="14" fillId="3" borderId="117" xfId="0" applyNumberFormat="1" applyFont="1" applyFill="1" applyBorder="1"/>
    <xf numFmtId="166" fontId="14" fillId="0" borderId="117" xfId="0" applyNumberFormat="1" applyFont="1" applyFill="1" applyBorder="1" applyAlignment="1" applyProtection="1"/>
    <xf numFmtId="168" fontId="14" fillId="3" borderId="58" xfId="0" applyNumberFormat="1" applyFont="1" applyFill="1" applyBorder="1" applyAlignment="1" applyProtection="1"/>
    <xf numFmtId="0" fontId="14" fillId="3" borderId="122" xfId="0" applyNumberFormat="1" applyFont="1" applyFill="1" applyBorder="1" applyAlignment="1" applyProtection="1"/>
    <xf numFmtId="166" fontId="26" fillId="0" borderId="36" xfId="0" applyNumberFormat="1" applyFont="1" applyFill="1" applyBorder="1" applyAlignment="1"/>
    <xf numFmtId="168" fontId="14" fillId="3" borderId="114" xfId="0" applyNumberFormat="1" applyFont="1" applyFill="1" applyBorder="1" applyAlignment="1" applyProtection="1"/>
    <xf numFmtId="166" fontId="14" fillId="3" borderId="32" xfId="0" applyNumberFormat="1" applyFont="1" applyFill="1" applyBorder="1" applyAlignment="1" applyProtection="1"/>
    <xf numFmtId="166" fontId="0" fillId="3" borderId="27" xfId="0" applyNumberFormat="1" applyFont="1" applyFill="1" applyBorder="1" applyAlignment="1" applyProtection="1"/>
    <xf numFmtId="166" fontId="0" fillId="3" borderId="58" xfId="0" applyNumberFormat="1" applyFont="1" applyFill="1" applyBorder="1" applyAlignment="1" applyProtection="1"/>
    <xf numFmtId="166" fontId="0" fillId="3" borderId="59" xfId="0" applyNumberFormat="1" applyFont="1" applyFill="1" applyBorder="1" applyAlignment="1" applyProtection="1"/>
    <xf numFmtId="166" fontId="14" fillId="3" borderId="31" xfId="0" applyNumberFormat="1" applyFont="1" applyFill="1" applyBorder="1" applyAlignment="1" applyProtection="1"/>
    <xf numFmtId="166" fontId="14" fillId="3" borderId="24" xfId="0" applyNumberFormat="1" applyFont="1" applyFill="1" applyBorder="1" applyAlignment="1" applyProtection="1"/>
    <xf numFmtId="0" fontId="14" fillId="3" borderId="51" xfId="0" applyNumberFormat="1" applyFont="1" applyFill="1" applyBorder="1" applyAlignment="1" applyProtection="1">
      <alignment wrapText="1"/>
    </xf>
    <xf numFmtId="166" fontId="14" fillId="3" borderId="102" xfId="0" applyNumberFormat="1" applyFont="1" applyFill="1" applyBorder="1" applyAlignment="1" applyProtection="1"/>
    <xf numFmtId="166" fontId="14" fillId="3" borderId="123" xfId="0" applyNumberFormat="1" applyFont="1" applyFill="1" applyBorder="1" applyAlignment="1" applyProtection="1"/>
    <xf numFmtId="166" fontId="14" fillId="3" borderId="50" xfId="0" applyNumberFormat="1" applyFont="1" applyFill="1" applyBorder="1" applyAlignment="1" applyProtection="1"/>
    <xf numFmtId="166" fontId="14" fillId="3" borderId="45" xfId="0" applyNumberFormat="1" applyFont="1" applyFill="1" applyBorder="1" applyAlignment="1" applyProtection="1"/>
    <xf numFmtId="166" fontId="0" fillId="3" borderId="46" xfId="0" applyNumberFormat="1" applyFont="1" applyFill="1" applyBorder="1" applyAlignment="1" applyProtection="1"/>
    <xf numFmtId="0" fontId="13" fillId="3" borderId="33" xfId="0" applyNumberFormat="1" applyFont="1" applyFill="1" applyBorder="1" applyAlignment="1" applyProtection="1">
      <alignment wrapText="1"/>
    </xf>
    <xf numFmtId="166" fontId="13" fillId="3" borderId="105" xfId="0" applyNumberFormat="1" applyFont="1" applyFill="1" applyBorder="1" applyAlignment="1" applyProtection="1"/>
    <xf numFmtId="166" fontId="14" fillId="0" borderId="40" xfId="0" applyNumberFormat="1" applyFont="1" applyBorder="1" applyAlignment="1"/>
    <xf numFmtId="168" fontId="14" fillId="0" borderId="36" xfId="0" applyNumberFormat="1" applyFont="1" applyFill="1" applyBorder="1"/>
    <xf numFmtId="166" fontId="14" fillId="0" borderId="40" xfId="0" applyNumberFormat="1" applyFont="1" applyFill="1" applyBorder="1"/>
    <xf numFmtId="166" fontId="14" fillId="3" borderId="124" xfId="0" applyNumberFormat="1" applyFont="1" applyFill="1" applyBorder="1" applyAlignment="1" applyProtection="1"/>
    <xf numFmtId="166" fontId="0" fillId="3" borderId="124" xfId="0" applyNumberFormat="1" applyFont="1" applyFill="1" applyBorder="1" applyAlignment="1" applyProtection="1"/>
    <xf numFmtId="0" fontId="0" fillId="3" borderId="125" xfId="0" applyNumberFormat="1" applyFont="1" applyFill="1" applyBorder="1" applyAlignment="1" applyProtection="1">
      <alignment vertical="top"/>
    </xf>
    <xf numFmtId="0" fontId="21" fillId="3" borderId="23" xfId="0" applyNumberFormat="1" applyFont="1" applyFill="1" applyBorder="1" applyAlignment="1" applyProtection="1">
      <alignment horizontal="left" vertical="center" wrapText="1"/>
    </xf>
    <xf numFmtId="168" fontId="14" fillId="3" borderId="31" xfId="0" applyNumberFormat="1" applyFont="1" applyFill="1" applyBorder="1" applyAlignment="1" applyProtection="1"/>
    <xf numFmtId="168" fontId="14" fillId="3" borderId="29" xfId="0" applyNumberFormat="1" applyFont="1" applyFill="1" applyBorder="1" applyAlignment="1" applyProtection="1"/>
    <xf numFmtId="166" fontId="14" fillId="3" borderId="27" xfId="0" applyNumberFormat="1" applyFont="1" applyFill="1" applyBorder="1" applyAlignment="1" applyProtection="1"/>
    <xf numFmtId="166" fontId="14" fillId="3" borderId="28" xfId="0" applyNumberFormat="1" applyFont="1" applyFill="1" applyBorder="1" applyAlignment="1" applyProtection="1"/>
    <xf numFmtId="0" fontId="14" fillId="0" borderId="51" xfId="0" applyFont="1" applyBorder="1" applyAlignment="1">
      <alignment horizontal="left" vertical="center" wrapText="1"/>
    </xf>
    <xf numFmtId="166" fontId="14" fillId="0" borderId="50" xfId="0" applyNumberFormat="1" applyFont="1" applyBorder="1" applyAlignment="1">
      <alignment horizontal="right"/>
    </xf>
    <xf numFmtId="166" fontId="14" fillId="0" borderId="46" xfId="0" applyNumberFormat="1" applyFont="1" applyBorder="1" applyAlignment="1">
      <alignment horizontal="right"/>
    </xf>
    <xf numFmtId="166" fontId="14" fillId="3" borderId="95" xfId="0" applyNumberFormat="1" applyFont="1" applyFill="1" applyBorder="1" applyAlignment="1" applyProtection="1"/>
    <xf numFmtId="166" fontId="13" fillId="0" borderId="111" xfId="0" applyNumberFormat="1" applyFont="1" applyBorder="1" applyAlignment="1"/>
    <xf numFmtId="166" fontId="13" fillId="0" borderId="109" xfId="0" applyNumberFormat="1" applyFont="1" applyBorder="1"/>
    <xf numFmtId="166" fontId="0" fillId="3" borderId="126" xfId="0" applyNumberFormat="1" applyFont="1" applyFill="1" applyBorder="1" applyAlignment="1" applyProtection="1"/>
    <xf numFmtId="166" fontId="0" fillId="3" borderId="127" xfId="0" applyNumberFormat="1" applyFont="1" applyFill="1" applyBorder="1" applyAlignment="1" applyProtection="1"/>
    <xf numFmtId="166" fontId="0" fillId="3" borderId="128" xfId="0" applyNumberFormat="1" applyFont="1" applyFill="1" applyBorder="1" applyAlignment="1" applyProtection="1"/>
    <xf numFmtId="166" fontId="26" fillId="3" borderId="111" xfId="0" applyNumberFormat="1" applyFont="1" applyFill="1" applyBorder="1" applyAlignment="1" applyProtection="1"/>
    <xf numFmtId="166" fontId="13" fillId="0" borderId="36" xfId="0" applyNumberFormat="1" applyFont="1" applyBorder="1"/>
    <xf numFmtId="166" fontId="26" fillId="3" borderId="47" xfId="0" applyNumberFormat="1" applyFont="1" applyFill="1" applyBorder="1" applyAlignment="1" applyProtection="1"/>
    <xf numFmtId="0" fontId="14" fillId="0" borderId="108" xfId="0" applyFont="1" applyFill="1" applyBorder="1" applyAlignment="1">
      <alignment wrapText="1"/>
    </xf>
    <xf numFmtId="166" fontId="14" fillId="0" borderId="0" xfId="0" applyNumberFormat="1" applyFont="1" applyFill="1" applyBorder="1"/>
    <xf numFmtId="166" fontId="14" fillId="3" borderId="129" xfId="0" applyNumberFormat="1" applyFont="1" applyFill="1" applyBorder="1" applyAlignment="1" applyProtection="1"/>
    <xf numFmtId="168" fontId="49" fillId="0" borderId="109" xfId="0" applyNumberFormat="1" applyFont="1" applyFill="1" applyBorder="1"/>
    <xf numFmtId="166" fontId="49" fillId="3" borderId="111" xfId="0" applyNumberFormat="1" applyFont="1" applyFill="1" applyBorder="1"/>
    <xf numFmtId="166" fontId="14" fillId="3" borderId="21" xfId="0" applyNumberFormat="1" applyFont="1" applyFill="1" applyBorder="1" applyAlignment="1"/>
    <xf numFmtId="166" fontId="13" fillId="3" borderId="26" xfId="0" applyNumberFormat="1" applyFont="1" applyFill="1" applyBorder="1"/>
    <xf numFmtId="166" fontId="14" fillId="3" borderId="103" xfId="0" applyNumberFormat="1" applyFont="1" applyFill="1" applyBorder="1" applyAlignment="1" applyProtection="1"/>
    <xf numFmtId="166" fontId="13" fillId="3" borderId="116" xfId="0" applyNumberFormat="1" applyFont="1" applyFill="1" applyBorder="1" applyAlignment="1" applyProtection="1"/>
    <xf numFmtId="168" fontId="14" fillId="3" borderId="116" xfId="0" applyNumberFormat="1" applyFont="1" applyFill="1" applyBorder="1" applyAlignment="1" applyProtection="1"/>
    <xf numFmtId="168" fontId="14" fillId="3" borderId="36" xfId="0" applyNumberFormat="1" applyFont="1" applyFill="1" applyBorder="1" applyAlignment="1" applyProtection="1"/>
    <xf numFmtId="166" fontId="14" fillId="3" borderId="128" xfId="0" applyNumberFormat="1" applyFont="1" applyFill="1" applyBorder="1" applyAlignment="1" applyProtection="1"/>
    <xf numFmtId="166" fontId="14" fillId="3" borderId="127" xfId="0" applyNumberFormat="1" applyFont="1" applyFill="1" applyBorder="1" applyAlignment="1" applyProtection="1"/>
    <xf numFmtId="166" fontId="0" fillId="3" borderId="130" xfId="0" applyNumberFormat="1" applyFont="1" applyFill="1" applyBorder="1" applyAlignment="1" applyProtection="1"/>
    <xf numFmtId="166" fontId="14" fillId="3" borderId="56" xfId="0" applyNumberFormat="1" applyFont="1" applyFill="1" applyBorder="1" applyAlignment="1" applyProtection="1"/>
    <xf numFmtId="166" fontId="14" fillId="0" borderId="111" xfId="0" applyNumberFormat="1" applyFont="1" applyBorder="1"/>
    <xf numFmtId="166" fontId="14" fillId="3" borderId="131" xfId="0" applyNumberFormat="1" applyFont="1" applyFill="1" applyBorder="1" applyAlignment="1" applyProtection="1"/>
    <xf numFmtId="168" fontId="14" fillId="3" borderId="132" xfId="0" applyNumberFormat="1" applyFont="1" applyFill="1" applyBorder="1" applyAlignment="1" applyProtection="1"/>
    <xf numFmtId="0" fontId="0" fillId="3" borderId="132" xfId="0" applyNumberFormat="1" applyFont="1" applyFill="1" applyBorder="1" applyAlignment="1" applyProtection="1">
      <alignment vertical="top"/>
    </xf>
    <xf numFmtId="166" fontId="14" fillId="3" borderId="133" xfId="0" applyNumberFormat="1" applyFont="1" applyFill="1" applyBorder="1" applyAlignment="1" applyProtection="1"/>
    <xf numFmtId="168" fontId="14" fillId="3" borderId="134" xfId="0" applyNumberFormat="1" applyFont="1" applyFill="1" applyBorder="1" applyAlignment="1" applyProtection="1"/>
    <xf numFmtId="0" fontId="14" fillId="3" borderId="135" xfId="0" applyNumberFormat="1" applyFont="1" applyFill="1" applyBorder="1" applyAlignment="1" applyProtection="1"/>
    <xf numFmtId="166" fontId="14" fillId="3" borderId="136" xfId="0" applyNumberFormat="1" applyFont="1" applyFill="1" applyBorder="1" applyAlignment="1" applyProtection="1"/>
    <xf numFmtId="166" fontId="14" fillId="3" borderId="137" xfId="0" applyNumberFormat="1" applyFont="1" applyFill="1" applyBorder="1" applyAlignment="1" applyProtection="1"/>
    <xf numFmtId="166" fontId="14" fillId="3" borderId="125" xfId="0" applyNumberFormat="1" applyFont="1" applyFill="1" applyBorder="1"/>
    <xf numFmtId="0" fontId="13" fillId="0" borderId="138" xfId="0" applyFont="1" applyBorder="1"/>
    <xf numFmtId="166" fontId="13" fillId="3" borderId="139" xfId="0" applyNumberFormat="1" applyFont="1" applyFill="1" applyBorder="1" applyAlignment="1">
      <alignment horizontal="right"/>
    </xf>
    <xf numFmtId="166" fontId="26" fillId="0" borderId="140" xfId="0" applyNumberFormat="1" applyFont="1" applyFill="1" applyBorder="1" applyAlignment="1" applyProtection="1"/>
    <xf numFmtId="166" fontId="26" fillId="0" borderId="141" xfId="0" applyNumberFormat="1" applyFont="1" applyFill="1" applyBorder="1" applyAlignment="1" applyProtection="1"/>
    <xf numFmtId="166" fontId="0" fillId="3" borderId="144" xfId="0" applyNumberFormat="1" applyFont="1" applyFill="1" applyBorder="1" applyAlignment="1" applyProtection="1"/>
    <xf numFmtId="166" fontId="0" fillId="3" borderId="145" xfId="0" applyNumberFormat="1" applyFont="1" applyFill="1" applyBorder="1" applyAlignment="1" applyProtection="1"/>
    <xf numFmtId="166" fontId="0" fillId="3" borderId="146" xfId="0" applyNumberFormat="1" applyFont="1" applyFill="1" applyBorder="1" applyAlignment="1" applyProtection="1"/>
    <xf numFmtId="166" fontId="26" fillId="0" borderId="148" xfId="0" applyNumberFormat="1" applyFont="1" applyFill="1" applyBorder="1" applyAlignment="1" applyProtection="1"/>
    <xf numFmtId="166" fontId="26" fillId="0" borderId="144" xfId="0" applyNumberFormat="1" applyFont="1" applyFill="1" applyBorder="1" applyAlignment="1" applyProtection="1"/>
    <xf numFmtId="166" fontId="26" fillId="3" borderId="149" xfId="0" applyNumberFormat="1" applyFont="1" applyFill="1" applyBorder="1" applyAlignment="1"/>
    <xf numFmtId="166" fontId="26" fillId="3" borderId="125" xfId="0" applyNumberFormat="1" applyFont="1" applyFill="1" applyBorder="1" applyAlignment="1"/>
    <xf numFmtId="166" fontId="0" fillId="3" borderId="148" xfId="0" applyNumberFormat="1" applyFont="1" applyFill="1" applyBorder="1" applyAlignment="1" applyProtection="1"/>
    <xf numFmtId="166" fontId="0" fillId="3" borderId="150" xfId="0" applyNumberFormat="1" applyFont="1" applyFill="1" applyBorder="1" applyAlignment="1" applyProtection="1"/>
    <xf numFmtId="166" fontId="0" fillId="3" borderId="140" xfId="0" applyNumberFormat="1" applyFont="1" applyFill="1" applyBorder="1" applyAlignment="1" applyProtection="1"/>
    <xf numFmtId="166" fontId="0" fillId="3" borderId="141" xfId="0" applyNumberFormat="1" applyFont="1" applyFill="1" applyBorder="1" applyAlignment="1" applyProtection="1"/>
    <xf numFmtId="166" fontId="13" fillId="3" borderId="147" xfId="0" applyNumberFormat="1" applyFont="1" applyFill="1" applyBorder="1" applyAlignment="1" applyProtection="1"/>
    <xf numFmtId="166" fontId="13" fillId="0" borderId="151" xfId="0" applyNumberFormat="1" applyFont="1" applyFill="1" applyBorder="1" applyAlignment="1" applyProtection="1"/>
    <xf numFmtId="166" fontId="0" fillId="0" borderId="152" xfId="0" applyNumberFormat="1" applyFont="1" applyFill="1" applyBorder="1" applyAlignment="1" applyProtection="1"/>
    <xf numFmtId="166" fontId="26" fillId="3" borderId="125" xfId="0" applyNumberFormat="1" applyFont="1" applyFill="1" applyBorder="1"/>
    <xf numFmtId="166" fontId="0" fillId="3" borderId="151" xfId="0" applyNumberFormat="1" applyFont="1" applyFill="1" applyBorder="1" applyAlignment="1" applyProtection="1"/>
    <xf numFmtId="166" fontId="0" fillId="3" borderId="152" xfId="0" applyNumberFormat="1" applyFont="1" applyFill="1" applyBorder="1" applyAlignment="1" applyProtection="1"/>
    <xf numFmtId="166" fontId="0" fillId="3" borderId="153" xfId="0" applyNumberFormat="1" applyFont="1" applyFill="1" applyBorder="1" applyAlignment="1" applyProtection="1"/>
    <xf numFmtId="166" fontId="0" fillId="3" borderId="154" xfId="0" applyNumberFormat="1" applyFont="1" applyFill="1" applyBorder="1" applyAlignment="1" applyProtection="1"/>
    <xf numFmtId="166" fontId="14" fillId="3" borderId="134" xfId="0" applyNumberFormat="1" applyFont="1" applyFill="1" applyBorder="1" applyAlignment="1" applyProtection="1"/>
    <xf numFmtId="166" fontId="14" fillId="3" borderId="155" xfId="0" applyNumberFormat="1" applyFont="1" applyFill="1" applyBorder="1" applyAlignment="1" applyProtection="1"/>
    <xf numFmtId="166" fontId="13" fillId="3" borderId="155" xfId="0" applyNumberFormat="1" applyFont="1" applyFill="1" applyBorder="1" applyAlignment="1" applyProtection="1"/>
    <xf numFmtId="166" fontId="14" fillId="3" borderId="130" xfId="0" applyNumberFormat="1" applyFont="1" applyFill="1" applyBorder="1" applyAlignment="1" applyProtection="1"/>
    <xf numFmtId="166" fontId="0" fillId="3" borderId="158" xfId="0" applyNumberFormat="1" applyFont="1" applyFill="1" applyBorder="1" applyAlignment="1" applyProtection="1"/>
    <xf numFmtId="166" fontId="0" fillId="3" borderId="159" xfId="0" applyNumberFormat="1" applyFont="1" applyFill="1" applyBorder="1" applyAlignment="1" applyProtection="1"/>
    <xf numFmtId="166" fontId="13" fillId="0" borderId="139" xfId="0" applyNumberFormat="1" applyFont="1" applyBorder="1" applyAlignment="1"/>
    <xf numFmtId="166" fontId="0" fillId="3" borderId="161" xfId="0" applyNumberFormat="1" applyFont="1" applyFill="1" applyBorder="1" applyAlignment="1" applyProtection="1"/>
    <xf numFmtId="166" fontId="0" fillId="3" borderId="162" xfId="0" applyNumberFormat="1" applyFont="1" applyFill="1" applyBorder="1" applyAlignment="1" applyProtection="1"/>
    <xf numFmtId="166" fontId="14" fillId="3" borderId="165" xfId="0" applyNumberFormat="1" applyFont="1" applyFill="1" applyBorder="1" applyAlignment="1" applyProtection="1"/>
    <xf numFmtId="166" fontId="14" fillId="3" borderId="158" xfId="0" applyNumberFormat="1" applyFont="1" applyFill="1" applyBorder="1" applyAlignment="1" applyProtection="1"/>
    <xf numFmtId="166" fontId="14" fillId="3" borderId="145" xfId="0" applyNumberFormat="1" applyFont="1" applyFill="1" applyBorder="1" applyAlignment="1" applyProtection="1"/>
    <xf numFmtId="166" fontId="14" fillId="3" borderId="159" xfId="0" applyNumberFormat="1" applyFont="1" applyFill="1" applyBorder="1" applyAlignment="1" applyProtection="1"/>
    <xf numFmtId="166" fontId="14" fillId="3" borderId="146" xfId="0" applyNumberFormat="1" applyFont="1" applyFill="1" applyBorder="1" applyAlignment="1" applyProtection="1"/>
    <xf numFmtId="0" fontId="14" fillId="3" borderId="157" xfId="0" applyNumberFormat="1" applyFont="1" applyFill="1" applyBorder="1" applyAlignment="1" applyProtection="1"/>
    <xf numFmtId="166" fontId="14" fillId="0" borderId="159" xfId="0" applyNumberFormat="1" applyFont="1" applyFill="1" applyBorder="1" applyAlignment="1" applyProtection="1"/>
    <xf numFmtId="166" fontId="14" fillId="0" borderId="145" xfId="0" applyNumberFormat="1" applyFont="1" applyFill="1" applyBorder="1" applyAlignment="1" applyProtection="1"/>
    <xf numFmtId="166" fontId="14" fillId="0" borderId="158" xfId="0" applyNumberFormat="1" applyFont="1" applyFill="1" applyBorder="1" applyAlignment="1" applyProtection="1"/>
    <xf numFmtId="166" fontId="14" fillId="3" borderId="166" xfId="0" applyNumberFormat="1" applyFont="1" applyFill="1" applyBorder="1" applyAlignment="1" applyProtection="1"/>
    <xf numFmtId="166" fontId="14" fillId="0" borderId="167" xfId="0" applyNumberFormat="1" applyFont="1" applyFill="1" applyBorder="1" applyAlignment="1" applyProtection="1"/>
    <xf numFmtId="166" fontId="14" fillId="0" borderId="139" xfId="0" applyNumberFormat="1" applyFont="1" applyBorder="1" applyAlignment="1"/>
    <xf numFmtId="166" fontId="14" fillId="0" borderId="143" xfId="0" applyNumberFormat="1" applyFont="1" applyFill="1" applyBorder="1" applyAlignment="1" applyProtection="1"/>
    <xf numFmtId="166" fontId="14" fillId="0" borderId="134" xfId="0" applyNumberFormat="1" applyFont="1" applyFill="1" applyBorder="1" applyAlignment="1" applyProtection="1"/>
    <xf numFmtId="166" fontId="14" fillId="0" borderId="164" xfId="0" applyNumberFormat="1" applyFont="1" applyFill="1" applyBorder="1" applyAlignment="1"/>
    <xf numFmtId="166" fontId="14" fillId="0" borderId="139" xfId="0" applyNumberFormat="1" applyFont="1" applyFill="1" applyBorder="1" applyAlignment="1"/>
    <xf numFmtId="0" fontId="14" fillId="0" borderId="138" xfId="0" applyFont="1" applyBorder="1"/>
    <xf numFmtId="166" fontId="14" fillId="3" borderId="140" xfId="0" applyNumberFormat="1" applyFont="1" applyFill="1" applyBorder="1" applyAlignment="1" applyProtection="1"/>
    <xf numFmtId="166" fontId="14" fillId="3" borderId="141" xfId="0" applyNumberFormat="1" applyFont="1" applyFill="1" applyBorder="1" applyAlignment="1" applyProtection="1"/>
    <xf numFmtId="168" fontId="14" fillId="0" borderId="142" xfId="0" applyNumberFormat="1" applyFont="1" applyFill="1" applyBorder="1" applyAlignment="1"/>
    <xf numFmtId="166" fontId="14" fillId="3" borderId="168" xfId="0" applyNumberFormat="1" applyFont="1" applyFill="1" applyBorder="1" applyAlignment="1" applyProtection="1"/>
    <xf numFmtId="166" fontId="14" fillId="0" borderId="142" xfId="0" applyNumberFormat="1" applyFont="1" applyFill="1" applyBorder="1" applyAlignment="1"/>
    <xf numFmtId="166" fontId="14" fillId="0" borderId="140" xfId="0" applyNumberFormat="1" applyFont="1" applyFill="1" applyBorder="1" applyAlignment="1" applyProtection="1"/>
    <xf numFmtId="166" fontId="14" fillId="3" borderId="170" xfId="0" applyNumberFormat="1" applyFont="1" applyFill="1" applyBorder="1" applyAlignment="1" applyProtection="1"/>
    <xf numFmtId="166" fontId="14" fillId="3" borderId="171" xfId="0" applyNumberFormat="1" applyFont="1" applyFill="1" applyBorder="1" applyAlignment="1" applyProtection="1"/>
    <xf numFmtId="166" fontId="0" fillId="3" borderId="170" xfId="0" applyNumberFormat="1" applyFont="1" applyFill="1" applyBorder="1" applyAlignment="1" applyProtection="1"/>
    <xf numFmtId="166" fontId="0" fillId="3" borderId="169" xfId="0" applyNumberFormat="1" applyFont="1" applyFill="1" applyBorder="1" applyAlignment="1" applyProtection="1"/>
    <xf numFmtId="166" fontId="0" fillId="3" borderId="163" xfId="0" applyNumberFormat="1" applyFont="1" applyFill="1" applyBorder="1" applyAlignment="1" applyProtection="1"/>
    <xf numFmtId="166" fontId="0" fillId="3" borderId="132" xfId="0" applyNumberFormat="1" applyFont="1" applyFill="1" applyBorder="1" applyAlignment="1" applyProtection="1"/>
    <xf numFmtId="166" fontId="14" fillId="3" borderId="147" xfId="0" applyNumberFormat="1" applyFont="1" applyFill="1" applyBorder="1" applyAlignment="1" applyProtection="1"/>
    <xf numFmtId="166" fontId="0" fillId="3" borderId="139" xfId="0" applyNumberFormat="1" applyFont="1" applyFill="1" applyBorder="1" applyAlignment="1" applyProtection="1"/>
    <xf numFmtId="166" fontId="0" fillId="3" borderId="134" xfId="0" applyNumberFormat="1" applyFont="1" applyFill="1" applyBorder="1" applyAlignment="1" applyProtection="1"/>
    <xf numFmtId="166" fontId="13" fillId="0" borderId="164" xfId="0" applyNumberFormat="1" applyFont="1" applyBorder="1" applyAlignment="1"/>
    <xf numFmtId="166" fontId="26" fillId="0" borderId="134" xfId="0" applyNumberFormat="1" applyFont="1" applyFill="1" applyBorder="1" applyAlignment="1"/>
    <xf numFmtId="168" fontId="13" fillId="0" borderId="139" xfId="0" applyNumberFormat="1" applyFont="1" applyBorder="1" applyAlignment="1"/>
    <xf numFmtId="166" fontId="26" fillId="0" borderId="164" xfId="0" applyNumberFormat="1" applyFont="1" applyFill="1" applyBorder="1" applyAlignment="1"/>
    <xf numFmtId="166" fontId="13" fillId="0" borderId="147" xfId="0" applyNumberFormat="1" applyFont="1" applyBorder="1" applyAlignment="1"/>
    <xf numFmtId="168" fontId="14" fillId="0" borderId="125" xfId="0" applyNumberFormat="1" applyFont="1" applyBorder="1" applyAlignment="1"/>
    <xf numFmtId="168" fontId="14" fillId="3" borderId="172" xfId="0" applyNumberFormat="1" applyFont="1" applyFill="1" applyBorder="1" applyAlignment="1" applyProtection="1"/>
    <xf numFmtId="166" fontId="14" fillId="3" borderId="173" xfId="0" applyNumberFormat="1" applyFont="1" applyFill="1" applyBorder="1" applyAlignment="1" applyProtection="1"/>
    <xf numFmtId="166" fontId="14" fillId="0" borderId="130" xfId="0" applyNumberFormat="1" applyFont="1" applyFill="1" applyBorder="1" applyAlignment="1" applyProtection="1"/>
    <xf numFmtId="166" fontId="14" fillId="0" borderId="174" xfId="0" applyNumberFormat="1" applyFont="1" applyBorder="1" applyAlignment="1"/>
    <xf numFmtId="166" fontId="0" fillId="3" borderId="175" xfId="0" applyNumberFormat="1" applyFont="1" applyFill="1" applyBorder="1" applyAlignment="1" applyProtection="1"/>
    <xf numFmtId="166" fontId="14" fillId="3" borderId="161" xfId="0" applyNumberFormat="1" applyFont="1" applyFill="1" applyBorder="1" applyAlignment="1" applyProtection="1"/>
    <xf numFmtId="166" fontId="14" fillId="3" borderId="177" xfId="0" applyNumberFormat="1" applyFont="1" applyFill="1" applyBorder="1" applyAlignment="1" applyProtection="1"/>
    <xf numFmtId="166" fontId="14" fillId="3" borderId="176" xfId="0" applyNumberFormat="1" applyFont="1" applyFill="1" applyBorder="1" applyAlignment="1" applyProtection="1"/>
    <xf numFmtId="166" fontId="13" fillId="0" borderId="139" xfId="0" applyNumberFormat="1" applyFont="1" applyFill="1" applyBorder="1" applyAlignment="1"/>
    <xf numFmtId="166" fontId="14" fillId="3" borderId="139" xfId="0" applyNumberFormat="1" applyFont="1" applyFill="1" applyBorder="1" applyAlignment="1" applyProtection="1"/>
    <xf numFmtId="166" fontId="26" fillId="0" borderId="139" xfId="0" applyNumberFormat="1" applyFont="1" applyFill="1" applyBorder="1" applyAlignment="1"/>
    <xf numFmtId="166" fontId="13" fillId="0" borderId="178" xfId="0" applyNumberFormat="1" applyFont="1" applyFill="1" applyBorder="1" applyAlignment="1"/>
    <xf numFmtId="166" fontId="13" fillId="3" borderId="134" xfId="0" applyNumberFormat="1" applyFont="1" applyFill="1" applyBorder="1" applyAlignment="1" applyProtection="1"/>
    <xf numFmtId="166" fontId="26" fillId="3" borderId="156" xfId="0" applyNumberFormat="1" applyFont="1" applyFill="1" applyBorder="1" applyAlignment="1" applyProtection="1"/>
    <xf numFmtId="166" fontId="0" fillId="3" borderId="179" xfId="0" applyNumberFormat="1" applyFont="1" applyFill="1" applyBorder="1" applyAlignment="1" applyProtection="1"/>
    <xf numFmtId="166" fontId="0" fillId="3" borderId="180" xfId="0" applyNumberFormat="1" applyFont="1" applyFill="1" applyBorder="1" applyAlignment="1" applyProtection="1"/>
    <xf numFmtId="166" fontId="0" fillId="3" borderId="181" xfId="0" applyNumberFormat="1" applyFont="1" applyFill="1" applyBorder="1" applyAlignment="1" applyProtection="1"/>
    <xf numFmtId="166" fontId="13" fillId="0" borderId="182" xfId="0" applyNumberFormat="1" applyFont="1" applyFill="1" applyBorder="1" applyAlignment="1"/>
    <xf numFmtId="166" fontId="26" fillId="3" borderId="165" xfId="0" applyNumberFormat="1" applyFont="1" applyFill="1" applyBorder="1" applyAlignment="1" applyProtection="1"/>
    <xf numFmtId="166" fontId="14" fillId="0" borderId="182" xfId="0" applyNumberFormat="1" applyFont="1" applyFill="1" applyBorder="1" applyAlignment="1"/>
    <xf numFmtId="166" fontId="14" fillId="0" borderId="178" xfId="0" applyNumberFormat="1" applyFont="1" applyFill="1" applyBorder="1" applyAlignment="1"/>
    <xf numFmtId="168" fontId="13" fillId="0" borderId="178" xfId="0" applyNumberFormat="1" applyFont="1" applyFill="1" applyBorder="1" applyAlignment="1"/>
    <xf numFmtId="166" fontId="14" fillId="0" borderId="149" xfId="0" applyNumberFormat="1" applyFont="1" applyBorder="1" applyAlignment="1"/>
    <xf numFmtId="166" fontId="14" fillId="0" borderId="183" xfId="0" applyNumberFormat="1" applyFont="1" applyBorder="1" applyAlignment="1"/>
    <xf numFmtId="166" fontId="14" fillId="3" borderId="184" xfId="0" applyNumberFormat="1" applyFont="1" applyFill="1" applyBorder="1" applyAlignment="1" applyProtection="1"/>
    <xf numFmtId="168" fontId="14" fillId="3" borderId="145" xfId="0" applyNumberFormat="1" applyFont="1" applyFill="1" applyBorder="1" applyAlignment="1" applyProtection="1"/>
    <xf numFmtId="166" fontId="49" fillId="3" borderId="158" xfId="0" applyNumberFormat="1" applyFont="1" applyFill="1" applyBorder="1" applyAlignment="1" applyProtection="1"/>
    <xf numFmtId="166" fontId="49" fillId="3" borderId="159" xfId="0" applyNumberFormat="1" applyFont="1" applyFill="1" applyBorder="1" applyAlignment="1" applyProtection="1"/>
    <xf numFmtId="0" fontId="14" fillId="3" borderId="185" xfId="0" applyNumberFormat="1" applyFont="1" applyFill="1" applyBorder="1" applyAlignment="1" applyProtection="1"/>
    <xf numFmtId="166" fontId="14" fillId="0" borderId="134" xfId="0" applyNumberFormat="1" applyFont="1" applyFill="1" applyBorder="1" applyAlignment="1"/>
    <xf numFmtId="166" fontId="13" fillId="3" borderId="177" xfId="0" applyNumberFormat="1" applyFont="1" applyFill="1" applyBorder="1" applyAlignment="1" applyProtection="1"/>
    <xf numFmtId="166" fontId="14" fillId="3" borderId="186" xfId="0" applyNumberFormat="1" applyFont="1" applyFill="1" applyBorder="1" applyAlignment="1" applyProtection="1"/>
    <xf numFmtId="166" fontId="13" fillId="3" borderId="186" xfId="0" applyNumberFormat="1" applyFont="1" applyFill="1" applyBorder="1" applyAlignment="1" applyProtection="1"/>
    <xf numFmtId="168" fontId="14" fillId="3" borderId="177" xfId="0" applyNumberFormat="1" applyFont="1" applyFill="1" applyBorder="1" applyAlignment="1" applyProtection="1"/>
    <xf numFmtId="166" fontId="13" fillId="0" borderId="134" xfId="0" applyNumberFormat="1" applyFont="1" applyBorder="1" applyAlignment="1"/>
    <xf numFmtId="166" fontId="0" fillId="3" borderId="182" xfId="0" applyNumberFormat="1" applyFont="1" applyFill="1" applyBorder="1" applyAlignment="1" applyProtection="1"/>
    <xf numFmtId="166" fontId="0" fillId="3" borderId="142" xfId="0" applyNumberFormat="1" applyFont="1" applyFill="1" applyBorder="1" applyAlignment="1" applyProtection="1"/>
    <xf numFmtId="166" fontId="26" fillId="0" borderId="139" xfId="0" applyNumberFormat="1" applyFont="1" applyBorder="1" applyAlignment="1"/>
    <xf numFmtId="166" fontId="26" fillId="0" borderId="134" xfId="0" applyNumberFormat="1" applyFont="1" applyBorder="1" applyAlignment="1"/>
    <xf numFmtId="168" fontId="13" fillId="0" borderId="93" xfId="0" applyNumberFormat="1" applyFont="1" applyBorder="1"/>
    <xf numFmtId="166" fontId="13" fillId="3" borderId="176" xfId="0" applyNumberFormat="1" applyFont="1" applyFill="1" applyBorder="1" applyAlignment="1" applyProtection="1"/>
    <xf numFmtId="168" fontId="14" fillId="3" borderId="40" xfId="0" applyNumberFormat="1" applyFont="1" applyFill="1" applyBorder="1" applyAlignment="1"/>
    <xf numFmtId="168" fontId="26" fillId="3" borderId="118" xfId="0" applyNumberFormat="1" applyFont="1" applyFill="1" applyBorder="1" applyAlignment="1"/>
    <xf numFmtId="168" fontId="14" fillId="3" borderId="40" xfId="0" applyNumberFormat="1" applyFont="1" applyFill="1" applyBorder="1"/>
    <xf numFmtId="168" fontId="13" fillId="0" borderId="35" xfId="0" applyNumberFormat="1" applyFont="1" applyFill="1" applyBorder="1" applyAlignment="1">
      <alignment horizontal="right" wrapText="1"/>
    </xf>
    <xf numFmtId="168" fontId="13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Alignment="1">
      <alignment vertical="center" wrapText="1"/>
    </xf>
    <xf numFmtId="0" fontId="11" fillId="3" borderId="0" xfId="209" applyNumberFormat="1" applyFont="1" applyFill="1" applyBorder="1" applyAlignment="1" applyProtection="1"/>
    <xf numFmtId="167" fontId="11" fillId="3" borderId="0" xfId="209" applyNumberFormat="1" applyFont="1" applyFill="1" applyBorder="1" applyAlignment="1" applyProtection="1"/>
    <xf numFmtId="2" fontId="11" fillId="3" borderId="0" xfId="209" applyNumberFormat="1" applyFont="1" applyFill="1" applyBorder="1" applyAlignment="1" applyProtection="1">
      <alignment horizontal="center" vertical="center" wrapText="1"/>
    </xf>
    <xf numFmtId="166" fontId="13" fillId="0" borderId="9" xfId="0" applyNumberFormat="1" applyFont="1" applyFill="1" applyBorder="1" applyAlignment="1"/>
    <xf numFmtId="166" fontId="26" fillId="0" borderId="6" xfId="0" applyNumberFormat="1" applyFont="1" applyBorder="1" applyAlignment="1"/>
    <xf numFmtId="166" fontId="26" fillId="0" borderId="2" xfId="0" applyNumberFormat="1" applyFont="1" applyBorder="1" applyAlignment="1"/>
    <xf numFmtId="166" fontId="13" fillId="0" borderId="6" xfId="0" applyNumberFormat="1" applyFont="1" applyFill="1" applyBorder="1" applyAlignment="1"/>
    <xf numFmtId="166" fontId="14" fillId="3" borderId="2" xfId="0" applyNumberFormat="1" applyFont="1" applyFill="1" applyBorder="1" applyAlignment="1" applyProtection="1"/>
    <xf numFmtId="166" fontId="14" fillId="3" borderId="6" xfId="0" applyNumberFormat="1" applyFont="1" applyFill="1" applyBorder="1" applyAlignment="1" applyProtection="1"/>
    <xf numFmtId="166" fontId="14" fillId="3" borderId="9" xfId="0" applyNumberFormat="1" applyFont="1" applyFill="1" applyBorder="1" applyAlignment="1" applyProtection="1"/>
    <xf numFmtId="168" fontId="0" fillId="0" borderId="0" xfId="0" applyNumberFormat="1" applyBorder="1"/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/>
    <xf numFmtId="0" fontId="13" fillId="0" borderId="0" xfId="0" applyFont="1" applyAlignment="1">
      <alignment wrapText="1"/>
    </xf>
    <xf numFmtId="0" fontId="25" fillId="0" borderId="117" xfId="0" applyFont="1" applyFill="1" applyBorder="1"/>
    <xf numFmtId="0" fontId="25" fillId="0" borderId="117" xfId="0" applyFont="1" applyBorder="1"/>
    <xf numFmtId="1" fontId="25" fillId="0" borderId="109" xfId="0" applyNumberFormat="1" applyFont="1" applyBorder="1" applyAlignment="1">
      <alignment horizontal="center"/>
    </xf>
    <xf numFmtId="1" fontId="25" fillId="0" borderId="134" xfId="0" applyNumberFormat="1" applyFont="1" applyBorder="1" applyAlignment="1">
      <alignment horizontal="center"/>
    </xf>
    <xf numFmtId="0" fontId="25" fillId="0" borderId="134" xfId="0" applyFont="1" applyBorder="1" applyAlignment="1">
      <alignment horizontal="center"/>
    </xf>
    <xf numFmtId="0" fontId="0" fillId="0" borderId="111" xfId="0" applyBorder="1" applyAlignment="1">
      <alignment horizontal="center"/>
    </xf>
    <xf numFmtId="0" fontId="25" fillId="0" borderId="117" xfId="0" applyFont="1" applyBorder="1" applyAlignment="1">
      <alignment wrapText="1"/>
    </xf>
    <xf numFmtId="0" fontId="25" fillId="0" borderId="149" xfId="0" applyFont="1" applyBorder="1"/>
    <xf numFmtId="0" fontId="0" fillId="0" borderId="182" xfId="0" applyBorder="1" applyAlignment="1">
      <alignment horizontal="center"/>
    </xf>
    <xf numFmtId="0" fontId="22" fillId="0" borderId="0" xfId="0" applyFont="1"/>
    <xf numFmtId="0" fontId="11" fillId="3" borderId="0" xfId="0" applyFont="1" applyFill="1"/>
    <xf numFmtId="0" fontId="11" fillId="3" borderId="13" xfId="0" applyFont="1" applyFill="1" applyBorder="1" applyAlignment="1">
      <alignment vertical="center" wrapText="1"/>
    </xf>
    <xf numFmtId="0" fontId="11" fillId="3" borderId="182" xfId="0" applyFont="1" applyFill="1" applyBorder="1" applyAlignment="1">
      <alignment vertical="center" wrapText="1"/>
    </xf>
    <xf numFmtId="0" fontId="11" fillId="3" borderId="50" xfId="0" applyFont="1" applyFill="1" applyBorder="1"/>
    <xf numFmtId="0" fontId="35" fillId="3" borderId="43" xfId="0" applyFont="1" applyFill="1" applyBorder="1" applyAlignment="1">
      <alignment wrapText="1"/>
    </xf>
    <xf numFmtId="166" fontId="35" fillId="3" borderId="95" xfId="9" applyNumberFormat="1" applyFont="1" applyFill="1" applyBorder="1" applyAlignment="1">
      <alignment horizontal="center"/>
    </xf>
    <xf numFmtId="166" fontId="11" fillId="3" borderId="43" xfId="0" applyNumberFormat="1" applyFont="1" applyFill="1" applyBorder="1" applyAlignment="1">
      <alignment vertical="center" wrapText="1"/>
    </xf>
    <xf numFmtId="166" fontId="11" fillId="3" borderId="43" xfId="0" applyNumberFormat="1" applyFont="1" applyFill="1" applyBorder="1" applyAlignment="1">
      <alignment horizontal="center" vertical="center" wrapText="1"/>
    </xf>
    <xf numFmtId="166" fontId="11" fillId="3" borderId="46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/>
    <xf numFmtId="0" fontId="11" fillId="3" borderId="109" xfId="0" applyFont="1" applyFill="1" applyBorder="1"/>
    <xf numFmtId="0" fontId="35" fillId="3" borderId="133" xfId="9" applyFont="1" applyFill="1" applyBorder="1"/>
    <xf numFmtId="166" fontId="35" fillId="3" borderId="139" xfId="9" applyNumberFormat="1" applyFont="1" applyFill="1" applyBorder="1" applyAlignment="1">
      <alignment horizontal="center"/>
    </xf>
    <xf numFmtId="1" fontId="11" fillId="3" borderId="133" xfId="9" applyNumberFormat="1" applyFont="1" applyFill="1" applyBorder="1" applyAlignment="1">
      <alignment horizontal="center"/>
    </xf>
    <xf numFmtId="166" fontId="11" fillId="3" borderId="133" xfId="9" applyNumberFormat="1" applyFont="1" applyFill="1" applyBorder="1" applyAlignment="1">
      <alignment horizontal="center"/>
    </xf>
    <xf numFmtId="166" fontId="11" fillId="3" borderId="111" xfId="9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35" fillId="3" borderId="133" xfId="0" applyFont="1" applyFill="1" applyBorder="1"/>
    <xf numFmtId="166" fontId="11" fillId="3" borderId="133" xfId="0" applyNumberFormat="1" applyFont="1" applyFill="1" applyBorder="1" applyAlignment="1">
      <alignment horizontal="center"/>
    </xf>
    <xf numFmtId="166" fontId="11" fillId="3" borderId="111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left"/>
    </xf>
    <xf numFmtId="166" fontId="11" fillId="0" borderId="133" xfId="0" applyNumberFormat="1" applyFont="1" applyFill="1" applyBorder="1" applyAlignment="1">
      <alignment horizontal="center"/>
    </xf>
    <xf numFmtId="166" fontId="11" fillId="0" borderId="111" xfId="0" applyNumberFormat="1" applyFont="1" applyFill="1" applyBorder="1" applyAlignment="1">
      <alignment horizontal="center"/>
    </xf>
    <xf numFmtId="0" fontId="35" fillId="3" borderId="133" xfId="0" applyFont="1" applyFill="1" applyBorder="1" applyAlignment="1">
      <alignment wrapText="1"/>
    </xf>
    <xf numFmtId="0" fontId="35" fillId="3" borderId="133" xfId="0" applyNumberFormat="1" applyFont="1" applyFill="1" applyBorder="1" applyAlignment="1" applyProtection="1"/>
    <xf numFmtId="0" fontId="11" fillId="3" borderId="109" xfId="0" applyFont="1" applyFill="1" applyBorder="1" applyAlignment="1">
      <alignment vertical="top"/>
    </xf>
    <xf numFmtId="0" fontId="35" fillId="3" borderId="133" xfId="0" applyFont="1" applyFill="1" applyBorder="1" applyAlignment="1">
      <alignment vertical="top"/>
    </xf>
    <xf numFmtId="166" fontId="35" fillId="3" borderId="139" xfId="9" applyNumberFormat="1" applyFont="1" applyFill="1" applyBorder="1" applyAlignment="1">
      <alignment horizontal="center" vertical="top"/>
    </xf>
    <xf numFmtId="166" fontId="11" fillId="3" borderId="133" xfId="0" applyNumberFormat="1" applyFont="1" applyFill="1" applyBorder="1" applyAlignment="1">
      <alignment horizontal="center" vertical="top"/>
    </xf>
    <xf numFmtId="166" fontId="11" fillId="3" borderId="111" xfId="0" applyNumberFormat="1" applyFont="1" applyFill="1" applyBorder="1" applyAlignment="1">
      <alignment horizontal="center" vertical="top"/>
    </xf>
    <xf numFmtId="166" fontId="35" fillId="3" borderId="178" xfId="9" applyNumberFormat="1" applyFont="1" applyFill="1" applyBorder="1" applyAlignment="1">
      <alignment horizontal="center"/>
    </xf>
    <xf numFmtId="166" fontId="11" fillId="3" borderId="13" xfId="0" applyNumberFormat="1" applyFont="1" applyFill="1" applyBorder="1" applyAlignment="1">
      <alignment horizontal="center"/>
    </xf>
    <xf numFmtId="166" fontId="11" fillId="3" borderId="182" xfId="0" applyNumberFormat="1" applyFont="1" applyFill="1" applyBorder="1" applyAlignment="1">
      <alignment horizontal="center"/>
    </xf>
    <xf numFmtId="0" fontId="11" fillId="3" borderId="20" xfId="0" applyFont="1" applyFill="1" applyBorder="1"/>
    <xf numFmtId="0" fontId="35" fillId="3" borderId="19" xfId="0" applyFont="1" applyFill="1" applyBorder="1"/>
    <xf numFmtId="166" fontId="35" fillId="3" borderId="48" xfId="9" applyNumberFormat="1" applyFont="1" applyFill="1" applyBorder="1" applyAlignment="1">
      <alignment horizontal="center"/>
    </xf>
    <xf numFmtId="166" fontId="11" fillId="3" borderId="19" xfId="0" applyNumberFormat="1" applyFont="1" applyFill="1" applyBorder="1" applyAlignment="1">
      <alignment horizontal="center"/>
    </xf>
    <xf numFmtId="166" fontId="11" fillId="3" borderId="21" xfId="0" applyNumberFormat="1" applyFont="1" applyFill="1" applyBorder="1" applyAlignment="1">
      <alignment horizontal="center"/>
    </xf>
    <xf numFmtId="0" fontId="11" fillId="3" borderId="29" xfId="0" applyFont="1" applyFill="1" applyBorder="1"/>
    <xf numFmtId="0" fontId="35" fillId="3" borderId="31" xfId="0" applyFont="1" applyFill="1" applyBorder="1"/>
    <xf numFmtId="166" fontId="35" fillId="3" borderId="25" xfId="9" applyNumberFormat="1" applyFont="1" applyFill="1" applyBorder="1" applyAlignment="1">
      <alignment horizontal="center"/>
    </xf>
    <xf numFmtId="166" fontId="35" fillId="3" borderId="25" xfId="0" applyNumberFormat="1" applyFont="1" applyFill="1" applyBorder="1" applyAlignment="1">
      <alignment horizontal="center"/>
    </xf>
    <xf numFmtId="166" fontId="35" fillId="3" borderId="26" xfId="0" applyNumberFormat="1" applyFont="1" applyFill="1" applyBorder="1" applyAlignment="1">
      <alignment horizontal="center"/>
    </xf>
    <xf numFmtId="166" fontId="35" fillId="3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70" fontId="50" fillId="0" borderId="0" xfId="0" applyNumberFormat="1" applyFont="1"/>
    <xf numFmtId="0" fontId="0" fillId="0" borderId="0" xfId="0"/>
    <xf numFmtId="168" fontId="14" fillId="0" borderId="109" xfId="0" applyNumberFormat="1" applyFont="1" applyFill="1" applyBorder="1"/>
    <xf numFmtId="168" fontId="14" fillId="0" borderId="142" xfId="0" applyNumberFormat="1" applyFont="1" applyBorder="1" applyAlignment="1"/>
    <xf numFmtId="166" fontId="42" fillId="3" borderId="128" xfId="0" applyNumberFormat="1" applyFont="1" applyFill="1" applyBorder="1" applyAlignment="1" applyProtection="1"/>
    <xf numFmtId="166" fontId="42" fillId="3" borderId="130" xfId="0" applyNumberFormat="1" applyFont="1" applyFill="1" applyBorder="1" applyAlignment="1" applyProtection="1"/>
    <xf numFmtId="166" fontId="42" fillId="3" borderId="127" xfId="0" applyNumberFormat="1" applyFont="1" applyFill="1" applyBorder="1" applyAlignment="1" applyProtection="1"/>
    <xf numFmtId="166" fontId="42" fillId="3" borderId="126" xfId="0" applyNumberFormat="1" applyFont="1" applyFill="1" applyBorder="1" applyAlignment="1" applyProtection="1"/>
    <xf numFmtId="170" fontId="0" fillId="0" borderId="0" xfId="0" applyNumberFormat="1"/>
    <xf numFmtId="172" fontId="0" fillId="0" borderId="0" xfId="0" applyNumberFormat="1"/>
    <xf numFmtId="168" fontId="42" fillId="0" borderId="0" xfId="0" applyNumberFormat="1" applyFont="1"/>
    <xf numFmtId="0" fontId="0" fillId="0" borderId="0" xfId="0"/>
    <xf numFmtId="0" fontId="9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43" fontId="9" fillId="0" borderId="0" xfId="32" applyFont="1" applyFill="1" applyAlignment="1">
      <alignment horizontal="center"/>
    </xf>
    <xf numFmtId="174" fontId="9" fillId="0" borderId="0" xfId="32" applyNumberFormat="1" applyFont="1" applyFill="1" applyAlignment="1">
      <alignment horizontal="center"/>
    </xf>
    <xf numFmtId="171" fontId="9" fillId="0" borderId="0" xfId="0" applyNumberFormat="1" applyFont="1" applyFill="1" applyAlignment="1">
      <alignment horizontal="center"/>
    </xf>
    <xf numFmtId="168" fontId="9" fillId="0" borderId="0" xfId="0" applyNumberFormat="1" applyFont="1"/>
    <xf numFmtId="166" fontId="13" fillId="3" borderId="128" xfId="0" applyNumberFormat="1" applyFont="1" applyFill="1" applyBorder="1" applyAlignment="1" applyProtection="1"/>
    <xf numFmtId="0" fontId="13" fillId="3" borderId="33" xfId="0" applyFont="1" applyFill="1" applyBorder="1" applyAlignment="1">
      <alignment wrapText="1"/>
    </xf>
    <xf numFmtId="0" fontId="14" fillId="0" borderId="42" xfId="9" applyFont="1" applyBorder="1" applyAlignment="1">
      <alignment horizontal="left" vertical="center" wrapText="1"/>
    </xf>
    <xf numFmtId="0" fontId="13" fillId="0" borderId="117" xfId="0" applyFont="1" applyBorder="1"/>
    <xf numFmtId="0" fontId="14" fillId="3" borderId="40" xfId="0" applyFont="1" applyFill="1" applyBorder="1"/>
    <xf numFmtId="0" fontId="13" fillId="0" borderId="117" xfId="0" applyFont="1" applyBorder="1" applyAlignment="1">
      <alignment wrapText="1"/>
    </xf>
    <xf numFmtId="0" fontId="14" fillId="0" borderId="117" xfId="0" applyFont="1" applyBorder="1" applyAlignment="1">
      <alignment wrapText="1"/>
    </xf>
    <xf numFmtId="0" fontId="14" fillId="0" borderId="117" xfId="0" applyFont="1" applyBorder="1" applyAlignment="1">
      <alignment horizontal="left" vertical="center" wrapText="1"/>
    </xf>
    <xf numFmtId="0" fontId="33" fillId="0" borderId="117" xfId="0" applyFont="1" applyFill="1" applyBorder="1" applyAlignment="1">
      <alignment wrapText="1"/>
    </xf>
    <xf numFmtId="0" fontId="13" fillId="0" borderId="117" xfId="0" applyFont="1" applyFill="1" applyBorder="1" applyAlignment="1">
      <alignment wrapText="1"/>
    </xf>
    <xf numFmtId="0" fontId="33" fillId="3" borderId="40" xfId="0" applyFont="1" applyFill="1" applyBorder="1" applyAlignment="1">
      <alignment wrapText="1"/>
    </xf>
    <xf numFmtId="0" fontId="14" fillId="3" borderId="189" xfId="0" applyNumberFormat="1" applyFont="1" applyFill="1" applyBorder="1" applyAlignment="1" applyProtection="1"/>
    <xf numFmtId="0" fontId="13" fillId="3" borderId="60" xfId="0" applyNumberFormat="1" applyFont="1" applyFill="1" applyBorder="1" applyAlignment="1" applyProtection="1"/>
    <xf numFmtId="0" fontId="13" fillId="0" borderId="117" xfId="0" applyFont="1" applyBorder="1" applyAlignment="1"/>
    <xf numFmtId="0" fontId="13" fillId="3" borderId="117" xfId="0" applyFont="1" applyFill="1" applyBorder="1" applyAlignment="1">
      <alignment wrapText="1"/>
    </xf>
    <xf numFmtId="0" fontId="14" fillId="0" borderId="117" xfId="0" applyFont="1" applyBorder="1" applyAlignment="1"/>
    <xf numFmtId="0" fontId="13" fillId="0" borderId="117" xfId="0" applyFont="1" applyBorder="1" applyAlignment="1">
      <alignment vertical="top" wrapText="1"/>
    </xf>
    <xf numFmtId="0" fontId="14" fillId="0" borderId="117" xfId="0" applyFont="1" applyBorder="1" applyAlignment="1">
      <alignment vertical="top" wrapText="1"/>
    </xf>
    <xf numFmtId="0" fontId="13" fillId="3" borderId="60" xfId="0" applyNumberFormat="1" applyFont="1" applyFill="1" applyBorder="1" applyAlignment="1" applyProtection="1">
      <alignment wrapText="1"/>
    </xf>
    <xf numFmtId="0" fontId="13" fillId="3" borderId="40" xfId="0" applyFont="1" applyFill="1" applyBorder="1" applyAlignment="1">
      <alignment wrapText="1"/>
    </xf>
    <xf numFmtId="0" fontId="13" fillId="0" borderId="40" xfId="0" applyFont="1" applyBorder="1" applyAlignment="1">
      <alignment wrapText="1"/>
    </xf>
    <xf numFmtId="0" fontId="14" fillId="0" borderId="117" xfId="0" applyFont="1" applyFill="1" applyBorder="1"/>
    <xf numFmtId="0" fontId="14" fillId="0" borderId="40" xfId="0" applyFont="1" applyFill="1" applyBorder="1"/>
    <xf numFmtId="0" fontId="14" fillId="0" borderId="117" xfId="0" applyFont="1" applyBorder="1"/>
    <xf numFmtId="0" fontId="14" fillId="0" borderId="40" xfId="0" applyFont="1" applyBorder="1"/>
    <xf numFmtId="0" fontId="14" fillId="3" borderId="117" xfId="0" applyFont="1" applyFill="1" applyBorder="1"/>
    <xf numFmtId="166" fontId="14" fillId="0" borderId="190" xfId="9" applyNumberFormat="1" applyFont="1" applyBorder="1" applyAlignment="1">
      <alignment horizontal="right" vertical="center" wrapText="1"/>
    </xf>
    <xf numFmtId="166" fontId="14" fillId="0" borderId="186" xfId="0" applyNumberFormat="1" applyFont="1" applyFill="1" applyBorder="1" applyAlignment="1"/>
    <xf numFmtId="166" fontId="14" fillId="0" borderId="191" xfId="0" applyNumberFormat="1" applyFont="1" applyFill="1" applyBorder="1" applyAlignment="1" applyProtection="1"/>
    <xf numFmtId="166" fontId="13" fillId="0" borderId="186" xfId="0" applyNumberFormat="1" applyFont="1" applyFill="1" applyBorder="1" applyAlignment="1"/>
    <xf numFmtId="166" fontId="14" fillId="3" borderId="191" xfId="0" applyNumberFormat="1" applyFont="1" applyFill="1" applyBorder="1" applyAlignment="1" applyProtection="1"/>
    <xf numFmtId="166" fontId="13" fillId="3" borderId="191" xfId="0" applyNumberFormat="1" applyFont="1" applyFill="1" applyBorder="1" applyAlignment="1" applyProtection="1"/>
    <xf numFmtId="166" fontId="14" fillId="0" borderId="0" xfId="0" applyNumberFormat="1" applyFont="1" applyFill="1" applyBorder="1" applyAlignment="1"/>
    <xf numFmtId="166" fontId="13" fillId="3" borderId="47" xfId="0" applyNumberFormat="1" applyFont="1" applyFill="1" applyBorder="1" applyAlignment="1" applyProtection="1"/>
    <xf numFmtId="166" fontId="13" fillId="3" borderId="111" xfId="0" applyNumberFormat="1" applyFont="1" applyFill="1" applyBorder="1" applyAlignment="1" applyProtection="1"/>
    <xf numFmtId="0" fontId="18" fillId="0" borderId="0" xfId="9" applyFont="1" applyBorder="1" applyAlignment="1">
      <alignment horizontal="right"/>
    </xf>
    <xf numFmtId="2" fontId="18" fillId="0" borderId="0" xfId="9" applyNumberFormat="1" applyFont="1" applyBorder="1"/>
    <xf numFmtId="0" fontId="0" fillId="0" borderId="0" xfId="0"/>
    <xf numFmtId="0" fontId="30" fillId="0" borderId="192" xfId="0" applyFont="1" applyBorder="1" applyAlignment="1">
      <alignment vertical="center" wrapText="1"/>
    </xf>
    <xf numFmtId="0" fontId="30" fillId="0" borderId="192" xfId="0" applyFont="1" applyBorder="1" applyAlignment="1">
      <alignment horizontal="center" vertical="center" wrapText="1"/>
    </xf>
    <xf numFmtId="0" fontId="30" fillId="0" borderId="192" xfId="0" applyFont="1" applyFill="1" applyBorder="1" applyAlignment="1">
      <alignment horizontal="center" vertical="center"/>
    </xf>
    <xf numFmtId="0" fontId="9" fillId="0" borderId="192" xfId="0" applyFont="1" applyFill="1" applyBorder="1" applyAlignment="1">
      <alignment vertical="center"/>
    </xf>
    <xf numFmtId="0" fontId="10" fillId="0" borderId="192" xfId="0" applyFont="1" applyFill="1" applyBorder="1" applyAlignment="1">
      <alignment vertical="center" wrapText="1"/>
    </xf>
    <xf numFmtId="0" fontId="10" fillId="0" borderId="192" xfId="0" applyFont="1" applyFill="1" applyBorder="1" applyAlignment="1">
      <alignment horizontal="right" vertical="center" wrapText="1"/>
    </xf>
    <xf numFmtId="0" fontId="9" fillId="0" borderId="192" xfId="0" applyFont="1" applyFill="1" applyBorder="1" applyAlignment="1">
      <alignment vertical="center" wrapText="1"/>
    </xf>
    <xf numFmtId="0" fontId="9" fillId="0" borderId="192" xfId="0" applyFont="1" applyFill="1" applyBorder="1" applyAlignment="1">
      <alignment horizontal="right" vertical="center"/>
    </xf>
    <xf numFmtId="0" fontId="10" fillId="0" borderId="192" xfId="0" applyFont="1" applyFill="1" applyBorder="1" applyAlignment="1">
      <alignment horizontal="right" vertical="center"/>
    </xf>
    <xf numFmtId="165" fontId="9" fillId="0" borderId="192" xfId="0" applyNumberFormat="1" applyFont="1" applyFill="1" applyBorder="1" applyAlignment="1">
      <alignment horizontal="right" vertical="center"/>
    </xf>
    <xf numFmtId="0" fontId="25" fillId="0" borderId="192" xfId="0" applyFont="1" applyFill="1" applyBorder="1" applyAlignment="1">
      <alignment wrapText="1"/>
    </xf>
    <xf numFmtId="165" fontId="10" fillId="0" borderId="192" xfId="0" applyNumberFormat="1" applyFont="1" applyFill="1" applyBorder="1" applyAlignment="1">
      <alignment horizontal="right" vertical="center"/>
    </xf>
    <xf numFmtId="0" fontId="9" fillId="0" borderId="192" xfId="0" applyFont="1" applyFill="1" applyBorder="1" applyAlignment="1">
      <alignment wrapText="1"/>
    </xf>
    <xf numFmtId="168" fontId="10" fillId="0" borderId="192" xfId="0" applyNumberFormat="1" applyFont="1" applyFill="1" applyBorder="1" applyAlignment="1">
      <alignment horizontal="right" vertical="center"/>
    </xf>
    <xf numFmtId="0" fontId="9" fillId="0" borderId="192" xfId="4" applyFont="1" applyFill="1" applyBorder="1" applyAlignment="1">
      <alignment wrapText="1"/>
    </xf>
    <xf numFmtId="0" fontId="39" fillId="0" borderId="192" xfId="0" applyFont="1" applyFill="1" applyBorder="1" applyAlignment="1">
      <alignment wrapText="1"/>
    </xf>
    <xf numFmtId="0" fontId="40" fillId="0" borderId="192" xfId="0" applyFont="1" applyFill="1" applyBorder="1" applyAlignment="1">
      <alignment wrapText="1"/>
    </xf>
    <xf numFmtId="166" fontId="10" fillId="0" borderId="192" xfId="0" applyNumberFormat="1" applyFont="1" applyFill="1" applyBorder="1" applyAlignment="1">
      <alignment horizontal="right" vertical="top" wrapText="1"/>
    </xf>
    <xf numFmtId="165" fontId="10" fillId="0" borderId="192" xfId="0" applyNumberFormat="1" applyFont="1" applyFill="1" applyBorder="1" applyAlignment="1">
      <alignment horizontal="right" vertical="top" wrapText="1"/>
    </xf>
    <xf numFmtId="168" fontId="10" fillId="0" borderId="192" xfId="0" applyNumberFormat="1" applyFont="1" applyFill="1" applyBorder="1" applyAlignment="1">
      <alignment horizontal="right" vertical="top" wrapText="1"/>
    </xf>
    <xf numFmtId="165" fontId="10" fillId="0" borderId="192" xfId="0" applyNumberFormat="1" applyFont="1" applyFill="1" applyBorder="1" applyAlignment="1">
      <alignment horizontal="right" vertical="center" wrapText="1"/>
    </xf>
    <xf numFmtId="0" fontId="11" fillId="0" borderId="192" xfId="209" applyNumberFormat="1" applyFont="1" applyFill="1" applyBorder="1" applyAlignment="1" applyProtection="1">
      <alignment horizontal="center" vertical="center"/>
    </xf>
    <xf numFmtId="0" fontId="25" fillId="0" borderId="192" xfId="209" applyNumberFormat="1" applyFont="1" applyFill="1" applyBorder="1" applyAlignment="1" applyProtection="1">
      <alignment horizontal="center" vertical="center"/>
    </xf>
    <xf numFmtId="0" fontId="25" fillId="0" borderId="192" xfId="209" applyNumberFormat="1" applyFont="1" applyFill="1" applyBorder="1" applyAlignment="1" applyProtection="1">
      <alignment horizontal="left" vertical="center" wrapText="1"/>
    </xf>
    <xf numFmtId="0" fontId="25" fillId="0" borderId="192" xfId="209" applyNumberFormat="1" applyFont="1" applyFill="1" applyBorder="1" applyAlignment="1" applyProtection="1">
      <alignment horizontal="center" vertical="center" wrapText="1"/>
    </xf>
    <xf numFmtId="0" fontId="11" fillId="3" borderId="192" xfId="209" applyNumberFormat="1" applyFont="1" applyFill="1" applyBorder="1" applyAlignment="1" applyProtection="1"/>
    <xf numFmtId="0" fontId="0" fillId="0" borderId="0" xfId="0"/>
    <xf numFmtId="168" fontId="14" fillId="0" borderId="110" xfId="0" applyNumberFormat="1" applyFont="1" applyFill="1" applyBorder="1" applyAlignment="1"/>
    <xf numFmtId="166" fontId="14" fillId="3" borderId="0" xfId="0" applyNumberFormat="1" applyFont="1" applyFill="1" applyBorder="1" applyAlignment="1" applyProtection="1"/>
    <xf numFmtId="166" fontId="0" fillId="3" borderId="106" xfId="0" applyNumberFormat="1" applyFont="1" applyFill="1" applyBorder="1" applyAlignment="1" applyProtection="1"/>
    <xf numFmtId="166" fontId="14" fillId="3" borderId="177" xfId="0" applyNumberFormat="1" applyFont="1" applyFill="1" applyBorder="1" applyAlignment="1">
      <alignment horizontal="right"/>
    </xf>
    <xf numFmtId="166" fontId="13" fillId="3" borderId="164" xfId="0" applyNumberFormat="1" applyFont="1" applyFill="1" applyBorder="1" applyAlignment="1">
      <alignment horizontal="right"/>
    </xf>
    <xf numFmtId="166" fontId="13" fillId="0" borderId="194" xfId="0" applyNumberFormat="1" applyFont="1" applyFill="1" applyBorder="1" applyAlignment="1"/>
    <xf numFmtId="166" fontId="13" fillId="3" borderId="177" xfId="0" applyNumberFormat="1" applyFont="1" applyFill="1" applyBorder="1" applyAlignment="1">
      <alignment horizontal="right"/>
    </xf>
    <xf numFmtId="166" fontId="14" fillId="3" borderId="194" xfId="0" applyNumberFormat="1" applyFont="1" applyFill="1" applyBorder="1" applyAlignment="1" applyProtection="1"/>
    <xf numFmtId="168" fontId="14" fillId="3" borderId="194" xfId="0" applyNumberFormat="1" applyFont="1" applyFill="1" applyBorder="1" applyAlignment="1" applyProtection="1"/>
    <xf numFmtId="166" fontId="14" fillId="0" borderId="42" xfId="9" applyNumberFormat="1" applyFont="1" applyBorder="1" applyAlignment="1">
      <alignment horizontal="right" vertical="center" wrapText="1"/>
    </xf>
    <xf numFmtId="166" fontId="26" fillId="0" borderId="151" xfId="0" applyNumberFormat="1" applyFont="1" applyFill="1" applyBorder="1" applyAlignment="1" applyProtection="1"/>
    <xf numFmtId="166" fontId="26" fillId="0" borderId="152" xfId="0" applyNumberFormat="1" applyFont="1" applyFill="1" applyBorder="1" applyAlignment="1" applyProtection="1"/>
    <xf numFmtId="166" fontId="14" fillId="3" borderId="189" xfId="0" applyNumberFormat="1" applyFont="1" applyFill="1" applyBorder="1" applyAlignment="1" applyProtection="1"/>
    <xf numFmtId="166" fontId="14" fillId="3" borderId="195" xfId="0" applyNumberFormat="1" applyFont="1" applyFill="1" applyBorder="1" applyAlignment="1" applyProtection="1"/>
    <xf numFmtId="0" fontId="14" fillId="0" borderId="60" xfId="0" applyFont="1" applyBorder="1" applyAlignment="1">
      <alignment wrapText="1"/>
    </xf>
    <xf numFmtId="168" fontId="13" fillId="0" borderId="194" xfId="0" applyNumberFormat="1" applyFont="1" applyBorder="1" applyAlignment="1"/>
    <xf numFmtId="166" fontId="13" fillId="0" borderId="194" xfId="0" applyNumberFormat="1" applyFont="1" applyBorder="1" applyAlignment="1"/>
    <xf numFmtId="166" fontId="14" fillId="3" borderId="196" xfId="0" applyNumberFormat="1" applyFont="1" applyFill="1" applyBorder="1" applyAlignment="1" applyProtection="1"/>
    <xf numFmtId="166" fontId="14" fillId="3" borderId="197" xfId="0" applyNumberFormat="1" applyFont="1" applyFill="1" applyBorder="1" applyAlignment="1" applyProtection="1"/>
    <xf numFmtId="0" fontId="14" fillId="0" borderId="33" xfId="0" applyFont="1" applyBorder="1" applyAlignment="1">
      <alignment wrapText="1"/>
    </xf>
    <xf numFmtId="166" fontId="14" fillId="0" borderId="36" xfId="0" applyNumberFormat="1" applyFont="1" applyBorder="1" applyAlignment="1"/>
    <xf numFmtId="166" fontId="13" fillId="0" borderId="38" xfId="0" applyNumberFormat="1" applyFont="1" applyBorder="1"/>
    <xf numFmtId="166" fontId="14" fillId="0" borderId="36" xfId="0" applyNumberFormat="1" applyFont="1" applyFill="1" applyBorder="1"/>
    <xf numFmtId="166" fontId="0" fillId="3" borderId="36" xfId="0" applyNumberFormat="1" applyFont="1" applyFill="1" applyBorder="1" applyAlignment="1" applyProtection="1"/>
    <xf numFmtId="166" fontId="14" fillId="3" borderId="114" xfId="0" applyNumberFormat="1" applyFont="1" applyFill="1" applyBorder="1" applyAlignment="1" applyProtection="1"/>
    <xf numFmtId="166" fontId="0" fillId="3" borderId="114" xfId="0" applyNumberFormat="1" applyFont="1" applyFill="1" applyBorder="1" applyAlignment="1" applyProtection="1"/>
    <xf numFmtId="0" fontId="14" fillId="0" borderId="60" xfId="0" applyNumberFormat="1" applyFont="1" applyFill="1" applyBorder="1" applyAlignment="1" applyProtection="1"/>
    <xf numFmtId="166" fontId="26" fillId="0" borderId="182" xfId="0" applyNumberFormat="1" applyFont="1" applyFill="1" applyBorder="1" applyAlignment="1"/>
    <xf numFmtId="166" fontId="14" fillId="0" borderId="142" xfId="0" applyNumberFormat="1" applyFont="1" applyFill="1" applyBorder="1" applyAlignment="1">
      <alignment horizontal="right" wrapText="1"/>
    </xf>
    <xf numFmtId="0" fontId="13" fillId="0" borderId="138" xfId="0" applyFont="1" applyBorder="1" applyAlignment="1">
      <alignment wrapText="1"/>
    </xf>
    <xf numFmtId="168" fontId="13" fillId="0" borderId="142" xfId="0" applyNumberFormat="1" applyFont="1" applyBorder="1" applyAlignment="1"/>
    <xf numFmtId="166" fontId="13" fillId="0" borderId="182" xfId="0" applyNumberFormat="1" applyFont="1" applyBorder="1"/>
    <xf numFmtId="168" fontId="14" fillId="3" borderId="28" xfId="0" applyNumberFormat="1" applyFont="1" applyFill="1" applyBorder="1" applyAlignment="1" applyProtection="1"/>
    <xf numFmtId="166" fontId="14" fillId="0" borderId="111" xfId="0" applyNumberFormat="1" applyFont="1" applyBorder="1" applyAlignment="1"/>
    <xf numFmtId="168" fontId="14" fillId="0" borderId="178" xfId="0" applyNumberFormat="1" applyFont="1" applyFill="1" applyBorder="1" applyAlignment="1"/>
    <xf numFmtId="168" fontId="14" fillId="0" borderId="109" xfId="0" applyNumberFormat="1" applyFont="1" applyFill="1" applyBorder="1" applyAlignment="1">
      <alignment horizontal="right"/>
    </xf>
    <xf numFmtId="166" fontId="14" fillId="3" borderId="38" xfId="0" applyNumberFormat="1" applyFont="1" applyFill="1" applyBorder="1" applyAlignment="1"/>
    <xf numFmtId="168" fontId="14" fillId="3" borderId="40" xfId="0" applyNumberFormat="1" applyFont="1" applyFill="1" applyBorder="1" applyAlignment="1" applyProtection="1"/>
    <xf numFmtId="168" fontId="13" fillId="3" borderId="139" xfId="0" applyNumberFormat="1" applyFont="1" applyFill="1" applyBorder="1" applyAlignment="1">
      <alignment horizontal="right"/>
    </xf>
    <xf numFmtId="168" fontId="14" fillId="0" borderId="24" xfId="0" applyNumberFormat="1" applyFont="1" applyFill="1" applyBorder="1" applyAlignment="1"/>
    <xf numFmtId="0" fontId="0" fillId="0" borderId="0" xfId="0"/>
    <xf numFmtId="166" fontId="0" fillId="0" borderId="198" xfId="0" applyNumberFormat="1" applyBorder="1" applyAlignment="1"/>
    <xf numFmtId="166" fontId="0" fillId="0" borderId="194" xfId="0" applyNumberFormat="1" applyBorder="1" applyAlignment="1"/>
    <xf numFmtId="166" fontId="14" fillId="3" borderId="96" xfId="0" applyNumberFormat="1" applyFont="1" applyFill="1" applyBorder="1" applyAlignment="1" applyProtection="1"/>
    <xf numFmtId="166" fontId="14" fillId="3" borderId="44" xfId="0" applyNumberFormat="1" applyFont="1" applyFill="1" applyBorder="1" applyAlignment="1" applyProtection="1"/>
    <xf numFmtId="166" fontId="0" fillId="3" borderId="96" xfId="0" applyNumberFormat="1" applyFont="1" applyFill="1" applyBorder="1" applyAlignment="1" applyProtection="1"/>
    <xf numFmtId="166" fontId="0" fillId="3" borderId="44" xfId="0" applyNumberFormat="1" applyFont="1" applyFill="1" applyBorder="1" applyAlignment="1" applyProtection="1"/>
    <xf numFmtId="166" fontId="14" fillId="3" borderId="200" xfId="0" applyNumberFormat="1" applyFont="1" applyFill="1" applyBorder="1" applyAlignment="1" applyProtection="1"/>
    <xf numFmtId="166" fontId="14" fillId="3" borderId="199" xfId="0" applyNumberFormat="1" applyFont="1" applyFill="1" applyBorder="1" applyAlignment="1" applyProtection="1"/>
    <xf numFmtId="166" fontId="0" fillId="3" borderId="200" xfId="0" applyNumberFormat="1" applyFont="1" applyFill="1" applyBorder="1" applyAlignment="1" applyProtection="1"/>
    <xf numFmtId="166" fontId="0" fillId="3" borderId="199" xfId="0" applyNumberFormat="1" applyFont="1" applyFill="1" applyBorder="1" applyAlignment="1" applyProtection="1"/>
    <xf numFmtId="166" fontId="0" fillId="3" borderId="201" xfId="0" applyNumberFormat="1" applyFont="1" applyFill="1" applyBorder="1" applyAlignment="1" applyProtection="1"/>
    <xf numFmtId="166" fontId="0" fillId="3" borderId="50" xfId="0" applyNumberFormat="1" applyFont="1" applyFill="1" applyBorder="1" applyAlignment="1" applyProtection="1"/>
    <xf numFmtId="168" fontId="14" fillId="3" borderId="109" xfId="0" applyNumberFormat="1" applyFont="1" applyFill="1" applyBorder="1" applyAlignment="1" applyProtection="1"/>
    <xf numFmtId="168" fontId="14" fillId="3" borderId="50" xfId="0" applyNumberFormat="1" applyFont="1" applyFill="1" applyBorder="1" applyAlignment="1" applyProtection="1"/>
    <xf numFmtId="166" fontId="26" fillId="0" borderId="198" xfId="0" applyNumberFormat="1" applyFont="1" applyFill="1" applyBorder="1" applyAlignment="1"/>
    <xf numFmtId="166" fontId="26" fillId="0" borderId="194" xfId="0" applyNumberFormat="1" applyFont="1" applyFill="1" applyBorder="1" applyAlignment="1"/>
    <xf numFmtId="166" fontId="0" fillId="3" borderId="204" xfId="0" applyNumberFormat="1" applyFont="1" applyFill="1" applyBorder="1" applyAlignment="1" applyProtection="1"/>
    <xf numFmtId="166" fontId="0" fillId="3" borderId="205" xfId="0" applyNumberFormat="1" applyFont="1" applyFill="1" applyBorder="1" applyAlignment="1" applyProtection="1"/>
    <xf numFmtId="166" fontId="0" fillId="3" borderId="206" xfId="0" applyNumberFormat="1" applyFont="1" applyFill="1" applyBorder="1" applyAlignment="1" applyProtection="1"/>
    <xf numFmtId="166" fontId="13" fillId="3" borderId="207" xfId="0" applyNumberFormat="1" applyFont="1" applyFill="1" applyBorder="1" applyAlignment="1" applyProtection="1"/>
    <xf numFmtId="166" fontId="13" fillId="0" borderId="208" xfId="0" applyNumberFormat="1" applyFont="1" applyBorder="1"/>
    <xf numFmtId="166" fontId="26" fillId="3" borderId="209" xfId="0" applyNumberFormat="1" applyFont="1" applyFill="1" applyBorder="1" applyAlignment="1" applyProtection="1"/>
    <xf numFmtId="166" fontId="26" fillId="3" borderId="199" xfId="0" applyNumberFormat="1" applyFont="1" applyFill="1" applyBorder="1" applyAlignment="1" applyProtection="1"/>
    <xf numFmtId="166" fontId="0" fillId="3" borderId="167" xfId="0" applyNumberFormat="1" applyFont="1" applyFill="1" applyBorder="1" applyAlignment="1" applyProtection="1"/>
    <xf numFmtId="166" fontId="0" fillId="3" borderId="168" xfId="0" applyNumberFormat="1" applyFont="1" applyFill="1" applyBorder="1" applyAlignment="1" applyProtection="1"/>
    <xf numFmtId="0" fontId="0" fillId="0" borderId="0" xfId="0"/>
    <xf numFmtId="0" fontId="9" fillId="0" borderId="94" xfId="0" applyFont="1" applyFill="1" applyBorder="1" applyAlignment="1">
      <alignment vertical="top" wrapText="1"/>
    </xf>
    <xf numFmtId="0" fontId="0" fillId="0" borderId="0" xfId="0"/>
    <xf numFmtId="166" fontId="14" fillId="3" borderId="207" xfId="0" applyNumberFormat="1" applyFont="1" applyFill="1" applyBorder="1" applyAlignment="1" applyProtection="1"/>
    <xf numFmtId="0" fontId="11" fillId="0" borderId="212" xfId="209" applyNumberFormat="1" applyFont="1" applyFill="1" applyBorder="1" applyAlignment="1" applyProtection="1">
      <alignment horizontal="center" vertical="center"/>
    </xf>
    <xf numFmtId="0" fontId="25" fillId="0" borderId="212" xfId="209" applyNumberFormat="1" applyFont="1" applyFill="1" applyBorder="1" applyAlignment="1" applyProtection="1">
      <alignment horizontal="center" vertical="center"/>
    </xf>
    <xf numFmtId="0" fontId="25" fillId="0" borderId="212" xfId="209" applyNumberFormat="1" applyFont="1" applyFill="1" applyBorder="1" applyAlignment="1" applyProtection="1">
      <alignment horizontal="left" vertical="center" wrapText="1"/>
    </xf>
    <xf numFmtId="0" fontId="25" fillId="0" borderId="212" xfId="209" applyNumberFormat="1" applyFont="1" applyFill="1" applyBorder="1" applyAlignment="1" applyProtection="1">
      <alignment horizontal="center" vertical="center" wrapText="1"/>
    </xf>
    <xf numFmtId="0" fontId="25" fillId="0" borderId="212" xfId="209" applyNumberFormat="1" applyFont="1" applyFill="1" applyBorder="1" applyAlignment="1" applyProtection="1">
      <alignment wrapText="1"/>
    </xf>
    <xf numFmtId="0" fontId="25" fillId="0" borderId="212" xfId="209" applyNumberFormat="1" applyFont="1" applyFill="1" applyBorder="1" applyAlignment="1" applyProtection="1"/>
    <xf numFmtId="0" fontId="25" fillId="0" borderId="212" xfId="4" applyNumberFormat="1" applyFont="1" applyFill="1" applyBorder="1" applyAlignment="1" applyProtection="1">
      <alignment wrapText="1"/>
    </xf>
    <xf numFmtId="0" fontId="9" fillId="0" borderId="213" xfId="0" applyFont="1" applyFill="1" applyBorder="1" applyAlignment="1">
      <alignment vertical="center" wrapText="1"/>
    </xf>
    <xf numFmtId="0" fontId="25" fillId="0" borderId="212" xfId="209" applyFont="1" applyFill="1" applyBorder="1" applyAlignment="1">
      <alignment wrapText="1"/>
    </xf>
    <xf numFmtId="0" fontId="25" fillId="0" borderId="212" xfId="2" applyFont="1" applyFill="1" applyBorder="1" applyAlignment="1">
      <alignment horizontal="left" vertical="center" wrapText="1"/>
    </xf>
    <xf numFmtId="4" fontId="25" fillId="0" borderId="212" xfId="209" applyNumberFormat="1" applyFont="1" applyFill="1" applyBorder="1" applyAlignment="1" applyProtection="1">
      <alignment horizontal="left" vertical="center" wrapText="1"/>
    </xf>
    <xf numFmtId="4" fontId="25" fillId="0" borderId="212" xfId="209" applyNumberFormat="1" applyFont="1" applyFill="1" applyBorder="1" applyAlignment="1" applyProtection="1">
      <alignment horizontal="center" vertical="center" wrapText="1"/>
    </xf>
    <xf numFmtId="0" fontId="25" fillId="0" borderId="212" xfId="209" applyNumberFormat="1" applyFont="1" applyFill="1" applyBorder="1" applyAlignment="1" applyProtection="1">
      <alignment horizontal="left" wrapText="1"/>
    </xf>
    <xf numFmtId="0" fontId="25" fillId="0" borderId="212" xfId="209" applyNumberFormat="1" applyFont="1" applyFill="1" applyBorder="1" applyAlignment="1" applyProtection="1">
      <alignment vertical="top" wrapText="1"/>
    </xf>
    <xf numFmtId="0" fontId="25" fillId="0" borderId="212" xfId="209" applyFont="1" applyFill="1" applyBorder="1" applyAlignment="1">
      <alignment horizontal="center" vertical="center"/>
    </xf>
    <xf numFmtId="0" fontId="11" fillId="0" borderId="214" xfId="209" applyNumberFormat="1" applyFont="1" applyFill="1" applyBorder="1" applyAlignment="1" applyProtection="1">
      <alignment horizontal="center" vertical="center"/>
    </xf>
    <xf numFmtId="0" fontId="25" fillId="0" borderId="214" xfId="209" applyNumberFormat="1" applyFont="1" applyFill="1" applyBorder="1" applyAlignment="1" applyProtection="1">
      <alignment horizontal="center" vertical="center"/>
    </xf>
    <xf numFmtId="0" fontId="25" fillId="0" borderId="214" xfId="209" applyNumberFormat="1" applyFont="1" applyFill="1" applyBorder="1" applyAlignment="1" applyProtection="1">
      <alignment horizontal="left" vertical="center" wrapText="1"/>
    </xf>
    <xf numFmtId="0" fontId="25" fillId="0" borderId="214" xfId="209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31" xfId="0" applyBorder="1" applyAlignment="1">
      <alignment wrapText="1"/>
    </xf>
    <xf numFmtId="0" fontId="16" fillId="0" borderId="32" xfId="9" applyFont="1" applyBorder="1" applyAlignment="1">
      <alignment wrapText="1"/>
    </xf>
    <xf numFmtId="2" fontId="16" fillId="0" borderId="25" xfId="9" applyNumberFormat="1" applyFont="1" applyBorder="1" applyAlignment="1">
      <alignment wrapText="1"/>
    </xf>
    <xf numFmtId="2" fontId="16" fillId="0" borderId="25" xfId="9" applyNumberFormat="1" applyFont="1" applyBorder="1" applyAlignment="1">
      <alignment horizontal="center" wrapText="1"/>
    </xf>
    <xf numFmtId="2" fontId="16" fillId="0" borderId="26" xfId="9" applyNumberFormat="1" applyFont="1" applyBorder="1"/>
    <xf numFmtId="0" fontId="0" fillId="0" borderId="36" xfId="0" applyBorder="1"/>
    <xf numFmtId="0" fontId="18" fillId="0" borderId="186" xfId="9" applyFont="1" applyBorder="1" applyAlignment="1">
      <alignment wrapText="1"/>
    </xf>
    <xf numFmtId="2" fontId="16" fillId="0" borderId="37" xfId="9" applyNumberFormat="1" applyFont="1" applyBorder="1"/>
    <xf numFmtId="2" fontId="18" fillId="0" borderId="37" xfId="9" applyNumberFormat="1" applyFont="1" applyBorder="1"/>
    <xf numFmtId="2" fontId="18" fillId="0" borderId="38" xfId="9" applyNumberFormat="1" applyFont="1" applyBorder="1"/>
    <xf numFmtId="0" fontId="0" fillId="0" borderId="109" xfId="0" applyBorder="1"/>
    <xf numFmtId="0" fontId="16" fillId="0" borderId="198" xfId="9" applyFont="1" applyBorder="1" applyAlignment="1">
      <alignment horizontal="right" wrapText="1"/>
    </xf>
    <xf numFmtId="2" fontId="16" fillId="0" borderId="192" xfId="9" applyNumberFormat="1" applyFont="1" applyBorder="1" applyAlignment="1">
      <alignment horizontal="center"/>
    </xf>
    <xf numFmtId="2" fontId="16" fillId="0" borderId="192" xfId="9" applyNumberFormat="1" applyFont="1" applyBorder="1"/>
    <xf numFmtId="2" fontId="16" fillId="0" borderId="111" xfId="9" applyNumberFormat="1" applyFont="1" applyBorder="1"/>
    <xf numFmtId="0" fontId="16" fillId="0" borderId="198" xfId="9" applyFont="1" applyFill="1" applyBorder="1" applyAlignment="1">
      <alignment wrapText="1"/>
    </xf>
    <xf numFmtId="2" fontId="16" fillId="0" borderId="192" xfId="0" applyNumberFormat="1" applyFont="1" applyBorder="1" applyAlignment="1">
      <alignment horizontal="center"/>
    </xf>
    <xf numFmtId="0" fontId="18" fillId="0" borderId="198" xfId="9" applyFont="1" applyFill="1" applyBorder="1" applyAlignment="1">
      <alignment wrapText="1"/>
    </xf>
    <xf numFmtId="2" fontId="18" fillId="0" borderId="192" xfId="9" applyNumberFormat="1" applyFont="1" applyBorder="1"/>
    <xf numFmtId="2" fontId="18" fillId="0" borderId="111" xfId="9" applyNumberFormat="1" applyFont="1" applyBorder="1"/>
    <xf numFmtId="0" fontId="18" fillId="0" borderId="215" xfId="9" applyFont="1" applyBorder="1" applyAlignment="1"/>
    <xf numFmtId="0" fontId="18" fillId="0" borderId="215" xfId="9" applyFont="1" applyBorder="1"/>
    <xf numFmtId="0" fontId="18" fillId="0" borderId="200" xfId="9" applyFont="1" applyBorder="1"/>
    <xf numFmtId="0" fontId="18" fillId="0" borderId="192" xfId="9" applyFont="1" applyBorder="1"/>
    <xf numFmtId="0" fontId="18" fillId="0" borderId="37" xfId="9" applyFont="1" applyBorder="1" applyAlignment="1">
      <alignment wrapText="1"/>
    </xf>
    <xf numFmtId="2" fontId="16" fillId="0" borderId="203" xfId="9" applyNumberFormat="1" applyFont="1" applyBorder="1"/>
    <xf numFmtId="0" fontId="0" fillId="0" borderId="31" xfId="0" applyBorder="1"/>
    <xf numFmtId="0" fontId="18" fillId="0" borderId="32" xfId="9" applyFont="1" applyFill="1" applyBorder="1" applyAlignment="1">
      <alignment horizontal="right" wrapText="1"/>
    </xf>
    <xf numFmtId="2" fontId="16" fillId="0" borderId="25" xfId="0" applyNumberFormat="1" applyFont="1" applyBorder="1" applyAlignment="1">
      <alignment horizontal="center"/>
    </xf>
    <xf numFmtId="2" fontId="18" fillId="0" borderId="25" xfId="9" applyNumberFormat="1" applyFont="1" applyBorder="1"/>
    <xf numFmtId="2" fontId="18" fillId="0" borderId="26" xfId="9" applyNumberFormat="1" applyFont="1" applyBorder="1"/>
    <xf numFmtId="0" fontId="18" fillId="0" borderId="32" xfId="9" applyFont="1" applyBorder="1" applyAlignment="1">
      <alignment wrapText="1"/>
    </xf>
    <xf numFmtId="2" fontId="18" fillId="0" borderId="25" xfId="0" applyNumberFormat="1" applyFont="1" applyBorder="1"/>
    <xf numFmtId="0" fontId="16" fillId="0" borderId="186" xfId="9" applyFont="1" applyBorder="1" applyAlignment="1">
      <alignment horizontal="left" wrapText="1"/>
    </xf>
    <xf numFmtId="2" fontId="16" fillId="0" borderId="37" xfId="0" applyNumberFormat="1" applyFont="1" applyBorder="1"/>
    <xf numFmtId="2" fontId="16" fillId="0" borderId="38" xfId="9" applyNumberFormat="1" applyFont="1" applyBorder="1"/>
    <xf numFmtId="0" fontId="0" fillId="0" borderId="20" xfId="0" applyBorder="1"/>
    <xf numFmtId="0" fontId="16" fillId="0" borderId="48" xfId="9" applyFont="1" applyBorder="1" applyAlignment="1">
      <alignment horizontal="left" wrapText="1"/>
    </xf>
    <xf numFmtId="2" fontId="16" fillId="0" borderId="19" xfId="0" applyNumberFormat="1" applyFont="1" applyBorder="1"/>
    <xf numFmtId="2" fontId="16" fillId="0" borderId="19" xfId="9" applyNumberFormat="1" applyFont="1" applyBorder="1"/>
    <xf numFmtId="2" fontId="16" fillId="0" borderId="21" xfId="9" applyNumberFormat="1" applyFont="1" applyBorder="1"/>
    <xf numFmtId="0" fontId="0" fillId="0" borderId="0" xfId="0"/>
    <xf numFmtId="166" fontId="26" fillId="3" borderId="198" xfId="0" applyNumberFormat="1" applyFont="1" applyFill="1" applyBorder="1" applyAlignment="1"/>
    <xf numFmtId="166" fontId="26" fillId="3" borderId="194" xfId="0" applyNumberFormat="1" applyFont="1" applyFill="1" applyBorder="1" applyAlignment="1"/>
    <xf numFmtId="166" fontId="26" fillId="0" borderId="198" xfId="0" applyNumberFormat="1" applyFont="1" applyBorder="1" applyAlignment="1"/>
    <xf numFmtId="166" fontId="26" fillId="0" borderId="194" xfId="0" applyNumberFormat="1" applyFont="1" applyBorder="1" applyAlignment="1"/>
    <xf numFmtId="166" fontId="13" fillId="0" borderId="176" xfId="0" applyNumberFormat="1" applyFont="1" applyBorder="1"/>
    <xf numFmtId="166" fontId="0" fillId="3" borderId="93" xfId="0" applyNumberFormat="1" applyFont="1" applyFill="1" applyBorder="1" applyAlignment="1" applyProtection="1"/>
    <xf numFmtId="166" fontId="0" fillId="3" borderId="47" xfId="0" applyNumberFormat="1" applyFont="1" applyFill="1" applyBorder="1" applyAlignment="1" applyProtection="1"/>
    <xf numFmtId="166" fontId="14" fillId="3" borderId="20" xfId="0" applyNumberFormat="1" applyFont="1" applyFill="1" applyBorder="1" applyAlignment="1" applyProtection="1"/>
    <xf numFmtId="0" fontId="0" fillId="3" borderId="194" xfId="0" applyNumberFormat="1" applyFont="1" applyFill="1" applyBorder="1" applyAlignment="1" applyProtection="1">
      <alignment vertical="top"/>
    </xf>
    <xf numFmtId="0" fontId="14" fillId="3" borderId="23" xfId="0" applyNumberFormat="1" applyFont="1" applyFill="1" applyBorder="1" applyAlignment="1" applyProtection="1"/>
    <xf numFmtId="0" fontId="13" fillId="0" borderId="217" xfId="0" applyFont="1" applyBorder="1"/>
    <xf numFmtId="0" fontId="13" fillId="0" borderId="194" xfId="0" applyFont="1" applyFill="1" applyBorder="1" applyAlignment="1">
      <alignment wrapText="1"/>
    </xf>
    <xf numFmtId="0" fontId="13" fillId="3" borderId="218" xfId="0" applyNumberFormat="1" applyFont="1" applyFill="1" applyBorder="1" applyAlignment="1" applyProtection="1">
      <alignment wrapText="1"/>
    </xf>
    <xf numFmtId="0" fontId="13" fillId="3" borderId="219" xfId="0" applyNumberFormat="1" applyFont="1" applyFill="1" applyBorder="1" applyAlignment="1" applyProtection="1">
      <alignment wrapText="1"/>
    </xf>
    <xf numFmtId="0" fontId="14" fillId="3" borderId="219" xfId="0" applyNumberFormat="1" applyFont="1" applyFill="1" applyBorder="1" applyAlignment="1" applyProtection="1"/>
    <xf numFmtId="0" fontId="14" fillId="3" borderId="218" xfId="0" applyNumberFormat="1" applyFont="1" applyFill="1" applyBorder="1" applyAlignment="1" applyProtection="1"/>
    <xf numFmtId="0" fontId="14" fillId="0" borderId="217" xfId="0" applyFont="1" applyBorder="1"/>
    <xf numFmtId="0" fontId="14" fillId="0" borderId="27" xfId="0" applyFont="1" applyBorder="1"/>
    <xf numFmtId="0" fontId="13" fillId="0" borderId="221" xfId="9" applyFont="1" applyBorder="1" applyAlignment="1">
      <alignment horizontal="center" vertical="center" wrapText="1"/>
    </xf>
    <xf numFmtId="166" fontId="26" fillId="0" borderId="222" xfId="0" applyNumberFormat="1" applyFont="1" applyFill="1" applyBorder="1" applyAlignment="1" applyProtection="1"/>
    <xf numFmtId="166" fontId="13" fillId="0" borderId="225" xfId="0" applyNumberFormat="1" applyFont="1" applyFill="1" applyBorder="1" applyAlignment="1" applyProtection="1"/>
    <xf numFmtId="166" fontId="14" fillId="0" borderId="198" xfId="0" applyNumberFormat="1" applyFont="1" applyFill="1" applyBorder="1" applyAlignment="1"/>
    <xf numFmtId="166" fontId="13" fillId="0" borderId="198" xfId="0" applyNumberFormat="1" applyFont="1" applyFill="1" applyBorder="1" applyAlignment="1"/>
    <xf numFmtId="166" fontId="13" fillId="0" borderId="202" xfId="0" applyNumberFormat="1" applyFont="1" applyFill="1" applyBorder="1" applyAlignment="1"/>
    <xf numFmtId="168" fontId="14" fillId="0" borderId="200" xfId="0" applyNumberFormat="1" applyFont="1" applyFill="1" applyBorder="1" applyAlignment="1"/>
    <xf numFmtId="166" fontId="13" fillId="0" borderId="200" xfId="0" applyNumberFormat="1" applyFont="1" applyFill="1" applyBorder="1" applyAlignment="1"/>
    <xf numFmtId="168" fontId="13" fillId="0" borderId="200" xfId="0" applyNumberFormat="1" applyFont="1" applyFill="1" applyBorder="1" applyAlignment="1"/>
    <xf numFmtId="166" fontId="14" fillId="0" borderId="200" xfId="0" applyNumberFormat="1" applyFont="1" applyFill="1" applyBorder="1" applyAlignment="1"/>
    <xf numFmtId="166" fontId="13" fillId="3" borderId="204" xfId="0" applyNumberFormat="1" applyFont="1" applyFill="1" applyBorder="1" applyAlignment="1" applyProtection="1"/>
    <xf numFmtId="168" fontId="14" fillId="0" borderId="198" xfId="0" applyNumberFormat="1" applyFont="1" applyFill="1" applyBorder="1" applyAlignment="1"/>
    <xf numFmtId="168" fontId="13" fillId="0" borderId="202" xfId="0" applyNumberFormat="1" applyFont="1" applyFill="1" applyBorder="1" applyAlignment="1"/>
    <xf numFmtId="168" fontId="13" fillId="0" borderId="198" xfId="0" applyNumberFormat="1" applyFont="1" applyFill="1" applyBorder="1" applyAlignment="1"/>
    <xf numFmtId="166" fontId="14" fillId="3" borderId="198" xfId="0" applyNumberFormat="1" applyFont="1" applyFill="1" applyBorder="1" applyAlignment="1" applyProtection="1"/>
    <xf numFmtId="166" fontId="14" fillId="0" borderId="202" xfId="0" applyNumberFormat="1" applyFont="1" applyFill="1" applyBorder="1" applyAlignment="1"/>
    <xf numFmtId="0" fontId="14" fillId="0" borderId="226" xfId="9" applyFont="1" applyBorder="1" applyAlignment="1">
      <alignment horizontal="center" vertical="center" wrapText="1"/>
    </xf>
    <xf numFmtId="0" fontId="14" fillId="0" borderId="227" xfId="9" applyFont="1" applyBorder="1" applyAlignment="1">
      <alignment horizontal="center" vertical="center" wrapText="1"/>
    </xf>
    <xf numFmtId="166" fontId="14" fillId="3" borderId="228" xfId="0" applyNumberFormat="1" applyFont="1" applyFill="1" applyBorder="1" applyAlignment="1">
      <alignment horizontal="right"/>
    </xf>
    <xf numFmtId="166" fontId="14" fillId="3" borderId="165" xfId="0" applyNumberFormat="1" applyFont="1" applyFill="1" applyBorder="1" applyAlignment="1">
      <alignment horizontal="right"/>
    </xf>
    <xf numFmtId="166" fontId="13" fillId="3" borderId="228" xfId="0" applyNumberFormat="1" applyFont="1" applyFill="1" applyBorder="1" applyAlignment="1">
      <alignment horizontal="right"/>
    </xf>
    <xf numFmtId="166" fontId="13" fillId="3" borderId="165" xfId="0" applyNumberFormat="1" applyFont="1" applyFill="1" applyBorder="1" applyAlignment="1">
      <alignment horizontal="right"/>
    </xf>
    <xf numFmtId="168" fontId="14" fillId="3" borderId="36" xfId="0" applyNumberFormat="1" applyFont="1" applyFill="1" applyBorder="1" applyAlignment="1">
      <alignment horizontal="right"/>
    </xf>
    <xf numFmtId="168" fontId="13" fillId="3" borderId="228" xfId="0" applyNumberFormat="1" applyFont="1" applyFill="1" applyBorder="1" applyAlignment="1">
      <alignment horizontal="right"/>
    </xf>
    <xf numFmtId="166" fontId="13" fillId="0" borderId="229" xfId="0" applyNumberFormat="1" applyFont="1" applyFill="1" applyBorder="1" applyAlignment="1"/>
    <xf numFmtId="166" fontId="13" fillId="3" borderId="201" xfId="0" applyNumberFormat="1" applyFont="1" applyFill="1" applyBorder="1" applyAlignment="1">
      <alignment horizontal="right"/>
    </xf>
    <xf numFmtId="166" fontId="14" fillId="3" borderId="229" xfId="0" applyNumberFormat="1" applyFont="1" applyFill="1" applyBorder="1" applyAlignment="1" applyProtection="1"/>
    <xf numFmtId="168" fontId="14" fillId="0" borderId="228" xfId="0" applyNumberFormat="1" applyFont="1" applyBorder="1" applyAlignment="1">
      <alignment horizontal="right"/>
    </xf>
    <xf numFmtId="166" fontId="14" fillId="0" borderId="229" xfId="0" applyNumberFormat="1" applyFont="1" applyBorder="1" applyAlignment="1">
      <alignment horizontal="right"/>
    </xf>
    <xf numFmtId="166" fontId="13" fillId="0" borderId="228" xfId="0" applyNumberFormat="1" applyFont="1" applyBorder="1" applyAlignment="1">
      <alignment horizontal="right"/>
    </xf>
    <xf numFmtId="166" fontId="13" fillId="0" borderId="229" xfId="0" applyNumberFormat="1" applyFont="1" applyBorder="1" applyAlignment="1"/>
    <xf numFmtId="166" fontId="13" fillId="0" borderId="228" xfId="0" applyNumberFormat="1" applyFont="1" applyFill="1" applyBorder="1" applyAlignment="1">
      <alignment horizontal="right"/>
    </xf>
    <xf numFmtId="168" fontId="13" fillId="0" borderId="228" xfId="0" applyNumberFormat="1" applyFont="1" applyFill="1" applyBorder="1" applyAlignment="1">
      <alignment horizontal="right"/>
    </xf>
    <xf numFmtId="166" fontId="14" fillId="3" borderId="228" xfId="0" applyNumberFormat="1" applyFont="1" applyFill="1" applyBorder="1" applyAlignment="1"/>
    <xf numFmtId="166" fontId="13" fillId="3" borderId="229" xfId="0" applyNumberFormat="1" applyFont="1" applyFill="1" applyBorder="1" applyAlignment="1"/>
    <xf numFmtId="166" fontId="13" fillId="3" borderId="228" xfId="0" applyNumberFormat="1" applyFont="1" applyFill="1" applyBorder="1" applyAlignment="1"/>
    <xf numFmtId="166" fontId="13" fillId="3" borderId="165" xfId="0" applyNumberFormat="1" applyFont="1" applyFill="1" applyBorder="1" applyAlignment="1"/>
    <xf numFmtId="166" fontId="14" fillId="3" borderId="201" xfId="0" applyNumberFormat="1" applyFont="1" applyFill="1" applyBorder="1" applyAlignment="1" applyProtection="1"/>
    <xf numFmtId="168" fontId="14" fillId="0" borderId="109" xfId="0" applyNumberFormat="1" applyFont="1" applyBorder="1" applyAlignment="1"/>
    <xf numFmtId="168" fontId="13" fillId="0" borderId="109" xfId="0" applyNumberFormat="1" applyFont="1" applyBorder="1" applyAlignment="1"/>
    <xf numFmtId="168" fontId="13" fillId="0" borderId="229" xfId="0" applyNumberFormat="1" applyFont="1" applyBorder="1" applyAlignment="1"/>
    <xf numFmtId="166" fontId="14" fillId="0" borderId="229" xfId="0" applyNumberFormat="1" applyFont="1" applyBorder="1" applyAlignment="1"/>
    <xf numFmtId="166" fontId="14" fillId="3" borderId="229" xfId="0" applyNumberFormat="1" applyFont="1" applyFill="1" applyBorder="1" applyAlignment="1"/>
    <xf numFmtId="168" fontId="14" fillId="0" borderId="229" xfId="0" applyNumberFormat="1" applyFont="1" applyBorder="1" applyAlignment="1"/>
    <xf numFmtId="166" fontId="13" fillId="0" borderId="165" xfId="0" applyNumberFormat="1" applyFont="1" applyBorder="1" applyAlignment="1"/>
    <xf numFmtId="166" fontId="13" fillId="0" borderId="201" xfId="0" applyNumberFormat="1" applyFont="1" applyBorder="1" applyAlignment="1"/>
    <xf numFmtId="168" fontId="14" fillId="0" borderId="165" xfId="0" applyNumberFormat="1" applyFont="1" applyBorder="1" applyAlignment="1"/>
    <xf numFmtId="166" fontId="14" fillId="0" borderId="230" xfId="0" applyNumberFormat="1" applyFont="1" applyBorder="1" applyAlignment="1"/>
    <xf numFmtId="166" fontId="14" fillId="0" borderId="228" xfId="0" applyNumberFormat="1" applyFont="1" applyBorder="1" applyAlignment="1"/>
    <xf numFmtId="168" fontId="14" fillId="3" borderId="228" xfId="0" applyNumberFormat="1" applyFont="1" applyFill="1" applyBorder="1" applyAlignment="1"/>
    <xf numFmtId="166" fontId="14" fillId="3" borderId="231" xfId="0" applyNumberFormat="1" applyFont="1" applyFill="1" applyBorder="1" applyAlignment="1" applyProtection="1"/>
    <xf numFmtId="166" fontId="14" fillId="0" borderId="229" xfId="0" applyNumberFormat="1" applyFont="1" applyFill="1" applyBorder="1" applyAlignment="1"/>
    <xf numFmtId="166" fontId="14" fillId="0" borderId="38" xfId="0" applyNumberFormat="1" applyFont="1" applyBorder="1" applyAlignment="1"/>
    <xf numFmtId="168" fontId="14" fillId="0" borderId="36" xfId="0" applyNumberFormat="1" applyFont="1" applyBorder="1" applyAlignment="1"/>
    <xf numFmtId="168" fontId="14" fillId="0" borderId="38" xfId="0" applyNumberFormat="1" applyFont="1" applyBorder="1" applyAlignment="1"/>
    <xf numFmtId="166" fontId="14" fillId="0" borderId="93" xfId="0" applyNumberFormat="1" applyFont="1" applyBorder="1" applyAlignment="1"/>
    <xf numFmtId="166" fontId="14" fillId="0" borderId="106" xfId="0" applyNumberFormat="1" applyFont="1" applyBorder="1" applyAlignment="1"/>
    <xf numFmtId="0" fontId="14" fillId="3" borderId="232" xfId="0" applyNumberFormat="1" applyFont="1" applyFill="1" applyBorder="1" applyAlignment="1" applyProtection="1"/>
    <xf numFmtId="0" fontId="14" fillId="3" borderId="117" xfId="0" applyNumberFormat="1" applyFont="1" applyFill="1" applyBorder="1" applyAlignment="1" applyProtection="1"/>
    <xf numFmtId="0" fontId="14" fillId="3" borderId="216" xfId="0" applyNumberFormat="1" applyFont="1" applyFill="1" applyBorder="1" applyAlignment="1" applyProtection="1"/>
    <xf numFmtId="166" fontId="14" fillId="3" borderId="233" xfId="0" applyNumberFormat="1" applyFont="1" applyFill="1" applyBorder="1" applyAlignment="1" applyProtection="1"/>
    <xf numFmtId="166" fontId="14" fillId="3" borderId="234" xfId="0" applyNumberFormat="1" applyFont="1" applyFill="1" applyBorder="1" applyAlignment="1" applyProtection="1"/>
    <xf numFmtId="166" fontId="13" fillId="3" borderId="205" xfId="0" applyNumberFormat="1" applyFont="1" applyFill="1" applyBorder="1" applyAlignment="1" applyProtection="1"/>
    <xf numFmtId="166" fontId="13" fillId="3" borderId="111" xfId="0" applyNumberFormat="1" applyFont="1" applyFill="1" applyBorder="1" applyAlignment="1"/>
    <xf numFmtId="166" fontId="13" fillId="0" borderId="36" xfId="0" applyNumberFormat="1" applyFont="1" applyBorder="1" applyAlignment="1"/>
    <xf numFmtId="166" fontId="13" fillId="0" borderId="235" xfId="0" applyNumberFormat="1" applyFont="1" applyBorder="1" applyAlignment="1"/>
    <xf numFmtId="166" fontId="13" fillId="0" borderId="41" xfId="0" applyNumberFormat="1" applyFont="1" applyBorder="1" applyAlignment="1"/>
    <xf numFmtId="166" fontId="14" fillId="3" borderId="236" xfId="0" applyNumberFormat="1" applyFont="1" applyFill="1" applyBorder="1" applyAlignment="1" applyProtection="1"/>
    <xf numFmtId="166" fontId="14" fillId="3" borderId="237" xfId="0" applyNumberFormat="1" applyFont="1" applyFill="1" applyBorder="1" applyAlignment="1" applyProtection="1"/>
    <xf numFmtId="168" fontId="14" fillId="3" borderId="146" xfId="0" applyNumberFormat="1" applyFont="1" applyFill="1" applyBorder="1" applyAlignment="1" applyProtection="1"/>
    <xf numFmtId="0" fontId="35" fillId="0" borderId="212" xfId="209" applyNumberFormat="1" applyFont="1" applyFill="1" applyBorder="1" applyAlignment="1" applyProtection="1">
      <alignment horizontal="center" vertical="center" wrapText="1"/>
    </xf>
    <xf numFmtId="167" fontId="10" fillId="0" borderId="3" xfId="0" applyNumberFormat="1" applyFont="1" applyFill="1" applyBorder="1" applyAlignment="1">
      <alignment horizontal="right" vertical="top" wrapText="1"/>
    </xf>
    <xf numFmtId="0" fontId="9" fillId="0" borderId="133" xfId="0" applyFont="1" applyFill="1" applyBorder="1" applyAlignment="1">
      <alignment vertical="top" wrapText="1"/>
    </xf>
    <xf numFmtId="0" fontId="10" fillId="0" borderId="133" xfId="0" applyFont="1" applyFill="1" applyBorder="1" applyAlignment="1">
      <alignment vertical="top" wrapText="1"/>
    </xf>
    <xf numFmtId="168" fontId="9" fillId="0" borderId="133" xfId="0" applyNumberFormat="1" applyFont="1" applyFill="1" applyBorder="1" applyAlignment="1">
      <alignment horizontal="right" vertical="top" wrapText="1"/>
    </xf>
    <xf numFmtId="0" fontId="10" fillId="0" borderId="133" xfId="0" applyFont="1" applyFill="1" applyBorder="1" applyAlignment="1">
      <alignment horizontal="left" vertical="top" wrapText="1"/>
    </xf>
    <xf numFmtId="167" fontId="9" fillId="0" borderId="3" xfId="0" applyNumberFormat="1" applyFont="1" applyFill="1" applyBorder="1" applyAlignment="1">
      <alignment horizontal="right" vertical="top" wrapText="1"/>
    </xf>
    <xf numFmtId="0" fontId="9" fillId="0" borderId="3" xfId="4" applyFont="1" applyFill="1" applyBorder="1" applyAlignment="1">
      <alignment wrapText="1"/>
    </xf>
    <xf numFmtId="0" fontId="30" fillId="0" borderId="3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wrapText="1"/>
    </xf>
    <xf numFmtId="168" fontId="9" fillId="0" borderId="3" xfId="0" applyNumberFormat="1" applyFont="1" applyFill="1" applyBorder="1" applyAlignment="1">
      <alignment horizontal="right" vertical="top" wrapText="1"/>
    </xf>
    <xf numFmtId="0" fontId="25" fillId="0" borderId="3" xfId="0" applyFont="1" applyFill="1" applyBorder="1" applyAlignment="1">
      <alignment wrapText="1"/>
    </xf>
    <xf numFmtId="2" fontId="9" fillId="0" borderId="3" xfId="0" applyNumberFormat="1" applyFont="1" applyFill="1" applyBorder="1" applyAlignment="1">
      <alignment horizontal="right" vertical="top" wrapText="1"/>
    </xf>
    <xf numFmtId="0" fontId="10" fillId="0" borderId="3" xfId="0" applyFont="1" applyFill="1" applyBorder="1" applyAlignment="1">
      <alignment wrapText="1"/>
    </xf>
    <xf numFmtId="168" fontId="9" fillId="0" borderId="3" xfId="0" applyNumberFormat="1" applyFont="1" applyFill="1" applyBorder="1" applyAlignment="1">
      <alignment horizontal="right"/>
    </xf>
    <xf numFmtId="0" fontId="32" fillId="0" borderId="192" xfId="0" applyFont="1" applyFill="1" applyBorder="1" applyAlignment="1">
      <alignment vertical="center" wrapText="1"/>
    </xf>
    <xf numFmtId="166" fontId="10" fillId="0" borderId="192" xfId="0" applyNumberFormat="1" applyFont="1" applyFill="1" applyBorder="1" applyAlignment="1">
      <alignment horizontal="right" vertical="center" wrapText="1"/>
    </xf>
    <xf numFmtId="168" fontId="10" fillId="0" borderId="192" xfId="0" applyNumberFormat="1" applyFont="1" applyFill="1" applyBorder="1" applyAlignment="1">
      <alignment horizontal="right" vertical="center" wrapText="1"/>
    </xf>
    <xf numFmtId="166" fontId="10" fillId="0" borderId="192" xfId="0" applyNumberFormat="1" applyFont="1" applyFill="1" applyBorder="1" applyAlignment="1">
      <alignment horizontal="right" vertical="center"/>
    </xf>
    <xf numFmtId="165" fontId="9" fillId="0" borderId="192" xfId="0" applyNumberFormat="1" applyFont="1" applyFill="1" applyBorder="1" applyAlignment="1">
      <alignment horizontal="right" vertical="top" wrapText="1"/>
    </xf>
    <xf numFmtId="0" fontId="9" fillId="0" borderId="192" xfId="0" applyFont="1" applyFill="1" applyBorder="1"/>
    <xf numFmtId="0" fontId="10" fillId="0" borderId="192" xfId="0" applyFont="1" applyFill="1" applyBorder="1"/>
    <xf numFmtId="168" fontId="10" fillId="0" borderId="192" xfId="0" applyNumberFormat="1" applyFont="1" applyFill="1" applyBorder="1" applyAlignment="1">
      <alignment horizontal="right"/>
    </xf>
    <xf numFmtId="166" fontId="9" fillId="0" borderId="192" xfId="0" applyNumberFormat="1" applyFont="1" applyFill="1" applyBorder="1" applyAlignment="1">
      <alignment horizontal="right" vertical="top" wrapText="1"/>
    </xf>
    <xf numFmtId="0" fontId="9" fillId="0" borderId="192" xfId="0" applyFont="1" applyFill="1" applyBorder="1" applyAlignment="1">
      <alignment horizontal="right" vertical="top" wrapText="1"/>
    </xf>
    <xf numFmtId="168" fontId="9" fillId="0" borderId="192" xfId="0" applyNumberFormat="1" applyFont="1" applyFill="1" applyBorder="1" applyAlignment="1">
      <alignment horizontal="right" vertical="top" wrapText="1"/>
    </xf>
    <xf numFmtId="166" fontId="14" fillId="3" borderId="54" xfId="0" applyNumberFormat="1" applyFont="1" applyFill="1" applyBorder="1" applyAlignment="1" applyProtection="1"/>
    <xf numFmtId="166" fontId="14" fillId="3" borderId="194" xfId="0" applyNumberFormat="1" applyFont="1" applyFill="1" applyBorder="1" applyAlignment="1"/>
    <xf numFmtId="166" fontId="13" fillId="0" borderId="112" xfId="0" applyNumberFormat="1" applyFont="1" applyFill="1" applyBorder="1" applyAlignment="1"/>
    <xf numFmtId="166" fontId="13" fillId="0" borderId="110" xfId="0" applyNumberFormat="1" applyFont="1" applyFill="1" applyBorder="1" applyAlignment="1"/>
    <xf numFmtId="0" fontId="13" fillId="0" borderId="218" xfId="0" applyNumberFormat="1" applyFont="1" applyFill="1" applyBorder="1" applyAlignment="1" applyProtection="1"/>
    <xf numFmtId="168" fontId="13" fillId="3" borderId="222" xfId="0" applyNumberFormat="1" applyFont="1" applyFill="1" applyBorder="1" applyAlignment="1" applyProtection="1"/>
    <xf numFmtId="166" fontId="13" fillId="0" borderId="199" xfId="0" applyNumberFormat="1" applyFont="1" applyBorder="1" applyAlignment="1"/>
    <xf numFmtId="166" fontId="13" fillId="0" borderId="113" xfId="0" applyNumberFormat="1" applyFont="1" applyBorder="1" applyAlignment="1"/>
    <xf numFmtId="166" fontId="13" fillId="0" borderId="223" xfId="0" applyNumberFormat="1" applyFont="1" applyFill="1" applyBorder="1" applyAlignment="1" applyProtection="1"/>
    <xf numFmtId="166" fontId="13" fillId="0" borderId="57" xfId="0" applyNumberFormat="1" applyFont="1" applyFill="1" applyBorder="1" applyAlignment="1" applyProtection="1"/>
    <xf numFmtId="168" fontId="13" fillId="3" borderId="118" xfId="0" applyNumberFormat="1" applyFont="1" applyFill="1" applyBorder="1" applyAlignment="1"/>
    <xf numFmtId="166" fontId="13" fillId="3" borderId="119" xfId="0" applyNumberFormat="1" applyFont="1" applyFill="1" applyBorder="1" applyAlignment="1"/>
    <xf numFmtId="166" fontId="13" fillId="0" borderId="224" xfId="0" applyNumberFormat="1" applyFont="1" applyFill="1" applyBorder="1" applyAlignment="1" applyProtection="1"/>
    <xf numFmtId="166" fontId="13" fillId="0" borderId="120" xfId="0" applyNumberFormat="1" applyFont="1" applyFill="1" applyBorder="1" applyAlignment="1" applyProtection="1"/>
    <xf numFmtId="168" fontId="13" fillId="3" borderId="119" xfId="0" applyNumberFormat="1" applyFont="1" applyFill="1" applyBorder="1" applyAlignment="1"/>
    <xf numFmtId="166" fontId="13" fillId="0" borderId="99" xfId="0" applyNumberFormat="1" applyFont="1" applyFill="1" applyBorder="1" applyAlignment="1" applyProtection="1"/>
    <xf numFmtId="168" fontId="13" fillId="3" borderId="40" xfId="0" applyNumberFormat="1" applyFont="1" applyFill="1" applyBorder="1" applyAlignment="1" applyProtection="1"/>
    <xf numFmtId="168" fontId="13" fillId="0" borderId="191" xfId="0" applyNumberFormat="1" applyFont="1" applyFill="1" applyBorder="1" applyAlignment="1" applyProtection="1"/>
    <xf numFmtId="166" fontId="13" fillId="0" borderId="38" xfId="0" applyNumberFormat="1" applyFont="1" applyFill="1" applyBorder="1" applyAlignment="1" applyProtection="1"/>
    <xf numFmtId="166" fontId="26" fillId="3" borderId="143" xfId="0" applyNumberFormat="1" applyFont="1" applyFill="1" applyBorder="1" applyAlignment="1" applyProtection="1"/>
    <xf numFmtId="166" fontId="13" fillId="0" borderId="111" xfId="0" applyNumberFormat="1" applyFont="1" applyFill="1" applyBorder="1" applyAlignment="1" applyProtection="1"/>
    <xf numFmtId="166" fontId="13" fillId="3" borderId="117" xfId="0" applyNumberFormat="1" applyFont="1" applyFill="1" applyBorder="1"/>
    <xf numFmtId="166" fontId="13" fillId="3" borderId="134" xfId="0" applyNumberFormat="1" applyFont="1" applyFill="1" applyBorder="1"/>
    <xf numFmtId="166" fontId="13" fillId="3" borderId="117" xfId="0" applyNumberFormat="1" applyFont="1" applyFill="1" applyBorder="1" applyAlignment="1" applyProtection="1"/>
    <xf numFmtId="166" fontId="13" fillId="3" borderId="156" xfId="0" applyNumberFormat="1" applyFont="1" applyFill="1" applyBorder="1" applyAlignment="1" applyProtection="1"/>
    <xf numFmtId="166" fontId="13" fillId="3" borderId="194" xfId="0" applyNumberFormat="1" applyFont="1" applyFill="1" applyBorder="1"/>
    <xf numFmtId="166" fontId="13" fillId="3" borderId="199" xfId="0" applyNumberFormat="1" applyFont="1" applyFill="1" applyBorder="1" applyAlignment="1" applyProtection="1"/>
    <xf numFmtId="166" fontId="14" fillId="3" borderId="98" xfId="0" applyNumberFormat="1" applyFont="1" applyFill="1" applyBorder="1" applyAlignment="1" applyProtection="1"/>
    <xf numFmtId="166" fontId="14" fillId="0" borderId="61" xfId="0" applyNumberFormat="1" applyFont="1" applyFill="1" applyBorder="1" applyAlignment="1" applyProtection="1"/>
    <xf numFmtId="166" fontId="13" fillId="0" borderId="62" xfId="0" applyNumberFormat="1" applyFont="1" applyFill="1" applyBorder="1" applyAlignment="1" applyProtection="1"/>
    <xf numFmtId="166" fontId="13" fillId="3" borderId="60" xfId="0" applyNumberFormat="1" applyFont="1" applyFill="1" applyBorder="1"/>
    <xf numFmtId="166" fontId="13" fillId="3" borderId="62" xfId="0" applyNumberFormat="1" applyFont="1" applyFill="1" applyBorder="1"/>
    <xf numFmtId="166" fontId="13" fillId="3" borderId="60" xfId="0" applyNumberFormat="1" applyFont="1" applyFill="1" applyBorder="1" applyAlignment="1" applyProtection="1"/>
    <xf numFmtId="166" fontId="13" fillId="3" borderId="106" xfId="0" applyNumberFormat="1" applyFont="1" applyFill="1" applyBorder="1" applyAlignment="1" applyProtection="1"/>
    <xf numFmtId="166" fontId="13" fillId="3" borderId="62" xfId="0" applyNumberFormat="1" applyFont="1" applyFill="1" applyBorder="1" applyAlignment="1" applyProtection="1"/>
    <xf numFmtId="0" fontId="13" fillId="3" borderId="125" xfId="0" applyNumberFormat="1" applyFont="1" applyFill="1" applyBorder="1" applyAlignment="1" applyProtection="1">
      <alignment vertical="top"/>
    </xf>
    <xf numFmtId="168" fontId="13" fillId="3" borderId="145" xfId="0" applyNumberFormat="1" applyFont="1" applyFill="1" applyBorder="1" applyAlignment="1" applyProtection="1"/>
    <xf numFmtId="168" fontId="13" fillId="3" borderId="211" xfId="0" applyNumberFormat="1" applyFont="1" applyFill="1" applyBorder="1" applyAlignment="1" applyProtection="1"/>
    <xf numFmtId="166" fontId="13" fillId="3" borderId="210" xfId="0" applyNumberFormat="1" applyFont="1" applyFill="1" applyBorder="1" applyAlignment="1" applyProtection="1"/>
    <xf numFmtId="166" fontId="13" fillId="3" borderId="160" xfId="0" applyNumberFormat="1" applyFont="1" applyFill="1" applyBorder="1" applyAlignment="1" applyProtection="1"/>
    <xf numFmtId="168" fontId="14" fillId="3" borderId="141" xfId="0" applyNumberFormat="1" applyFont="1" applyFill="1" applyBorder="1" applyAlignment="1" applyProtection="1"/>
    <xf numFmtId="166" fontId="13" fillId="0" borderId="203" xfId="0" applyNumberFormat="1" applyFont="1" applyFill="1" applyBorder="1" applyAlignment="1"/>
    <xf numFmtId="166" fontId="13" fillId="3" borderId="194" xfId="0" applyNumberFormat="1" applyFont="1" applyFill="1" applyBorder="1" applyAlignment="1" applyProtection="1"/>
    <xf numFmtId="166" fontId="13" fillId="0" borderId="93" xfId="0" applyNumberFormat="1" applyFont="1" applyBorder="1"/>
    <xf numFmtId="166" fontId="13" fillId="0" borderId="36" xfId="0" applyNumberFormat="1" applyFont="1" applyFill="1" applyBorder="1"/>
    <xf numFmtId="0" fontId="13" fillId="0" borderId="0" xfId="0" applyFont="1" applyBorder="1"/>
    <xf numFmtId="0" fontId="12" fillId="0" borderId="0" xfId="0" applyFont="1" applyBorder="1"/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0" fillId="0" borderId="39" xfId="0" applyBorder="1"/>
    <xf numFmtId="0" fontId="13" fillId="0" borderId="39" xfId="0" applyFont="1" applyBorder="1"/>
    <xf numFmtId="0" fontId="0" fillId="0" borderId="0" xfId="0"/>
    <xf numFmtId="173" fontId="13" fillId="0" borderId="7" xfId="4" applyNumberFormat="1" applyFont="1" applyFill="1" applyBorder="1"/>
    <xf numFmtId="1" fontId="13" fillId="0" borderId="3" xfId="4" applyNumberFormat="1" applyFont="1" applyFill="1" applyBorder="1" applyAlignment="1">
      <alignment horizontal="center"/>
    </xf>
    <xf numFmtId="166" fontId="13" fillId="0" borderId="3" xfId="4" applyNumberFormat="1" applyFont="1" applyFill="1" applyBorder="1" applyAlignment="1">
      <alignment horizontal="left" vertical="top" wrapText="1"/>
    </xf>
    <xf numFmtId="166" fontId="43" fillId="0" borderId="3" xfId="4" applyNumberFormat="1" applyFont="1" applyFill="1" applyBorder="1"/>
    <xf numFmtId="168" fontId="14" fillId="0" borderId="1" xfId="4" applyNumberFormat="1" applyFont="1" applyFill="1" applyBorder="1"/>
    <xf numFmtId="0" fontId="13" fillId="0" borderId="50" xfId="4" applyFont="1" applyFill="1" applyBorder="1"/>
    <xf numFmtId="0" fontId="14" fillId="0" borderId="17" xfId="4" applyFont="1" applyFill="1" applyBorder="1"/>
    <xf numFmtId="0" fontId="14" fillId="0" borderId="43" xfId="4" applyFont="1" applyFill="1" applyBorder="1" applyAlignment="1">
      <alignment horizontal="center"/>
    </xf>
    <xf numFmtId="0" fontId="14" fillId="0" borderId="43" xfId="4" applyFont="1" applyFill="1" applyBorder="1" applyAlignment="1">
      <alignment horizontal="left" vertical="top" wrapText="1"/>
    </xf>
    <xf numFmtId="0" fontId="14" fillId="0" borderId="52" xfId="4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right" vertical="top" wrapText="1"/>
    </xf>
    <xf numFmtId="166" fontId="14" fillId="0" borderId="9" xfId="4" applyNumberFormat="1" applyFont="1" applyFill="1" applyBorder="1"/>
    <xf numFmtId="0" fontId="10" fillId="0" borderId="6" xfId="0" applyFont="1" applyFill="1" applyBorder="1" applyAlignment="1">
      <alignment horizontal="center" vertical="top" wrapText="1"/>
    </xf>
    <xf numFmtId="168" fontId="13" fillId="0" borderId="37" xfId="4" applyNumberFormat="1" applyFont="1" applyFill="1" applyBorder="1" applyAlignment="1">
      <alignment horizontal="right"/>
    </xf>
    <xf numFmtId="168" fontId="13" fillId="0" borderId="3" xfId="4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4" applyFont="1" applyFill="1" applyBorder="1" applyAlignment="1">
      <alignment horizontal="left" vertical="top" wrapText="1"/>
    </xf>
    <xf numFmtId="168" fontId="13" fillId="0" borderId="3" xfId="0" applyNumberFormat="1" applyFont="1" applyFill="1" applyBorder="1" applyAlignment="1">
      <alignment horizontal="right" wrapText="1"/>
    </xf>
    <xf numFmtId="170" fontId="13" fillId="0" borderId="9" xfId="4" applyNumberFormat="1" applyFont="1" applyFill="1" applyBorder="1"/>
    <xf numFmtId="0" fontId="13" fillId="0" borderId="37" xfId="4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wrapText="1"/>
    </xf>
    <xf numFmtId="170" fontId="13" fillId="0" borderId="1" xfId="4" applyNumberFormat="1" applyFont="1" applyFill="1" applyBorder="1"/>
    <xf numFmtId="0" fontId="14" fillId="0" borderId="39" xfId="0" applyFont="1" applyFill="1" applyBorder="1" applyAlignment="1">
      <alignment wrapText="1"/>
    </xf>
    <xf numFmtId="166" fontId="14" fillId="0" borderId="2" xfId="0" applyNumberFormat="1" applyFont="1" applyFill="1" applyBorder="1" applyAlignment="1">
      <alignment horizontal="right" vertical="top" wrapText="1"/>
    </xf>
    <xf numFmtId="166" fontId="14" fillId="0" borderId="133" xfId="0" applyNumberFormat="1" applyFont="1" applyFill="1" applyBorder="1" applyAlignment="1">
      <alignment horizontal="right" wrapText="1"/>
    </xf>
    <xf numFmtId="0" fontId="13" fillId="0" borderId="6" xfId="0" applyFont="1" applyFill="1" applyBorder="1" applyAlignment="1">
      <alignment wrapText="1"/>
    </xf>
    <xf numFmtId="166" fontId="13" fillId="0" borderId="2" xfId="0" applyNumberFormat="1" applyFont="1" applyFill="1" applyBorder="1" applyAlignment="1">
      <alignment horizontal="right" vertical="top" wrapText="1"/>
    </xf>
    <xf numFmtId="168" fontId="14" fillId="0" borderId="2" xfId="0" applyNumberFormat="1" applyFont="1" applyFill="1" applyBorder="1" applyAlignment="1">
      <alignment horizontal="right" wrapText="1"/>
    </xf>
    <xf numFmtId="166" fontId="14" fillId="0" borderId="35" xfId="0" applyNumberFormat="1" applyFont="1" applyFill="1" applyBorder="1" applyAlignment="1">
      <alignment horizontal="right" vertical="center" wrapText="1"/>
    </xf>
    <xf numFmtId="0" fontId="25" fillId="0" borderId="37" xfId="0" applyFont="1" applyFill="1" applyBorder="1" applyAlignment="1">
      <alignment wrapText="1"/>
    </xf>
    <xf numFmtId="0" fontId="9" fillId="0" borderId="37" xfId="0" applyFont="1" applyFill="1" applyBorder="1" applyAlignment="1">
      <alignment horizontal="right" vertical="top" wrapText="1"/>
    </xf>
    <xf numFmtId="168" fontId="14" fillId="0" borderId="35" xfId="0" applyNumberFormat="1" applyFont="1" applyFill="1" applyBorder="1" applyAlignment="1">
      <alignment horizontal="right" vertical="center" wrapText="1"/>
    </xf>
    <xf numFmtId="166" fontId="14" fillId="0" borderId="1" xfId="4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37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wrapText="1"/>
    </xf>
    <xf numFmtId="0" fontId="14" fillId="0" borderId="37" xfId="0" applyFont="1" applyFill="1" applyBorder="1" applyAlignment="1">
      <alignment horizontal="center" vertical="center" wrapText="1"/>
    </xf>
    <xf numFmtId="166" fontId="13" fillId="0" borderId="111" xfId="4" applyNumberFormat="1" applyFont="1" applyFill="1" applyBorder="1" applyAlignment="1"/>
    <xf numFmtId="0" fontId="14" fillId="0" borderId="100" xfId="0" applyFont="1" applyFill="1" applyBorder="1" applyAlignment="1">
      <alignment horizontal="center" vertical="center" wrapText="1"/>
    </xf>
    <xf numFmtId="0" fontId="35" fillId="0" borderId="212" xfId="209" applyNumberFormat="1" applyFont="1" applyFill="1" applyBorder="1" applyAlignment="1" applyProtection="1">
      <alignment horizontal="center" vertical="center"/>
    </xf>
    <xf numFmtId="168" fontId="25" fillId="0" borderId="212" xfId="209" applyNumberFormat="1" applyFont="1" applyFill="1" applyBorder="1" applyAlignment="1" applyProtection="1">
      <alignment horizontal="center" vertical="center"/>
    </xf>
    <xf numFmtId="168" fontId="25" fillId="0" borderId="212" xfId="209" applyNumberFormat="1" applyFont="1" applyFill="1" applyBorder="1" applyAlignment="1" applyProtection="1">
      <alignment horizontal="center" vertical="center" wrapText="1"/>
    </xf>
    <xf numFmtId="167" fontId="25" fillId="0" borderId="212" xfId="209" applyNumberFormat="1" applyFont="1" applyFill="1" applyBorder="1" applyAlignment="1" applyProtection="1">
      <alignment horizontal="center" vertical="center"/>
    </xf>
    <xf numFmtId="168" fontId="25" fillId="0" borderId="212" xfId="4" applyNumberFormat="1" applyFont="1" applyFill="1" applyBorder="1" applyAlignment="1" applyProtection="1">
      <alignment horizontal="center" vertical="center" wrapText="1"/>
    </xf>
    <xf numFmtId="168" fontId="25" fillId="0" borderId="212" xfId="4" applyNumberFormat="1" applyFont="1" applyFill="1" applyBorder="1" applyAlignment="1" applyProtection="1">
      <alignment horizontal="center" vertical="center"/>
    </xf>
    <xf numFmtId="49" fontId="25" fillId="0" borderId="212" xfId="4" applyNumberFormat="1" applyFont="1" applyFill="1" applyBorder="1" applyAlignment="1" applyProtection="1">
      <alignment horizontal="center" vertical="center" wrapText="1"/>
    </xf>
    <xf numFmtId="169" fontId="25" fillId="0" borderId="212" xfId="209" applyNumberFormat="1" applyFont="1" applyFill="1" applyBorder="1" applyAlignment="1" applyProtection="1">
      <alignment horizontal="center" vertical="center" wrapText="1"/>
    </xf>
    <xf numFmtId="2" fontId="25" fillId="0" borderId="212" xfId="2" applyNumberFormat="1" applyFont="1" applyFill="1" applyBorder="1" applyAlignment="1">
      <alignment horizontal="center" wrapText="1"/>
    </xf>
    <xf numFmtId="170" fontId="25" fillId="0" borderId="212" xfId="2" applyNumberFormat="1" applyFont="1" applyFill="1" applyBorder="1" applyAlignment="1">
      <alignment horizontal="center" vertical="center"/>
    </xf>
    <xf numFmtId="170" fontId="25" fillId="0" borderId="212" xfId="2" applyNumberFormat="1" applyFont="1" applyFill="1" applyBorder="1" applyAlignment="1">
      <alignment horizontal="center" vertical="center" wrapText="1"/>
    </xf>
    <xf numFmtId="168" fontId="25" fillId="0" borderId="212" xfId="209" applyNumberFormat="1" applyFont="1" applyFill="1" applyBorder="1" applyAlignment="1">
      <alignment horizontal="center" vertical="center"/>
    </xf>
    <xf numFmtId="168" fontId="25" fillId="0" borderId="212" xfId="2" applyNumberFormat="1" applyFont="1" applyFill="1" applyBorder="1" applyAlignment="1">
      <alignment horizontal="center" vertical="center" wrapText="1"/>
    </xf>
    <xf numFmtId="168" fontId="25" fillId="0" borderId="212" xfId="2" applyNumberFormat="1" applyFont="1" applyFill="1" applyBorder="1" applyAlignment="1">
      <alignment horizontal="center" vertical="center"/>
    </xf>
    <xf numFmtId="167" fontId="25" fillId="0" borderId="212" xfId="209" applyNumberFormat="1" applyFont="1" applyFill="1" applyBorder="1" applyAlignment="1" applyProtection="1">
      <alignment horizontal="center" vertical="center" wrapText="1"/>
    </xf>
    <xf numFmtId="0" fontId="25" fillId="0" borderId="212" xfId="209" applyNumberFormat="1" applyFont="1" applyFill="1" applyBorder="1" applyAlignment="1" applyProtection="1">
      <alignment vertical="center"/>
    </xf>
    <xf numFmtId="168" fontId="25" fillId="0" borderId="212" xfId="209" applyNumberFormat="1" applyFont="1" applyFill="1" applyBorder="1" applyAlignment="1" applyProtection="1">
      <alignment vertical="center"/>
    </xf>
    <xf numFmtId="168" fontId="25" fillId="0" borderId="212" xfId="209" applyNumberFormat="1" applyFont="1" applyFill="1" applyBorder="1" applyAlignment="1">
      <alignment vertical="center"/>
    </xf>
    <xf numFmtId="168" fontId="25" fillId="0" borderId="214" xfId="209" applyNumberFormat="1" applyFont="1" applyFill="1" applyBorder="1" applyAlignment="1" applyProtection="1">
      <alignment horizontal="center" vertical="center" wrapText="1"/>
    </xf>
    <xf numFmtId="2" fontId="25" fillId="0" borderId="212" xfId="2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Alignment="1">
      <alignment vertical="center"/>
    </xf>
    <xf numFmtId="0" fontId="9" fillId="0" borderId="187" xfId="0" applyFont="1" applyFill="1" applyBorder="1" applyAlignment="1">
      <alignment horizontal="center" vertical="center"/>
    </xf>
    <xf numFmtId="168" fontId="9" fillId="0" borderId="0" xfId="0" applyNumberFormat="1" applyFont="1" applyFill="1" applyAlignment="1">
      <alignment horizontal="center" vertical="center"/>
    </xf>
    <xf numFmtId="168" fontId="25" fillId="0" borderId="212" xfId="19" applyNumberFormat="1" applyFont="1" applyFill="1" applyBorder="1" applyAlignment="1">
      <alignment vertical="center" wrapText="1"/>
    </xf>
    <xf numFmtId="168" fontId="25" fillId="0" borderId="212" xfId="19" applyNumberFormat="1" applyFont="1" applyFill="1" applyBorder="1" applyAlignment="1">
      <alignment horizontal="center" vertical="center" wrapText="1"/>
    </xf>
    <xf numFmtId="168" fontId="25" fillId="0" borderId="214" xfId="2" applyNumberFormat="1" applyFont="1" applyFill="1" applyBorder="1" applyAlignment="1">
      <alignment horizontal="center" vertical="center" wrapText="1"/>
    </xf>
    <xf numFmtId="168" fontId="25" fillId="0" borderId="214" xfId="2" applyNumberFormat="1" applyFont="1" applyFill="1" applyBorder="1" applyAlignment="1">
      <alignment horizontal="center" vertical="center"/>
    </xf>
    <xf numFmtId="168" fontId="25" fillId="0" borderId="214" xfId="19" applyNumberFormat="1" applyFont="1" applyFill="1" applyBorder="1" applyAlignment="1">
      <alignment horizontal="center" vertical="center" wrapText="1"/>
    </xf>
    <xf numFmtId="168" fontId="25" fillId="0" borderId="214" xfId="209" applyNumberFormat="1" applyFont="1" applyFill="1" applyBorder="1" applyAlignment="1" applyProtection="1">
      <alignment horizontal="center" vertical="center"/>
    </xf>
    <xf numFmtId="168" fontId="25" fillId="0" borderId="192" xfId="2" applyNumberFormat="1" applyFont="1" applyFill="1" applyBorder="1" applyAlignment="1">
      <alignment horizontal="center" vertical="center" wrapText="1"/>
    </xf>
    <xf numFmtId="168" fontId="25" fillId="0" borderId="192" xfId="2" applyNumberFormat="1" applyFont="1" applyFill="1" applyBorder="1" applyAlignment="1">
      <alignment horizontal="center" vertical="center"/>
    </xf>
    <xf numFmtId="168" fontId="25" fillId="0" borderId="192" xfId="209" applyNumberFormat="1" applyFont="1" applyFill="1" applyBorder="1" applyAlignment="1" applyProtection="1">
      <alignment horizontal="center" vertical="center" wrapText="1"/>
    </xf>
    <xf numFmtId="168" fontId="25" fillId="0" borderId="192" xfId="209" applyNumberFormat="1" applyFont="1" applyFill="1" applyBorder="1" applyAlignment="1" applyProtection="1">
      <alignment horizontal="center" vertical="center"/>
    </xf>
    <xf numFmtId="168" fontId="25" fillId="0" borderId="192" xfId="19" applyNumberFormat="1" applyFont="1" applyFill="1" applyBorder="1" applyAlignment="1">
      <alignment vertical="center" wrapText="1"/>
    </xf>
    <xf numFmtId="0" fontId="35" fillId="0" borderId="193" xfId="209" applyNumberFormat="1" applyFont="1" applyFill="1" applyBorder="1" applyAlignment="1" applyProtection="1">
      <alignment horizontal="center"/>
    </xf>
    <xf numFmtId="168" fontId="40" fillId="0" borderId="212" xfId="209" applyNumberFormat="1" applyFont="1" applyFill="1" applyBorder="1" applyAlignment="1" applyProtection="1">
      <alignment horizontal="center" vertical="center"/>
    </xf>
    <xf numFmtId="168" fontId="35" fillId="0" borderId="188" xfId="209" applyNumberFormat="1" applyFont="1" applyFill="1" applyBorder="1" applyAlignment="1" applyProtection="1">
      <alignment horizontal="center" vertical="center"/>
    </xf>
    <xf numFmtId="0" fontId="11" fillId="0" borderId="0" xfId="209" applyNumberFormat="1" applyFont="1" applyFill="1" applyBorder="1" applyAlignment="1" applyProtection="1"/>
    <xf numFmtId="49" fontId="25" fillId="0" borderId="212" xfId="209" applyNumberFormat="1" applyFont="1" applyFill="1" applyBorder="1" applyAlignment="1" applyProtection="1">
      <alignment horizontal="center" vertical="center"/>
    </xf>
    <xf numFmtId="166" fontId="49" fillId="3" borderId="0" xfId="0" applyNumberFormat="1" applyFont="1" applyFill="1" applyBorder="1" applyAlignment="1" applyProtection="1"/>
    <xf numFmtId="166" fontId="49" fillId="3" borderId="240" xfId="0" applyNumberFormat="1" applyFont="1" applyFill="1" applyBorder="1"/>
    <xf numFmtId="166" fontId="0" fillId="3" borderId="0" xfId="0" applyNumberFormat="1" applyFont="1" applyFill="1" applyBorder="1" applyAlignment="1" applyProtection="1"/>
    <xf numFmtId="166" fontId="49" fillId="3" borderId="241" xfId="0" applyNumberFormat="1" applyFont="1" applyFill="1" applyBorder="1" applyAlignment="1" applyProtection="1"/>
    <xf numFmtId="166" fontId="0" fillId="3" borderId="241" xfId="0" applyNumberFormat="1" applyFont="1" applyFill="1" applyBorder="1" applyAlignment="1" applyProtection="1"/>
    <xf numFmtId="166" fontId="14" fillId="3" borderId="241" xfId="0" applyNumberFormat="1" applyFont="1" applyFill="1" applyBorder="1" applyAlignment="1" applyProtection="1"/>
    <xf numFmtId="2" fontId="16" fillId="0" borderId="192" xfId="0" applyNumberFormat="1" applyFont="1" applyFill="1" applyBorder="1" applyAlignment="1">
      <alignment horizontal="center"/>
    </xf>
    <xf numFmtId="2" fontId="18" fillId="0" borderId="192" xfId="9" applyNumberFormat="1" applyFont="1" applyFill="1" applyBorder="1"/>
    <xf numFmtId="2" fontId="18" fillId="0" borderId="111" xfId="9" applyNumberFormat="1" applyFont="1" applyFill="1" applyBorder="1"/>
    <xf numFmtId="0" fontId="13" fillId="0" borderId="109" xfId="0" applyFont="1" applyFill="1" applyBorder="1"/>
    <xf numFmtId="0" fontId="13" fillId="0" borderId="0" xfId="0" applyFont="1" applyFill="1"/>
    <xf numFmtId="0" fontId="9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10" fillId="0" borderId="0" xfId="0" applyFont="1" applyAlignment="1"/>
    <xf numFmtId="0" fontId="9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/>
    <xf numFmtId="0" fontId="9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76" xfId="9" applyFont="1" applyBorder="1" applyAlignment="1">
      <alignment horizontal="center" vertical="center" wrapText="1"/>
    </xf>
    <xf numFmtId="0" fontId="13" fillId="0" borderId="67" xfId="9" applyFont="1" applyBorder="1" applyAlignment="1">
      <alignment horizontal="center" vertical="center" wrapText="1"/>
    </xf>
    <xf numFmtId="0" fontId="13" fillId="0" borderId="65" xfId="9" applyFont="1" applyBorder="1" applyAlignment="1">
      <alignment horizontal="center" vertical="center" wrapText="1"/>
    </xf>
    <xf numFmtId="0" fontId="14" fillId="0" borderId="78" xfId="9" applyFont="1" applyBorder="1" applyAlignment="1">
      <alignment horizontal="center" vertical="center" wrapText="1"/>
    </xf>
    <xf numFmtId="0" fontId="14" fillId="0" borderId="79" xfId="9" applyFont="1" applyBorder="1" applyAlignment="1">
      <alignment horizontal="center" vertical="center" wrapText="1"/>
    </xf>
    <xf numFmtId="0" fontId="14" fillId="0" borderId="80" xfId="9" applyFont="1" applyBorder="1" applyAlignment="1">
      <alignment horizontal="center" vertical="center" wrapText="1"/>
    </xf>
    <xf numFmtId="0" fontId="13" fillId="0" borderId="74" xfId="9" applyFont="1" applyBorder="1" applyAlignment="1">
      <alignment horizontal="center" vertical="center" wrapText="1"/>
    </xf>
    <xf numFmtId="0" fontId="13" fillId="0" borderId="75" xfId="9" applyFont="1" applyBorder="1" applyAlignment="1">
      <alignment horizontal="center" vertical="center" wrapText="1"/>
    </xf>
    <xf numFmtId="0" fontId="13" fillId="0" borderId="66" xfId="9" applyFont="1" applyBorder="1" applyAlignment="1">
      <alignment horizontal="center" vertical="center" wrapText="1"/>
    </xf>
    <xf numFmtId="0" fontId="13" fillId="0" borderId="77" xfId="9" applyFont="1" applyBorder="1" applyAlignment="1">
      <alignment horizontal="center" vertical="center" wrapText="1"/>
    </xf>
    <xf numFmtId="0" fontId="13" fillId="0" borderId="64" xfId="9" applyFont="1" applyBorder="1" applyAlignment="1">
      <alignment horizontal="center" vertical="center" wrapText="1"/>
    </xf>
    <xf numFmtId="0" fontId="0" fillId="0" borderId="42" xfId="0" applyBorder="1" applyAlignment="1"/>
    <xf numFmtId="0" fontId="0" fillId="0" borderId="60" xfId="0" applyBorder="1" applyAlignment="1"/>
    <xf numFmtId="0" fontId="13" fillId="0" borderId="69" xfId="9" applyFont="1" applyBorder="1" applyAlignment="1">
      <alignment horizontal="center" vertical="center" wrapText="1"/>
    </xf>
    <xf numFmtId="0" fontId="13" fillId="0" borderId="70" xfId="9" applyFont="1" applyBorder="1" applyAlignment="1">
      <alignment horizontal="center" vertical="center" wrapText="1"/>
    </xf>
    <xf numFmtId="0" fontId="13" fillId="0" borderId="71" xfId="9" applyFont="1" applyBorder="1" applyAlignment="1">
      <alignment horizontal="center" vertical="center" wrapText="1"/>
    </xf>
    <xf numFmtId="0" fontId="14" fillId="0" borderId="72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63" xfId="0" applyFont="1" applyFill="1" applyBorder="1"/>
    <xf numFmtId="0" fontId="11" fillId="3" borderId="93" xfId="0" applyFont="1" applyFill="1" applyBorder="1"/>
    <xf numFmtId="0" fontId="11" fillId="3" borderId="95" xfId="9" applyFont="1" applyFill="1" applyBorder="1" applyAlignment="1">
      <alignment horizontal="center" vertical="center"/>
    </xf>
    <xf numFmtId="0" fontId="11" fillId="3" borderId="139" xfId="0" applyFont="1" applyFill="1" applyBorder="1" applyAlignment="1">
      <alignment horizontal="center" vertical="center"/>
    </xf>
    <xf numFmtId="0" fontId="11" fillId="3" borderId="178" xfId="0" applyFont="1" applyFill="1" applyBorder="1" applyAlignment="1">
      <alignment horizontal="center" vertical="center"/>
    </xf>
    <xf numFmtId="0" fontId="11" fillId="3" borderId="45" xfId="9" applyFont="1" applyFill="1" applyBorder="1" applyAlignment="1">
      <alignment vertical="center"/>
    </xf>
    <xf numFmtId="0" fontId="11" fillId="3" borderId="96" xfId="0" applyFont="1" applyFill="1" applyBorder="1" applyAlignment="1">
      <alignment vertical="center"/>
    </xf>
    <xf numFmtId="0" fontId="11" fillId="3" borderId="44" xfId="0" applyFont="1" applyFill="1" applyBorder="1" applyAlignment="1">
      <alignment vertical="center"/>
    </xf>
    <xf numFmtId="0" fontId="35" fillId="3" borderId="133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11" fillId="3" borderId="133" xfId="0" applyFont="1" applyFill="1" applyBorder="1" applyAlignment="1">
      <alignment horizontal="center" vertical="center"/>
    </xf>
    <xf numFmtId="0" fontId="11" fillId="3" borderId="111" xfId="0" applyFont="1" applyFill="1" applyBorder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42" xfId="9" applyFont="1" applyBorder="1" applyAlignment="1">
      <alignment horizontal="center" vertical="center" wrapText="1"/>
    </xf>
    <xf numFmtId="0" fontId="13" fillId="0" borderId="216" xfId="9" applyFont="1" applyBorder="1" applyAlignment="1">
      <alignment horizontal="center" vertical="center" wrapText="1"/>
    </xf>
    <xf numFmtId="0" fontId="14" fillId="3" borderId="83" xfId="0" applyNumberFormat="1" applyFont="1" applyFill="1" applyBorder="1" applyAlignment="1" applyProtection="1">
      <alignment horizontal="center" vertical="center" wrapText="1"/>
    </xf>
    <xf numFmtId="0" fontId="14" fillId="3" borderId="82" xfId="0" applyNumberFormat="1" applyFont="1" applyFill="1" applyBorder="1" applyAlignment="1" applyProtection="1">
      <alignment horizontal="center" vertical="center" wrapText="1"/>
    </xf>
    <xf numFmtId="0" fontId="14" fillId="3" borderId="220" xfId="0" applyNumberFormat="1" applyFont="1" applyFill="1" applyBorder="1" applyAlignment="1" applyProtection="1">
      <alignment horizontal="center" vertical="center" wrapText="1"/>
    </xf>
    <xf numFmtId="0" fontId="14" fillId="3" borderId="238" xfId="0" applyNumberFormat="1" applyFont="1" applyFill="1" applyBorder="1" applyAlignment="1" applyProtection="1">
      <alignment horizontal="center" vertical="center" wrapText="1"/>
    </xf>
    <xf numFmtId="0" fontId="14" fillId="3" borderId="23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3" borderId="91" xfId="0" applyNumberFormat="1" applyFont="1" applyFill="1" applyBorder="1" applyAlignment="1" applyProtection="1"/>
    <xf numFmtId="0" fontId="13" fillId="3" borderId="49" xfId="0" applyNumberFormat="1" applyFont="1" applyFill="1" applyBorder="1" applyAlignment="1" applyProtection="1">
      <alignment horizontal="center" vertical="center" wrapText="1"/>
    </xf>
    <xf numFmtId="0" fontId="13" fillId="3" borderId="55" xfId="0" applyNumberFormat="1" applyFont="1" applyFill="1" applyBorder="1" applyAlignment="1" applyProtection="1">
      <alignment horizontal="center" vertical="center" wrapText="1"/>
    </xf>
    <xf numFmtId="0" fontId="13" fillId="0" borderId="81" xfId="4" applyFont="1" applyBorder="1" applyAlignment="1">
      <alignment horizontal="center" vertical="top" wrapText="1"/>
    </xf>
    <xf numFmtId="0" fontId="13" fillId="0" borderId="62" xfId="4" applyFont="1" applyBorder="1" applyAlignment="1">
      <alignment horizontal="center" vertical="top" wrapText="1"/>
    </xf>
    <xf numFmtId="0" fontId="13" fillId="0" borderId="63" xfId="4" applyFont="1" applyBorder="1" applyAlignment="1">
      <alignment horizontal="center" vertical="top" wrapText="1"/>
    </xf>
    <xf numFmtId="0" fontId="13" fillId="0" borderId="61" xfId="4" applyFont="1" applyBorder="1" applyAlignment="1">
      <alignment horizontal="center" vertical="top" wrapText="1"/>
    </xf>
    <xf numFmtId="0" fontId="13" fillId="0" borderId="43" xfId="4" applyFont="1" applyBorder="1" applyAlignment="1">
      <alignment horizontal="center" vertical="top"/>
    </xf>
    <xf numFmtId="0" fontId="13" fillId="0" borderId="19" xfId="4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9" fillId="0" borderId="87" xfId="0" applyFont="1" applyBorder="1" applyAlignment="1"/>
    <xf numFmtId="0" fontId="0" fillId="0" borderId="87" xfId="0" applyBorder="1" applyAlignment="1"/>
    <xf numFmtId="0" fontId="0" fillId="0" borderId="0" xfId="0" applyAlignment="1">
      <alignment horizontal="left"/>
    </xf>
    <xf numFmtId="0" fontId="35" fillId="0" borderId="212" xfId="209" applyNumberFormat="1" applyFont="1" applyFill="1" applyBorder="1" applyAlignment="1" applyProtection="1">
      <alignment horizontal="center" vertical="center"/>
    </xf>
    <xf numFmtId="0" fontId="35" fillId="0" borderId="212" xfId="209" applyNumberFormat="1" applyFont="1" applyFill="1" applyBorder="1" applyAlignment="1" applyProtection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5" fillId="3" borderId="212" xfId="209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0" fontId="11" fillId="0" borderId="107" xfId="0" applyFont="1" applyBorder="1" applyAlignment="1">
      <alignment wrapText="1"/>
    </xf>
    <xf numFmtId="0" fontId="11" fillId="0" borderId="63" xfId="0" applyFont="1" applyBorder="1" applyAlignment="1">
      <alignment horizontal="center" vertical="top" wrapText="1"/>
    </xf>
    <xf numFmtId="0" fontId="0" fillId="0" borderId="93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11" fillId="0" borderId="43" xfId="0" applyFont="1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3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wrapText="1"/>
    </xf>
  </cellXfs>
  <cellStyles count="214">
    <cellStyle name="Excel Built-in Normal" xfId="1"/>
    <cellStyle name="Įprastas" xfId="0" builtinId="0"/>
    <cellStyle name="Įprastas 2" xfId="2"/>
    <cellStyle name="Įprastas 2 2" xfId="3"/>
    <cellStyle name="Įprastas 2_8 priedas" xfId="208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 2 2" xfId="42"/>
    <cellStyle name="Įprastas 5 2 2 2 2 2" xfId="73"/>
    <cellStyle name="Įprastas 5 2 2 2 2 2 2" xfId="121"/>
    <cellStyle name="Įprastas 5 2 2 2 2 2 3" xfId="205"/>
    <cellStyle name="Įprastas 5 2 2 2 2 2_8 priedas" xfId="125"/>
    <cellStyle name="Įprastas 5 2 2 2 2 3" xfId="97"/>
    <cellStyle name="Įprastas 5 2 2 2 2 4" xfId="181"/>
    <cellStyle name="Įprastas 5 2 2 2 2_8 priedas" xfId="124"/>
    <cellStyle name="Įprastas 5 2 2 2 3" xfId="61"/>
    <cellStyle name="Įprastas 5 2 2 2 3 2" xfId="109"/>
    <cellStyle name="Įprastas 5 2 2 2 3 3" xfId="193"/>
    <cellStyle name="Įprastas 5 2 2 2 3_8 priedas" xfId="126"/>
    <cellStyle name="Įprastas 5 2 2 2 4" xfId="85"/>
    <cellStyle name="Įprastas 5 2 2 2 5" xfId="169"/>
    <cellStyle name="Įprastas 5 2 2 2_8 priedas" xfId="46"/>
    <cellStyle name="Įprastas 5 2 2 3" xfId="35"/>
    <cellStyle name="Įprastas 5 2 2 3 2" xfId="66"/>
    <cellStyle name="Įprastas 5 2 2 3 2 2" xfId="114"/>
    <cellStyle name="Įprastas 5 2 2 3 2 3" xfId="198"/>
    <cellStyle name="Įprastas 5 2 2 3 2_8 priedas" xfId="128"/>
    <cellStyle name="Įprastas 5 2 2 3 3" xfId="90"/>
    <cellStyle name="Įprastas 5 2 2 3 4" xfId="174"/>
    <cellStyle name="Įprastas 5 2 2 3_8 priedas" xfId="127"/>
    <cellStyle name="Įprastas 5 2 2 4" xfId="54"/>
    <cellStyle name="Įprastas 5 2 2 4 2" xfId="102"/>
    <cellStyle name="Įprastas 5 2 2 4 3" xfId="186"/>
    <cellStyle name="Įprastas 5 2 2 4_8 priedas" xfId="129"/>
    <cellStyle name="Įprastas 5 2 2 5" xfId="78"/>
    <cellStyle name="Įprastas 5 2 2 6" xfId="162"/>
    <cellStyle name="Įprastas 5 2 2_8 priedas" xfId="28"/>
    <cellStyle name="Įprastas 5 2 3" xfId="16"/>
    <cellStyle name="Įprastas 5 2 3 2" xfId="27"/>
    <cellStyle name="Įprastas 5 2 3 2 2" xfId="44"/>
    <cellStyle name="Įprastas 5 2 3 2 2 2" xfId="75"/>
    <cellStyle name="Įprastas 5 2 3 2 2 2 2" xfId="123"/>
    <cellStyle name="Įprastas 5 2 3 2 2 2 3" xfId="207"/>
    <cellStyle name="Įprastas 5 2 3 2 2 2_8 priedas" xfId="131"/>
    <cellStyle name="Įprastas 5 2 3 2 2 3" xfId="99"/>
    <cellStyle name="Įprastas 5 2 3 2 2 4" xfId="183"/>
    <cellStyle name="Įprastas 5 2 3 2 2_8 priedas" xfId="130"/>
    <cellStyle name="Įprastas 5 2 3 2 3" xfId="63"/>
    <cellStyle name="Įprastas 5 2 3 2 3 2" xfId="111"/>
    <cellStyle name="Įprastas 5 2 3 2 3 3" xfId="195"/>
    <cellStyle name="Įprastas 5 2 3 2 3_8 priedas" xfId="132"/>
    <cellStyle name="Įprastas 5 2 3 2 4" xfId="87"/>
    <cellStyle name="Įprastas 5 2 3 2 5" xfId="171"/>
    <cellStyle name="Įprastas 5 2 3 2_8 priedas" xfId="47"/>
    <cellStyle name="Įprastas 5 2 3 3" xfId="36"/>
    <cellStyle name="Įprastas 5 2 3 3 2" xfId="67"/>
    <cellStyle name="Įprastas 5 2 3 3 2 2" xfId="115"/>
    <cellStyle name="Įprastas 5 2 3 3 2 3" xfId="199"/>
    <cellStyle name="Įprastas 5 2 3 3 2_8 priedas" xfId="134"/>
    <cellStyle name="Įprastas 5 2 3 3 3" xfId="91"/>
    <cellStyle name="Įprastas 5 2 3 3 4" xfId="175"/>
    <cellStyle name="Įprastas 5 2 3 3_8 priedas" xfId="133"/>
    <cellStyle name="Įprastas 5 2 3 4" xfId="55"/>
    <cellStyle name="Įprastas 5 2 3 4 2" xfId="103"/>
    <cellStyle name="Įprastas 5 2 3 4 3" xfId="187"/>
    <cellStyle name="Įprastas 5 2 3 4_8 priedas" xfId="135"/>
    <cellStyle name="Įprastas 5 2 3 5" xfId="79"/>
    <cellStyle name="Įprastas 5 2 3 6" xfId="163"/>
    <cellStyle name="Įprastas 5 2 3_8 priedas" xfId="29"/>
    <cellStyle name="Įprastas 5 2 4" xfId="23"/>
    <cellStyle name="Įprastas 5 2 4 2" xfId="40"/>
    <cellStyle name="Įprastas 5 2 4 2 2" xfId="71"/>
    <cellStyle name="Įprastas 5 2 4 2 2 2" xfId="119"/>
    <cellStyle name="Įprastas 5 2 4 2 2 3" xfId="203"/>
    <cellStyle name="Įprastas 5 2 4 2 2_8 priedas" xfId="137"/>
    <cellStyle name="Įprastas 5 2 4 2 3" xfId="95"/>
    <cellStyle name="Įprastas 5 2 4 2 4" xfId="179"/>
    <cellStyle name="Įprastas 5 2 4 2_8 priedas" xfId="136"/>
    <cellStyle name="Įprastas 5 2 4 3" xfId="59"/>
    <cellStyle name="Įprastas 5 2 4 3 2" xfId="107"/>
    <cellStyle name="Įprastas 5 2 4 3 3" xfId="191"/>
    <cellStyle name="Įprastas 5 2 4 3_8 priedas" xfId="138"/>
    <cellStyle name="Įprastas 5 2 4 4" xfId="83"/>
    <cellStyle name="Įprastas 5 2 4 5" xfId="167"/>
    <cellStyle name="Įprastas 5 2 4_8 priedas" xfId="48"/>
    <cellStyle name="Įprastas 5 2 5" xfId="34"/>
    <cellStyle name="Įprastas 5 2 5 2" xfId="65"/>
    <cellStyle name="Įprastas 5 2 5 2 2" xfId="113"/>
    <cellStyle name="Įprastas 5 2 5 2 3" xfId="197"/>
    <cellStyle name="Įprastas 5 2 5 2_8 priedas" xfId="140"/>
    <cellStyle name="Įprastas 5 2 5 3" xfId="89"/>
    <cellStyle name="Įprastas 5 2 5 4" xfId="173"/>
    <cellStyle name="Įprastas 5 2 5_8 priedas" xfId="139"/>
    <cellStyle name="Įprastas 5 2 6" xfId="53"/>
    <cellStyle name="Įprastas 5 2 6 2" xfId="101"/>
    <cellStyle name="Įprastas 5 2 6 3" xfId="185"/>
    <cellStyle name="Įprastas 5 2 6_8 priedas" xfId="141"/>
    <cellStyle name="Įprastas 5 2 7" xfId="77"/>
    <cellStyle name="Įprastas 5 2 8" xfId="161"/>
    <cellStyle name="Įprastas 5 2_8 priedas" xfId="21"/>
    <cellStyle name="Įprastas 5 3" xfId="17"/>
    <cellStyle name="Įprastas 5 3 2" xfId="24"/>
    <cellStyle name="Įprastas 5 3 2 2" xfId="41"/>
    <cellStyle name="Įprastas 5 3 2 2 2" xfId="72"/>
    <cellStyle name="Įprastas 5 3 2 2 2 2" xfId="120"/>
    <cellStyle name="Įprastas 5 3 2 2 2 3" xfId="204"/>
    <cellStyle name="Įprastas 5 3 2 2 2_8 priedas" xfId="143"/>
    <cellStyle name="Įprastas 5 3 2 2 3" xfId="96"/>
    <cellStyle name="Įprastas 5 3 2 2 4" xfId="180"/>
    <cellStyle name="Įprastas 5 3 2 2_8 priedas" xfId="142"/>
    <cellStyle name="Įprastas 5 3 2 3" xfId="60"/>
    <cellStyle name="Įprastas 5 3 2 3 2" xfId="108"/>
    <cellStyle name="Įprastas 5 3 2 3 3" xfId="192"/>
    <cellStyle name="Įprastas 5 3 2 3_8 priedas" xfId="144"/>
    <cellStyle name="Įprastas 5 3 2 4" xfId="84"/>
    <cellStyle name="Įprastas 5 3 2 5" xfId="168"/>
    <cellStyle name="Įprastas 5 3 2_8 priedas" xfId="49"/>
    <cellStyle name="Įprastas 5 3 3" xfId="37"/>
    <cellStyle name="Įprastas 5 3 3 2" xfId="68"/>
    <cellStyle name="Įprastas 5 3 3 2 2" xfId="116"/>
    <cellStyle name="Įprastas 5 3 3 2 3" xfId="200"/>
    <cellStyle name="Įprastas 5 3 3 2_8 priedas" xfId="146"/>
    <cellStyle name="Įprastas 5 3 3 3" xfId="92"/>
    <cellStyle name="Įprastas 5 3 3 4" xfId="176"/>
    <cellStyle name="Įprastas 5 3 3_8 priedas" xfId="145"/>
    <cellStyle name="Įprastas 5 3 4" xfId="56"/>
    <cellStyle name="Įprastas 5 3 4 2" xfId="104"/>
    <cellStyle name="Įprastas 5 3 4 3" xfId="188"/>
    <cellStyle name="Įprastas 5 3 4_8 priedas" xfId="147"/>
    <cellStyle name="Įprastas 5 3 5" xfId="80"/>
    <cellStyle name="Įprastas 5 3 6" xfId="164"/>
    <cellStyle name="Įprastas 5 3_8 priedas" xfId="30"/>
    <cellStyle name="Įprastas 5 4" xfId="18"/>
    <cellStyle name="Įprastas 5 4 2" xfId="26"/>
    <cellStyle name="Įprastas 5 4 2 2" xfId="43"/>
    <cellStyle name="Įprastas 5 4 2 2 2" xfId="74"/>
    <cellStyle name="Įprastas 5 4 2 2 2 2" xfId="122"/>
    <cellStyle name="Įprastas 5 4 2 2 2 3" xfId="206"/>
    <cellStyle name="Įprastas 5 4 2 2 2_8 priedas" xfId="149"/>
    <cellStyle name="Įprastas 5 4 2 2 3" xfId="98"/>
    <cellStyle name="Įprastas 5 4 2 2 4" xfId="182"/>
    <cellStyle name="Įprastas 5 4 2 2_8 priedas" xfId="148"/>
    <cellStyle name="Įprastas 5 4 2 3" xfId="62"/>
    <cellStyle name="Įprastas 5 4 2 3 2" xfId="110"/>
    <cellStyle name="Įprastas 5 4 2 3 3" xfId="194"/>
    <cellStyle name="Įprastas 5 4 2 3_8 priedas" xfId="150"/>
    <cellStyle name="Įprastas 5 4 2 4" xfId="86"/>
    <cellStyle name="Įprastas 5 4 2 5" xfId="170"/>
    <cellStyle name="Įprastas 5 4 2_8 priedas" xfId="50"/>
    <cellStyle name="Įprastas 5 4 3" xfId="38"/>
    <cellStyle name="Įprastas 5 4 3 2" xfId="69"/>
    <cellStyle name="Įprastas 5 4 3 2 2" xfId="117"/>
    <cellStyle name="Įprastas 5 4 3 2 3" xfId="201"/>
    <cellStyle name="Įprastas 5 4 3 2_8 priedas" xfId="152"/>
    <cellStyle name="Įprastas 5 4 3 3" xfId="93"/>
    <cellStyle name="Įprastas 5 4 3 4" xfId="177"/>
    <cellStyle name="Įprastas 5 4 3_8 priedas" xfId="151"/>
    <cellStyle name="Įprastas 5 4 4" xfId="57"/>
    <cellStyle name="Įprastas 5 4 4 2" xfId="105"/>
    <cellStyle name="Įprastas 5 4 4 3" xfId="189"/>
    <cellStyle name="Įprastas 5 4 4_8 priedas" xfId="153"/>
    <cellStyle name="Įprastas 5 4 5" xfId="81"/>
    <cellStyle name="Įprastas 5 4 6" xfId="165"/>
    <cellStyle name="Įprastas 5 4_8 priedas" xfId="31"/>
    <cellStyle name="Įprastas 5 5" xfId="22"/>
    <cellStyle name="Įprastas 5 5 2" xfId="39"/>
    <cellStyle name="Įprastas 5 5 2 2" xfId="70"/>
    <cellStyle name="Įprastas 5 5 2 2 2" xfId="118"/>
    <cellStyle name="Įprastas 5 5 2 2 3" xfId="202"/>
    <cellStyle name="Įprastas 5 5 2 2_8 priedas" xfId="155"/>
    <cellStyle name="Įprastas 5 5 2 3" xfId="94"/>
    <cellStyle name="Įprastas 5 5 2 4" xfId="178"/>
    <cellStyle name="Įprastas 5 5 2_8 priedas" xfId="154"/>
    <cellStyle name="Įprastas 5 5 3" xfId="58"/>
    <cellStyle name="Įprastas 5 5 3 2" xfId="106"/>
    <cellStyle name="Įprastas 5 5 3 3" xfId="190"/>
    <cellStyle name="Įprastas 5 5 3_8 priedas" xfId="156"/>
    <cellStyle name="Įprastas 5 5 4" xfId="82"/>
    <cellStyle name="Įprastas 5 5 5" xfId="166"/>
    <cellStyle name="Įprastas 5 5_8 priedas" xfId="51"/>
    <cellStyle name="Įprastas 5 6" xfId="33"/>
    <cellStyle name="Įprastas 5 6 2" xfId="64"/>
    <cellStyle name="Įprastas 5 6 2 2" xfId="112"/>
    <cellStyle name="Įprastas 5 6 2 3" xfId="196"/>
    <cellStyle name="Įprastas 5 6 2_8 priedas" xfId="158"/>
    <cellStyle name="Įprastas 5 6 3" xfId="88"/>
    <cellStyle name="Įprastas 5 6 4" xfId="172"/>
    <cellStyle name="Įprastas 5 6_8 priedas" xfId="157"/>
    <cellStyle name="Įprastas 5 7" xfId="52"/>
    <cellStyle name="Įprastas 5 7 2" xfId="100"/>
    <cellStyle name="Įprastas 5 7 3" xfId="184"/>
    <cellStyle name="Įprastas 5 7_8 priedas" xfId="159"/>
    <cellStyle name="Įprastas 5 8" xfId="76"/>
    <cellStyle name="Įprastas 5 9" xfId="160"/>
    <cellStyle name="Įprastas 5_8 -ES projektai" xfId="13"/>
    <cellStyle name="Įprastas_8 priedas" xfId="209"/>
    <cellStyle name="Kablelis" xfId="32" builtinId="3"/>
    <cellStyle name="Kablelis 2" xfId="19"/>
    <cellStyle name="Kablelis 2 2" xfId="210"/>
    <cellStyle name="Kablelis 2 3" xfId="211"/>
    <cellStyle name="Kablelis 3" xfId="20"/>
    <cellStyle name="Kablelis 3 2" xfId="212"/>
    <cellStyle name="Kablelis 3 3" xfId="213"/>
    <cellStyle name="Kablelis 4" xfId="45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96"/>
  <sheetViews>
    <sheetView tabSelected="1" zoomScaleNormal="100" workbookViewId="0">
      <selection activeCell="E26" sqref="E26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17.85546875" customWidth="1"/>
    <col min="6" max="6" width="12.28515625" bestFit="1" customWidth="1"/>
    <col min="7" max="7" width="11.5703125" bestFit="1" customWidth="1"/>
    <col min="8" max="9" width="12.28515625" bestFit="1" customWidth="1"/>
  </cols>
  <sheetData>
    <row r="1" spans="1:9" ht="15.75" x14ac:dyDescent="0.25">
      <c r="A1" s="2" t="s">
        <v>474</v>
      </c>
      <c r="C1" s="420"/>
      <c r="D1" s="420"/>
    </row>
    <row r="2" spans="1:9" ht="15.75" x14ac:dyDescent="0.25">
      <c r="C2" s="196" t="s">
        <v>480</v>
      </c>
      <c r="D2" s="420"/>
    </row>
    <row r="3" spans="1:9" ht="16.5" customHeight="1" x14ac:dyDescent="0.25">
      <c r="A3" s="1" t="s">
        <v>475</v>
      </c>
      <c r="C3" s="420"/>
      <c r="D3" s="420"/>
    </row>
    <row r="4" spans="1:9" s="236" customFormat="1" ht="16.5" customHeight="1" x14ac:dyDescent="0.25">
      <c r="A4" s="1"/>
      <c r="C4" s="1282" t="s">
        <v>522</v>
      </c>
      <c r="D4" s="1283"/>
    </row>
    <row r="5" spans="1:9" s="236" customFormat="1" ht="16.5" customHeight="1" x14ac:dyDescent="0.25">
      <c r="A5" s="1"/>
      <c r="C5" s="1282" t="s">
        <v>760</v>
      </c>
      <c r="D5" s="1284"/>
    </row>
    <row r="6" spans="1:9" s="236" customFormat="1" ht="16.5" customHeight="1" x14ac:dyDescent="0.25">
      <c r="A6" s="1"/>
      <c r="C6" s="196" t="s">
        <v>573</v>
      </c>
      <c r="D6" s="360"/>
    </row>
    <row r="7" spans="1:9" s="236" customFormat="1" ht="16.5" customHeight="1" x14ac:dyDescent="0.25">
      <c r="A7" s="1"/>
    </row>
    <row r="8" spans="1:9" ht="15.75" x14ac:dyDescent="0.25">
      <c r="A8" s="1285" t="s">
        <v>208</v>
      </c>
      <c r="B8" s="1285"/>
      <c r="C8" s="1285"/>
      <c r="D8" s="1285"/>
    </row>
    <row r="9" spans="1:9" ht="15.75" x14ac:dyDescent="0.25">
      <c r="A9" s="294"/>
      <c r="B9" s="196"/>
      <c r="C9" s="196"/>
      <c r="D9" s="196"/>
    </row>
    <row r="10" spans="1:9" ht="15.75" x14ac:dyDescent="0.25">
      <c r="A10" s="294"/>
      <c r="B10" s="196"/>
      <c r="C10" s="196"/>
      <c r="D10" s="196"/>
    </row>
    <row r="11" spans="1:9" ht="15.75" x14ac:dyDescent="0.25">
      <c r="A11" s="196"/>
      <c r="B11" s="196"/>
      <c r="C11" s="196"/>
      <c r="D11" s="196" t="s">
        <v>581</v>
      </c>
    </row>
    <row r="12" spans="1:9" ht="16.5" thickBot="1" x14ac:dyDescent="0.3">
      <c r="A12" s="294"/>
      <c r="B12" s="196"/>
      <c r="C12" s="196"/>
      <c r="D12" s="196"/>
      <c r="E12" s="8"/>
      <c r="I12" s="1"/>
    </row>
    <row r="13" spans="1:9" ht="48" thickBot="1" x14ac:dyDescent="0.25">
      <c r="A13" s="300" t="s">
        <v>209</v>
      </c>
      <c r="B13" s="301" t="s">
        <v>210</v>
      </c>
      <c r="C13" s="194" t="s">
        <v>211</v>
      </c>
      <c r="D13" s="378" t="s">
        <v>212</v>
      </c>
      <c r="E13" s="379"/>
      <c r="F13" s="380"/>
    </row>
    <row r="14" spans="1:9" ht="15.75" x14ac:dyDescent="0.2">
      <c r="A14" s="406">
        <v>1</v>
      </c>
      <c r="B14" s="407">
        <v>2</v>
      </c>
      <c r="C14" s="408">
        <v>3</v>
      </c>
      <c r="D14" s="409">
        <v>4</v>
      </c>
      <c r="E14" s="296"/>
    </row>
    <row r="15" spans="1:9" ht="15.75" x14ac:dyDescent="0.2">
      <c r="A15" s="410">
        <v>1</v>
      </c>
      <c r="B15" s="439" t="s">
        <v>213</v>
      </c>
      <c r="C15" s="439" t="s">
        <v>214</v>
      </c>
      <c r="D15" s="401">
        <f>D16+D18+D22</f>
        <v>24601.200000000001</v>
      </c>
      <c r="E15" s="445"/>
    </row>
    <row r="16" spans="1:9" ht="15.75" x14ac:dyDescent="0.2">
      <c r="A16" s="411">
        <v>2</v>
      </c>
      <c r="B16" s="412" t="s">
        <v>215</v>
      </c>
      <c r="C16" s="413" t="s">
        <v>216</v>
      </c>
      <c r="D16" s="398">
        <f>D17</f>
        <v>23540.5</v>
      </c>
      <c r="E16" s="296"/>
    </row>
    <row r="17" spans="1:8" ht="15.75" x14ac:dyDescent="0.25">
      <c r="A17" s="410">
        <v>3</v>
      </c>
      <c r="B17" s="410" t="s">
        <v>217</v>
      </c>
      <c r="C17" s="410" t="s">
        <v>218</v>
      </c>
      <c r="D17" s="398">
        <v>23540.5</v>
      </c>
      <c r="E17" s="349"/>
      <c r="F17" s="351"/>
      <c r="H17" s="232"/>
    </row>
    <row r="18" spans="1:8" ht="15.75" x14ac:dyDescent="0.25">
      <c r="A18" s="410">
        <v>4</v>
      </c>
      <c r="B18" s="410" t="s">
        <v>219</v>
      </c>
      <c r="C18" s="414" t="s">
        <v>220</v>
      </c>
      <c r="D18" s="400">
        <f>D19+D20+D21</f>
        <v>960.69999999999993</v>
      </c>
      <c r="E18" s="349"/>
    </row>
    <row r="19" spans="1:8" ht="15.75" x14ac:dyDescent="0.25">
      <c r="A19" s="410">
        <v>5</v>
      </c>
      <c r="B19" s="410" t="s">
        <v>221</v>
      </c>
      <c r="C19" s="410" t="s">
        <v>222</v>
      </c>
      <c r="D19" s="400">
        <v>605.79999999999995</v>
      </c>
      <c r="E19" s="349"/>
    </row>
    <row r="20" spans="1:8" ht="15.75" x14ac:dyDescent="0.25">
      <c r="A20" s="410">
        <v>6</v>
      </c>
      <c r="B20" s="410" t="s">
        <v>223</v>
      </c>
      <c r="C20" s="410" t="s">
        <v>224</v>
      </c>
      <c r="D20" s="400">
        <v>18.5</v>
      </c>
      <c r="E20" s="349"/>
      <c r="H20" s="295"/>
    </row>
    <row r="21" spans="1:8" ht="15.75" x14ac:dyDescent="0.25">
      <c r="A21" s="410">
        <v>7</v>
      </c>
      <c r="B21" s="410" t="s">
        <v>225</v>
      </c>
      <c r="C21" s="410" t="s">
        <v>226</v>
      </c>
      <c r="D21" s="400">
        <v>336.4</v>
      </c>
      <c r="E21" s="349"/>
    </row>
    <row r="22" spans="1:8" ht="15.75" x14ac:dyDescent="0.25">
      <c r="A22" s="410">
        <v>8</v>
      </c>
      <c r="B22" s="410" t="s">
        <v>227</v>
      </c>
      <c r="C22" s="414" t="s">
        <v>228</v>
      </c>
      <c r="D22" s="400">
        <f>D23</f>
        <v>100</v>
      </c>
      <c r="E22" s="349"/>
    </row>
    <row r="23" spans="1:8" ht="15.75" x14ac:dyDescent="0.25">
      <c r="A23" s="410">
        <v>9</v>
      </c>
      <c r="B23" s="410" t="s">
        <v>229</v>
      </c>
      <c r="C23" s="410" t="s">
        <v>230</v>
      </c>
      <c r="D23" s="400">
        <v>100</v>
      </c>
      <c r="E23" s="349"/>
    </row>
    <row r="24" spans="1:8" ht="15.75" x14ac:dyDescent="0.25">
      <c r="A24" s="410">
        <v>10</v>
      </c>
      <c r="B24" s="439" t="s">
        <v>231</v>
      </c>
      <c r="C24" s="439" t="s">
        <v>721</v>
      </c>
      <c r="D24" s="403">
        <f>D28+D33+D61+D25</f>
        <v>21412.15713</v>
      </c>
      <c r="E24" s="349"/>
      <c r="F24" s="815"/>
    </row>
    <row r="25" spans="1:8" ht="15.75" x14ac:dyDescent="0.25">
      <c r="A25" s="410">
        <v>11</v>
      </c>
      <c r="B25" s="439" t="s">
        <v>459</v>
      </c>
      <c r="C25" s="439" t="s">
        <v>718</v>
      </c>
      <c r="D25" s="1110">
        <v>655.94227000000001</v>
      </c>
      <c r="E25" s="349"/>
    </row>
    <row r="26" spans="1:8" s="804" customFormat="1" ht="15.75" x14ac:dyDescent="0.25">
      <c r="A26" s="1111">
        <v>12</v>
      </c>
      <c r="B26" s="1112" t="s">
        <v>716</v>
      </c>
      <c r="C26" s="1111" t="s">
        <v>714</v>
      </c>
      <c r="D26" s="1113">
        <v>376.32181000000003</v>
      </c>
      <c r="E26" s="349"/>
    </row>
    <row r="27" spans="1:8" s="804" customFormat="1" ht="15.75" x14ac:dyDescent="0.25">
      <c r="A27" s="1111">
        <v>13</v>
      </c>
      <c r="B27" s="1114" t="s">
        <v>717</v>
      </c>
      <c r="C27" s="1111" t="s">
        <v>715</v>
      </c>
      <c r="D27" s="1113">
        <v>270.64859000000001</v>
      </c>
      <c r="E27" s="349"/>
    </row>
    <row r="28" spans="1:8" ht="15.75" x14ac:dyDescent="0.25">
      <c r="A28" s="410">
        <f>A27+1</f>
        <v>14</v>
      </c>
      <c r="B28" s="414" t="s">
        <v>232</v>
      </c>
      <c r="C28" s="414" t="s">
        <v>722</v>
      </c>
      <c r="D28" s="444">
        <f>D29+D30+D31+D32</f>
        <v>13299.961000000001</v>
      </c>
      <c r="E28" s="349"/>
    </row>
    <row r="29" spans="1:8" ht="31.5" x14ac:dyDescent="0.25">
      <c r="A29" s="410">
        <f>A28+1</f>
        <v>15</v>
      </c>
      <c r="B29" s="410" t="s">
        <v>233</v>
      </c>
      <c r="C29" s="410" t="s">
        <v>234</v>
      </c>
      <c r="D29" s="1115">
        <v>4625.7610000000004</v>
      </c>
      <c r="E29" s="446"/>
      <c r="F29" s="348"/>
    </row>
    <row r="30" spans="1:8" ht="15.75" x14ac:dyDescent="0.25">
      <c r="A30" s="410">
        <v>16</v>
      </c>
      <c r="B30" s="410" t="s">
        <v>235</v>
      </c>
      <c r="C30" s="410" t="s">
        <v>236</v>
      </c>
      <c r="D30" s="415">
        <v>8555.4</v>
      </c>
      <c r="E30" s="349"/>
    </row>
    <row r="31" spans="1:8" ht="31.5" x14ac:dyDescent="0.25">
      <c r="A31" s="410">
        <v>17</v>
      </c>
      <c r="B31" s="410" t="s">
        <v>237</v>
      </c>
      <c r="C31" s="392" t="s">
        <v>238</v>
      </c>
      <c r="D31" s="399">
        <v>118.1</v>
      </c>
      <c r="E31" s="349"/>
    </row>
    <row r="32" spans="1:8" ht="31.5" x14ac:dyDescent="0.25">
      <c r="A32" s="410">
        <f>A31+1</f>
        <v>18</v>
      </c>
      <c r="B32" s="410" t="s">
        <v>239</v>
      </c>
      <c r="C32" s="392" t="s">
        <v>531</v>
      </c>
      <c r="D32" s="399">
        <v>0.7</v>
      </c>
      <c r="E32" s="349"/>
    </row>
    <row r="33" spans="1:5" ht="15.75" x14ac:dyDescent="0.25">
      <c r="A33" s="410">
        <f>A32+1</f>
        <v>19</v>
      </c>
      <c r="B33" s="414" t="s">
        <v>240</v>
      </c>
      <c r="C33" s="441" t="s">
        <v>723</v>
      </c>
      <c r="D33" s="443">
        <f>SUM(D34:D60)</f>
        <v>2660.1173099999996</v>
      </c>
      <c r="E33" s="349"/>
    </row>
    <row r="34" spans="1:5" ht="31.5" x14ac:dyDescent="0.25">
      <c r="A34" s="410">
        <f>A33+1</f>
        <v>20</v>
      </c>
      <c r="B34" s="410" t="s">
        <v>241</v>
      </c>
      <c r="C34" s="392" t="s">
        <v>242</v>
      </c>
      <c r="D34" s="399">
        <v>139.24</v>
      </c>
      <c r="E34" s="349"/>
    </row>
    <row r="35" spans="1:5" ht="15.75" x14ac:dyDescent="0.25">
      <c r="A35" s="410">
        <f t="shared" ref="A35:A66" si="0">A34+1</f>
        <v>21</v>
      </c>
      <c r="B35" s="410" t="s">
        <v>243</v>
      </c>
      <c r="C35" s="404" t="s">
        <v>244</v>
      </c>
      <c r="D35" s="399">
        <v>138.80000000000001</v>
      </c>
      <c r="E35" s="349"/>
    </row>
    <row r="36" spans="1:5" ht="31.5" x14ac:dyDescent="0.25">
      <c r="A36" s="410">
        <f t="shared" si="0"/>
        <v>22</v>
      </c>
      <c r="B36" s="410" t="s">
        <v>500</v>
      </c>
      <c r="C36" s="392" t="s">
        <v>245</v>
      </c>
      <c r="D36" s="399">
        <v>20.847999999999999</v>
      </c>
      <c r="E36" s="349"/>
    </row>
    <row r="37" spans="1:5" ht="47.25" x14ac:dyDescent="0.25">
      <c r="A37" s="410">
        <f t="shared" si="0"/>
        <v>23</v>
      </c>
      <c r="B37" s="410" t="s">
        <v>501</v>
      </c>
      <c r="C37" s="1116" t="s">
        <v>246</v>
      </c>
      <c r="D37" s="399">
        <v>211.4</v>
      </c>
      <c r="E37" s="349"/>
    </row>
    <row r="38" spans="1:5" ht="31.5" x14ac:dyDescent="0.25">
      <c r="A38" s="410">
        <f t="shared" si="0"/>
        <v>24</v>
      </c>
      <c r="B38" s="410" t="s">
        <v>502</v>
      </c>
      <c r="C38" s="1117" t="s">
        <v>247</v>
      </c>
      <c r="D38" s="399">
        <v>7</v>
      </c>
      <c r="E38" s="349"/>
    </row>
    <row r="39" spans="1:5" ht="31.5" x14ac:dyDescent="0.25">
      <c r="A39" s="410">
        <f t="shared" si="0"/>
        <v>25</v>
      </c>
      <c r="B39" s="410" t="s">
        <v>503</v>
      </c>
      <c r="C39" s="392" t="s">
        <v>248</v>
      </c>
      <c r="D39" s="399">
        <v>16.105</v>
      </c>
      <c r="E39" s="349"/>
    </row>
    <row r="40" spans="1:5" ht="15.75" x14ac:dyDescent="0.25">
      <c r="A40" s="410">
        <f t="shared" si="0"/>
        <v>26</v>
      </c>
      <c r="B40" s="410" t="s">
        <v>500</v>
      </c>
      <c r="C40" s="392" t="s">
        <v>461</v>
      </c>
      <c r="D40" s="399">
        <v>11.15606</v>
      </c>
      <c r="E40" s="823"/>
    </row>
    <row r="41" spans="1:5" ht="31.5" x14ac:dyDescent="0.25">
      <c r="A41" s="410">
        <f>A40+1</f>
        <v>27</v>
      </c>
      <c r="B41" s="410" t="s">
        <v>501</v>
      </c>
      <c r="C41" s="392" t="s">
        <v>462</v>
      </c>
      <c r="D41" s="399">
        <v>52.802</v>
      </c>
      <c r="E41" s="349"/>
    </row>
    <row r="42" spans="1:5" ht="15.75" x14ac:dyDescent="0.25">
      <c r="A42" s="410">
        <f t="shared" si="0"/>
        <v>28</v>
      </c>
      <c r="B42" s="410" t="s">
        <v>502</v>
      </c>
      <c r="C42" s="392" t="s">
        <v>464</v>
      </c>
      <c r="D42" s="399">
        <v>49.98</v>
      </c>
      <c r="E42" s="1"/>
    </row>
    <row r="43" spans="1:5" ht="31.5" x14ac:dyDescent="0.25">
      <c r="A43" s="410">
        <f t="shared" si="0"/>
        <v>29</v>
      </c>
      <c r="B43" s="410" t="s">
        <v>524</v>
      </c>
      <c r="C43" s="392" t="s">
        <v>465</v>
      </c>
      <c r="D43" s="399">
        <v>177</v>
      </c>
      <c r="E43" s="349"/>
    </row>
    <row r="44" spans="1:5" ht="31.5" x14ac:dyDescent="0.25">
      <c r="A44" s="410">
        <f t="shared" si="0"/>
        <v>30</v>
      </c>
      <c r="B44" s="410" t="s">
        <v>504</v>
      </c>
      <c r="C44" s="392" t="s">
        <v>478</v>
      </c>
      <c r="D44" s="398">
        <v>92.01</v>
      </c>
      <c r="E44" s="349"/>
    </row>
    <row r="45" spans="1:5" ht="31.5" x14ac:dyDescent="0.25">
      <c r="A45" s="410">
        <f t="shared" si="0"/>
        <v>31</v>
      </c>
      <c r="B45" s="410" t="s">
        <v>457</v>
      </c>
      <c r="C45" s="392" t="s">
        <v>505</v>
      </c>
      <c r="D45" s="398">
        <v>55.447000000000003</v>
      </c>
      <c r="E45" s="349"/>
    </row>
    <row r="46" spans="1:5" ht="15.75" x14ac:dyDescent="0.25">
      <c r="A46" s="410">
        <f t="shared" si="0"/>
        <v>32</v>
      </c>
      <c r="B46" s="410" t="s">
        <v>456</v>
      </c>
      <c r="C46" s="392" t="s">
        <v>506</v>
      </c>
      <c r="D46" s="398">
        <v>709.3</v>
      </c>
      <c r="E46" s="349"/>
    </row>
    <row r="47" spans="1:5" ht="31.5" x14ac:dyDescent="0.25">
      <c r="A47" s="410">
        <f t="shared" si="0"/>
        <v>33</v>
      </c>
      <c r="B47" s="410" t="s">
        <v>507</v>
      </c>
      <c r="C47" s="1118" t="s">
        <v>508</v>
      </c>
      <c r="D47" s="398">
        <v>77.358000000000004</v>
      </c>
      <c r="E47" s="349"/>
    </row>
    <row r="48" spans="1:5" ht="63" x14ac:dyDescent="0.25">
      <c r="A48" s="410">
        <f t="shared" si="0"/>
        <v>34</v>
      </c>
      <c r="B48" s="410" t="s">
        <v>509</v>
      </c>
      <c r="C48" s="392" t="s">
        <v>572</v>
      </c>
      <c r="D48" s="398">
        <v>20.919</v>
      </c>
      <c r="E48" s="349"/>
    </row>
    <row r="49" spans="1:7" ht="63" x14ac:dyDescent="0.25">
      <c r="A49" s="410">
        <f t="shared" si="0"/>
        <v>35</v>
      </c>
      <c r="B49" s="410" t="s">
        <v>510</v>
      </c>
      <c r="C49" s="1118" t="s">
        <v>511</v>
      </c>
      <c r="D49" s="398">
        <v>1.595</v>
      </c>
      <c r="E49" s="349"/>
    </row>
    <row r="50" spans="1:7" ht="47.25" x14ac:dyDescent="0.25">
      <c r="A50" s="410">
        <f t="shared" si="0"/>
        <v>36</v>
      </c>
      <c r="B50" s="410" t="s">
        <v>512</v>
      </c>
      <c r="C50" s="1118" t="s">
        <v>513</v>
      </c>
      <c r="D50" s="398">
        <v>2.052</v>
      </c>
      <c r="E50" s="349"/>
    </row>
    <row r="51" spans="1:7" ht="47.25" x14ac:dyDescent="0.25">
      <c r="A51" s="410">
        <f t="shared" si="0"/>
        <v>37</v>
      </c>
      <c r="B51" s="410" t="s">
        <v>514</v>
      </c>
      <c r="C51" s="1118" t="s">
        <v>515</v>
      </c>
      <c r="D51" s="398">
        <v>42.076000000000001</v>
      </c>
      <c r="E51" s="1"/>
    </row>
    <row r="52" spans="1:7" ht="47.25" x14ac:dyDescent="0.25">
      <c r="A52" s="410">
        <f t="shared" si="0"/>
        <v>38</v>
      </c>
      <c r="B52" s="410" t="s">
        <v>516</v>
      </c>
      <c r="C52" s="392" t="s">
        <v>614</v>
      </c>
      <c r="D52" s="1119">
        <v>48.58455</v>
      </c>
      <c r="E52" s="1"/>
      <c r="G52" s="195"/>
    </row>
    <row r="53" spans="1:7" ht="27" customHeight="1" x14ac:dyDescent="0.25">
      <c r="A53" s="410">
        <f t="shared" si="0"/>
        <v>39</v>
      </c>
      <c r="B53" s="410" t="s">
        <v>517</v>
      </c>
      <c r="C53" s="392" t="s">
        <v>518</v>
      </c>
      <c r="D53" s="398">
        <v>19.780999999999999</v>
      </c>
      <c r="E53" s="349"/>
    </row>
    <row r="54" spans="1:7" s="236" customFormat="1" ht="54" customHeight="1" x14ac:dyDescent="0.25">
      <c r="A54" s="410">
        <f t="shared" si="0"/>
        <v>40</v>
      </c>
      <c r="B54" s="410" t="s">
        <v>526</v>
      </c>
      <c r="C54" s="1118" t="s">
        <v>525</v>
      </c>
      <c r="D54" s="398">
        <v>606.6</v>
      </c>
      <c r="E54" s="818"/>
    </row>
    <row r="55" spans="1:7" s="273" customFormat="1" ht="63.75" customHeight="1" x14ac:dyDescent="0.25">
      <c r="A55" s="410">
        <f t="shared" si="0"/>
        <v>41</v>
      </c>
      <c r="B55" s="410" t="s">
        <v>524</v>
      </c>
      <c r="C55" s="1118" t="s">
        <v>590</v>
      </c>
      <c r="D55" s="398">
        <v>4.5999999999999996</v>
      </c>
      <c r="E55" s="1"/>
    </row>
    <row r="56" spans="1:7" s="273" customFormat="1" ht="66" customHeight="1" x14ac:dyDescent="0.25">
      <c r="A56" s="410">
        <f t="shared" si="0"/>
        <v>42</v>
      </c>
      <c r="B56" s="410" t="s">
        <v>591</v>
      </c>
      <c r="C56" s="1118" t="s">
        <v>589</v>
      </c>
      <c r="D56" s="398">
        <v>79.7</v>
      </c>
      <c r="E56" s="377"/>
    </row>
    <row r="57" spans="1:7" s="283" customFormat="1" ht="38.25" customHeight="1" x14ac:dyDescent="0.25">
      <c r="A57" s="410">
        <f t="shared" si="0"/>
        <v>43</v>
      </c>
      <c r="B57" s="410" t="s">
        <v>595</v>
      </c>
      <c r="C57" s="392" t="s">
        <v>594</v>
      </c>
      <c r="D57" s="1119">
        <v>0.2387</v>
      </c>
      <c r="E57" s="819"/>
    </row>
    <row r="58" spans="1:7" s="236" customFormat="1" ht="35.25" customHeight="1" x14ac:dyDescent="0.25">
      <c r="A58" s="410">
        <f t="shared" si="0"/>
        <v>44</v>
      </c>
      <c r="B58" s="410" t="s">
        <v>523</v>
      </c>
      <c r="C58" s="1118" t="s">
        <v>544</v>
      </c>
      <c r="D58" s="398">
        <v>12</v>
      </c>
      <c r="E58" s="820"/>
    </row>
    <row r="59" spans="1:7" s="421" customFormat="1" ht="57.75" customHeight="1" x14ac:dyDescent="0.25">
      <c r="A59" s="410">
        <v>45</v>
      </c>
      <c r="B59" s="410" t="s">
        <v>649</v>
      </c>
      <c r="C59" s="1120" t="s">
        <v>650</v>
      </c>
      <c r="D59" s="399">
        <v>10.525</v>
      </c>
      <c r="E59" s="821"/>
    </row>
    <row r="60" spans="1:7" s="449" customFormat="1" ht="18.75" customHeight="1" x14ac:dyDescent="0.25">
      <c r="A60" s="410">
        <v>46</v>
      </c>
      <c r="B60" s="410" t="s">
        <v>652</v>
      </c>
      <c r="C60" s="1120" t="s">
        <v>651</v>
      </c>
      <c r="D60" s="399">
        <v>53</v>
      </c>
      <c r="E60" s="821"/>
    </row>
    <row r="61" spans="1:7" ht="15.75" x14ac:dyDescent="0.25">
      <c r="A61" s="410">
        <v>47</v>
      </c>
      <c r="B61" s="414" t="s">
        <v>249</v>
      </c>
      <c r="C61" s="441" t="s">
        <v>724</v>
      </c>
      <c r="D61" s="442">
        <f>D62+D63+D64+D65+D67+D66</f>
        <v>4796.1365500000002</v>
      </c>
      <c r="E61" s="349"/>
    </row>
    <row r="62" spans="1:7" ht="15.75" x14ac:dyDescent="0.25">
      <c r="A62" s="410">
        <v>48</v>
      </c>
      <c r="B62" s="410" t="s">
        <v>250</v>
      </c>
      <c r="C62" s="404" t="s">
        <v>251</v>
      </c>
      <c r="D62" s="397">
        <v>1989</v>
      </c>
      <c r="E62" s="1"/>
    </row>
    <row r="63" spans="1:7" ht="15.75" x14ac:dyDescent="0.25">
      <c r="A63" s="410">
        <v>49</v>
      </c>
      <c r="B63" s="410" t="s">
        <v>252</v>
      </c>
      <c r="C63" s="404" t="s">
        <v>253</v>
      </c>
      <c r="D63" s="399">
        <v>737</v>
      </c>
      <c r="E63" s="349"/>
    </row>
    <row r="64" spans="1:7" ht="31.5" x14ac:dyDescent="0.25">
      <c r="A64" s="410">
        <f t="shared" si="0"/>
        <v>50</v>
      </c>
      <c r="B64" s="410" t="s">
        <v>254</v>
      </c>
      <c r="C64" s="392" t="s">
        <v>255</v>
      </c>
      <c r="D64" s="399">
        <v>34.1</v>
      </c>
      <c r="E64" s="349"/>
    </row>
    <row r="65" spans="1:8" ht="15.75" x14ac:dyDescent="0.25">
      <c r="A65" s="410">
        <f t="shared" si="0"/>
        <v>51</v>
      </c>
      <c r="B65" s="410" t="s">
        <v>519</v>
      </c>
      <c r="C65" s="392" t="s">
        <v>506</v>
      </c>
      <c r="D65" s="399">
        <v>1793</v>
      </c>
      <c r="E65" s="349"/>
    </row>
    <row r="66" spans="1:8" s="353" customFormat="1" ht="31.5" x14ac:dyDescent="0.25">
      <c r="A66" s="410">
        <f t="shared" si="0"/>
        <v>52</v>
      </c>
      <c r="B66" s="410" t="s">
        <v>527</v>
      </c>
      <c r="C66" s="392" t="s">
        <v>528</v>
      </c>
      <c r="D66" s="399">
        <v>232</v>
      </c>
      <c r="E66" s="349"/>
    </row>
    <row r="67" spans="1:8" ht="15.75" x14ac:dyDescent="0.25">
      <c r="A67" s="410">
        <v>53</v>
      </c>
      <c r="B67" s="410" t="s">
        <v>520</v>
      </c>
      <c r="C67" s="392" t="s">
        <v>521</v>
      </c>
      <c r="D67" s="399">
        <v>11.03655</v>
      </c>
      <c r="E67" s="349"/>
    </row>
    <row r="68" spans="1:8" ht="15.75" x14ac:dyDescent="0.25">
      <c r="A68" s="410">
        <v>54</v>
      </c>
      <c r="B68" s="439" t="s">
        <v>256</v>
      </c>
      <c r="C68" s="439" t="s">
        <v>726</v>
      </c>
      <c r="D68" s="402">
        <f>D69+D73+D74+D77+D78</f>
        <v>3338.1990500000002</v>
      </c>
      <c r="E68" s="349"/>
    </row>
    <row r="69" spans="1:8" ht="15.75" x14ac:dyDescent="0.25">
      <c r="A69" s="410">
        <v>55</v>
      </c>
      <c r="B69" s="414" t="s">
        <v>257</v>
      </c>
      <c r="C69" s="414" t="s">
        <v>725</v>
      </c>
      <c r="D69" s="416">
        <f>D70+D71+D72</f>
        <v>531.35300000000007</v>
      </c>
      <c r="E69" s="349"/>
    </row>
    <row r="70" spans="1:8" ht="31.5" x14ac:dyDescent="0.25">
      <c r="A70" s="410">
        <v>56</v>
      </c>
      <c r="B70" s="410" t="s">
        <v>258</v>
      </c>
      <c r="C70" s="410" t="s">
        <v>259</v>
      </c>
      <c r="D70" s="398">
        <v>456.35300000000001</v>
      </c>
      <c r="E70" s="349"/>
      <c r="F70" s="352"/>
    </row>
    <row r="71" spans="1:8" ht="15.75" x14ac:dyDescent="0.25">
      <c r="A71" s="410">
        <v>57</v>
      </c>
      <c r="B71" s="410" t="s">
        <v>260</v>
      </c>
      <c r="C71" s="410" t="s">
        <v>261</v>
      </c>
      <c r="D71" s="400">
        <v>15</v>
      </c>
      <c r="E71" s="349"/>
    </row>
    <row r="72" spans="1:8" ht="15.75" x14ac:dyDescent="0.25">
      <c r="A72" s="410">
        <v>58</v>
      </c>
      <c r="B72" s="410" t="s">
        <v>262</v>
      </c>
      <c r="C72" s="410" t="s">
        <v>263</v>
      </c>
      <c r="D72" s="400">
        <v>60</v>
      </c>
      <c r="E72" s="349"/>
    </row>
    <row r="73" spans="1:8" ht="15.75" x14ac:dyDescent="0.25">
      <c r="A73" s="410">
        <v>59</v>
      </c>
      <c r="B73" s="410" t="s">
        <v>264</v>
      </c>
      <c r="C73" s="410" t="s">
        <v>265</v>
      </c>
      <c r="D73" s="399">
        <v>1682.21</v>
      </c>
      <c r="E73" s="349"/>
      <c r="G73" s="295"/>
    </row>
    <row r="74" spans="1:8" ht="15.75" x14ac:dyDescent="0.25">
      <c r="A74" s="414">
        <v>60</v>
      </c>
      <c r="B74" s="414" t="s">
        <v>266</v>
      </c>
      <c r="C74" s="414" t="s">
        <v>727</v>
      </c>
      <c r="D74" s="416">
        <f>D75+D76</f>
        <v>1031.5</v>
      </c>
      <c r="E74" s="349"/>
    </row>
    <row r="75" spans="1:8" ht="15.75" x14ac:dyDescent="0.25">
      <c r="A75" s="410">
        <v>61</v>
      </c>
      <c r="B75" s="410" t="s">
        <v>267</v>
      </c>
      <c r="C75" s="410" t="s">
        <v>268</v>
      </c>
      <c r="D75" s="400">
        <v>43.1</v>
      </c>
      <c r="E75" s="349"/>
    </row>
    <row r="76" spans="1:8" ht="15.75" x14ac:dyDescent="0.25">
      <c r="A76" s="410">
        <v>62</v>
      </c>
      <c r="B76" s="410" t="s">
        <v>269</v>
      </c>
      <c r="C76" s="410" t="s">
        <v>270</v>
      </c>
      <c r="D76" s="1121">
        <v>988.4</v>
      </c>
      <c r="E76" s="349"/>
      <c r="F76" s="351"/>
    </row>
    <row r="77" spans="1:8" ht="15.75" x14ac:dyDescent="0.25">
      <c r="A77" s="410">
        <v>63</v>
      </c>
      <c r="B77" s="410" t="s">
        <v>271</v>
      </c>
      <c r="C77" s="410" t="s">
        <v>272</v>
      </c>
      <c r="D77" s="1121">
        <v>27.29</v>
      </c>
      <c r="E77" s="349"/>
    </row>
    <row r="78" spans="1:8" ht="15.75" x14ac:dyDescent="0.25">
      <c r="A78" s="410">
        <v>64</v>
      </c>
      <c r="B78" s="410" t="s">
        <v>273</v>
      </c>
      <c r="C78" s="410" t="s">
        <v>274</v>
      </c>
      <c r="D78" s="1119">
        <v>65.846050000000005</v>
      </c>
      <c r="E78" s="349"/>
      <c r="F78" s="956"/>
    </row>
    <row r="79" spans="1:8" ht="31.5" x14ac:dyDescent="0.25">
      <c r="A79" s="410">
        <v>65</v>
      </c>
      <c r="B79" s="439" t="s">
        <v>275</v>
      </c>
      <c r="C79" s="1122" t="s">
        <v>276</v>
      </c>
      <c r="D79" s="401">
        <v>316.08800000000002</v>
      </c>
      <c r="E79" s="818"/>
    </row>
    <row r="80" spans="1:8" ht="31.5" x14ac:dyDescent="0.25">
      <c r="A80" s="410">
        <v>66</v>
      </c>
      <c r="B80" s="440"/>
      <c r="C80" s="439" t="s">
        <v>728</v>
      </c>
      <c r="D80" s="403">
        <f>D15+D24+D68+D79</f>
        <v>49667.64418000001</v>
      </c>
      <c r="E80" s="822"/>
      <c r="F80" s="195"/>
      <c r="G80" s="447"/>
      <c r="H80" s="238"/>
    </row>
    <row r="81" spans="1:9" ht="15.75" x14ac:dyDescent="0.2">
      <c r="A81" s="1286">
        <v>67</v>
      </c>
      <c r="B81" s="1286"/>
      <c r="C81" s="410" t="s">
        <v>277</v>
      </c>
      <c r="D81" s="1119">
        <v>1639.83583</v>
      </c>
      <c r="E81" s="297"/>
    </row>
    <row r="82" spans="1:9" ht="15.75" x14ac:dyDescent="0.25">
      <c r="A82" s="1287"/>
      <c r="B82" s="1287"/>
      <c r="C82" s="410" t="s">
        <v>278</v>
      </c>
      <c r="D82" s="1123">
        <v>175.40538000000001</v>
      </c>
      <c r="E82" s="298"/>
    </row>
    <row r="83" spans="1:9" ht="15.75" x14ac:dyDescent="0.25">
      <c r="A83" s="1287"/>
      <c r="B83" s="1287"/>
      <c r="C83" s="410" t="s">
        <v>279</v>
      </c>
      <c r="D83" s="1123">
        <v>404.45350999999999</v>
      </c>
      <c r="E83" s="297"/>
      <c r="F83" s="238"/>
    </row>
    <row r="84" spans="1:9" ht="15.75" x14ac:dyDescent="0.25">
      <c r="A84" s="1287"/>
      <c r="B84" s="1287"/>
      <c r="C84" s="404" t="s">
        <v>280</v>
      </c>
      <c r="D84" s="1123">
        <v>1059.97694</v>
      </c>
      <c r="E84" s="297"/>
      <c r="H84" s="448"/>
      <c r="I84" s="8"/>
    </row>
    <row r="85" spans="1:9" ht="15.75" x14ac:dyDescent="0.25">
      <c r="A85" s="404">
        <v>68</v>
      </c>
      <c r="B85" s="404"/>
      <c r="C85" s="410" t="s">
        <v>460</v>
      </c>
      <c r="D85" s="1123">
        <v>37.478679999999997</v>
      </c>
      <c r="E85" s="297"/>
    </row>
    <row r="86" spans="1:9" ht="15.75" x14ac:dyDescent="0.25">
      <c r="A86" s="417" t="s">
        <v>469</v>
      </c>
      <c r="B86" s="417"/>
      <c r="C86" s="417"/>
      <c r="D86" s="405">
        <f>D80+D81+D85</f>
        <v>51344.958690000014</v>
      </c>
      <c r="E86" s="350"/>
      <c r="G86" s="195"/>
    </row>
    <row r="87" spans="1:9" ht="15" x14ac:dyDescent="0.2">
      <c r="A87" s="295"/>
      <c r="B87" s="295"/>
      <c r="C87" s="295"/>
      <c r="D87" s="295"/>
      <c r="E87" s="295"/>
    </row>
    <row r="88" spans="1:9" ht="15" x14ac:dyDescent="0.2">
      <c r="A88" s="295"/>
      <c r="B88" s="295"/>
      <c r="C88" s="295"/>
      <c r="D88" s="295"/>
      <c r="E88" s="295"/>
    </row>
    <row r="89" spans="1:9" ht="15" x14ac:dyDescent="0.2">
      <c r="A89" s="295"/>
      <c r="B89" s="295"/>
      <c r="C89" s="295"/>
      <c r="D89" s="295"/>
      <c r="E89" s="299"/>
    </row>
    <row r="90" spans="1:9" ht="15" x14ac:dyDescent="0.2">
      <c r="A90" s="295"/>
      <c r="B90" s="295"/>
      <c r="C90" s="295"/>
      <c r="D90" s="806"/>
      <c r="E90" s="295"/>
      <c r="F90" s="816"/>
    </row>
    <row r="91" spans="1:9" x14ac:dyDescent="0.2">
      <c r="G91" s="195"/>
    </row>
    <row r="92" spans="1:9" s="807" customFormat="1" x14ac:dyDescent="0.2"/>
    <row r="93" spans="1:9" x14ac:dyDescent="0.2">
      <c r="D93" s="814"/>
    </row>
    <row r="94" spans="1:9" x14ac:dyDescent="0.2">
      <c r="D94" s="8"/>
    </row>
    <row r="96" spans="1:9" x14ac:dyDescent="0.2">
      <c r="D96" s="814"/>
      <c r="H96" s="815"/>
      <c r="I96" s="815"/>
    </row>
  </sheetData>
  <mergeCells count="5">
    <mergeCell ref="C4:D4"/>
    <mergeCell ref="C5:D5"/>
    <mergeCell ref="A8:D8"/>
    <mergeCell ref="A81:A84"/>
    <mergeCell ref="B81:B84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zoomScaleNormal="100" workbookViewId="0">
      <selection activeCell="G38" sqref="G38"/>
    </sheetView>
  </sheetViews>
  <sheetFormatPr defaultRowHeight="12.75" x14ac:dyDescent="0.2"/>
  <cols>
    <col min="1" max="1" width="5.85546875" customWidth="1"/>
    <col min="2" max="2" width="38.140625" customWidth="1"/>
    <col min="4" max="4" width="12.28515625" customWidth="1"/>
    <col min="5" max="5" width="13" customWidth="1"/>
  </cols>
  <sheetData>
    <row r="2" spans="1:6" x14ac:dyDescent="0.2">
      <c r="A2" s="817"/>
      <c r="B2" s="817"/>
      <c r="C2" s="8" t="s">
        <v>183</v>
      </c>
      <c r="D2" s="8"/>
      <c r="E2" s="8"/>
      <c r="F2" s="817"/>
    </row>
    <row r="3" spans="1:6" x14ac:dyDescent="0.2">
      <c r="A3" s="817"/>
      <c r="B3" s="817"/>
      <c r="C3" s="8" t="s">
        <v>769</v>
      </c>
      <c r="D3" s="8"/>
      <c r="E3" s="8"/>
      <c r="F3" s="817"/>
    </row>
    <row r="4" spans="1:6" x14ac:dyDescent="0.2">
      <c r="A4" s="817"/>
      <c r="B4" s="817"/>
      <c r="C4" s="8" t="s">
        <v>730</v>
      </c>
      <c r="D4" s="8"/>
      <c r="E4" s="8"/>
      <c r="F4" s="817"/>
    </row>
    <row r="5" spans="1:6" x14ac:dyDescent="0.2">
      <c r="A5" s="817"/>
      <c r="B5" s="817"/>
      <c r="C5" s="8" t="s">
        <v>570</v>
      </c>
      <c r="D5" s="231"/>
      <c r="E5" s="817"/>
      <c r="F5" s="817"/>
    </row>
    <row r="6" spans="1:6" x14ac:dyDescent="0.2">
      <c r="A6" s="817"/>
      <c r="B6" s="817"/>
      <c r="C6" s="8" t="s">
        <v>770</v>
      </c>
      <c r="D6" s="231"/>
      <c r="E6" s="817"/>
      <c r="F6" s="817"/>
    </row>
    <row r="7" spans="1:6" x14ac:dyDescent="0.2">
      <c r="A7" s="817"/>
      <c r="B7" s="817"/>
      <c r="C7" s="8" t="s">
        <v>771</v>
      </c>
      <c r="D7" s="231"/>
      <c r="E7" s="817"/>
      <c r="F7" s="817"/>
    </row>
    <row r="8" spans="1:6" x14ac:dyDescent="0.2">
      <c r="A8" s="189"/>
      <c r="B8" s="817"/>
      <c r="C8" s="817"/>
      <c r="D8" s="817"/>
      <c r="E8" s="817"/>
      <c r="F8" s="817"/>
    </row>
    <row r="9" spans="1:6" ht="15.75" x14ac:dyDescent="0.25">
      <c r="A9" s="189"/>
      <c r="B9" s="1" t="s">
        <v>772</v>
      </c>
      <c r="C9" s="817"/>
      <c r="D9" s="817"/>
      <c r="E9" s="817"/>
      <c r="F9" s="817"/>
    </row>
    <row r="10" spans="1:6" x14ac:dyDescent="0.2">
      <c r="A10" s="189"/>
      <c r="B10" s="8" t="s">
        <v>773</v>
      </c>
      <c r="C10" s="817"/>
      <c r="D10" s="817"/>
      <c r="E10" s="817"/>
      <c r="F10" s="817"/>
    </row>
    <row r="11" spans="1:6" x14ac:dyDescent="0.2">
      <c r="A11" s="189"/>
      <c r="B11" s="817"/>
      <c r="C11" s="817"/>
      <c r="D11" s="817"/>
      <c r="E11" s="817"/>
      <c r="F11" s="817"/>
    </row>
    <row r="12" spans="1:6" ht="13.5" thickBot="1" x14ac:dyDescent="0.25">
      <c r="A12" s="189"/>
      <c r="B12" s="859"/>
      <c r="C12" s="860"/>
      <c r="D12" s="860"/>
      <c r="E12" s="860"/>
      <c r="F12" s="817"/>
    </row>
    <row r="13" spans="1:6" ht="26.25" thickBot="1" x14ac:dyDescent="0.25">
      <c r="A13" s="979" t="s">
        <v>0</v>
      </c>
      <c r="B13" s="980" t="s">
        <v>328</v>
      </c>
      <c r="C13" s="981" t="s">
        <v>743</v>
      </c>
      <c r="D13" s="982" t="s">
        <v>744</v>
      </c>
      <c r="E13" s="983" t="s">
        <v>745</v>
      </c>
      <c r="F13" s="978"/>
    </row>
    <row r="14" spans="1:6" x14ac:dyDescent="0.2">
      <c r="A14" s="984">
        <v>1</v>
      </c>
      <c r="B14" s="985" t="s">
        <v>26</v>
      </c>
      <c r="C14" s="986"/>
      <c r="D14" s="987">
        <f>SUM(D15:D19)</f>
        <v>329779.71000000002</v>
      </c>
      <c r="E14" s="988">
        <f>SUM(E15:E19)</f>
        <v>266200.19</v>
      </c>
      <c r="F14" s="978"/>
    </row>
    <row r="15" spans="1:6" x14ac:dyDescent="0.2">
      <c r="A15" s="989">
        <v>2</v>
      </c>
      <c r="B15" s="990" t="s">
        <v>746</v>
      </c>
      <c r="C15" s="991" t="s">
        <v>747</v>
      </c>
      <c r="D15" s="992">
        <v>182306.55</v>
      </c>
      <c r="E15" s="993">
        <v>182306.55</v>
      </c>
      <c r="F15" s="978"/>
    </row>
    <row r="16" spans="1:6" x14ac:dyDescent="0.2">
      <c r="A16" s="989">
        <v>3</v>
      </c>
      <c r="B16" s="994"/>
      <c r="C16" s="995" t="s">
        <v>748</v>
      </c>
      <c r="D16" s="992">
        <v>83676.7</v>
      </c>
      <c r="E16" s="993">
        <v>83676.7</v>
      </c>
      <c r="F16" s="978"/>
    </row>
    <row r="17" spans="1:6" x14ac:dyDescent="0.2">
      <c r="A17" s="989">
        <v>4</v>
      </c>
      <c r="B17" s="994"/>
      <c r="C17" s="991" t="s">
        <v>749</v>
      </c>
      <c r="D17" s="992">
        <v>216.94</v>
      </c>
      <c r="E17" s="993">
        <v>216.94</v>
      </c>
      <c r="F17" s="978"/>
    </row>
    <row r="18" spans="1:6" x14ac:dyDescent="0.2">
      <c r="A18" s="989">
        <v>5</v>
      </c>
      <c r="B18" s="994"/>
      <c r="C18" s="995" t="s">
        <v>750</v>
      </c>
      <c r="D18" s="992">
        <v>14211.28</v>
      </c>
      <c r="E18" s="993"/>
      <c r="F18" s="978"/>
    </row>
    <row r="19" spans="1:6" x14ac:dyDescent="0.2">
      <c r="A19" s="989">
        <v>6</v>
      </c>
      <c r="B19" s="994"/>
      <c r="C19" s="995" t="s">
        <v>751</v>
      </c>
      <c r="D19" s="992">
        <v>49368.24</v>
      </c>
      <c r="E19" s="993"/>
      <c r="F19" s="978"/>
    </row>
    <row r="20" spans="1:6" x14ac:dyDescent="0.2">
      <c r="A20" s="989">
        <v>7</v>
      </c>
      <c r="B20" s="996"/>
      <c r="C20" s="995"/>
      <c r="D20" s="997"/>
      <c r="E20" s="998"/>
      <c r="F20" s="978"/>
    </row>
    <row r="21" spans="1:6" x14ac:dyDescent="0.2">
      <c r="A21" s="989">
        <v>8</v>
      </c>
      <c r="B21" s="996" t="s">
        <v>6</v>
      </c>
      <c r="C21" s="995" t="s">
        <v>752</v>
      </c>
      <c r="D21" s="997">
        <v>127107.18</v>
      </c>
      <c r="E21" s="998"/>
      <c r="F21" s="978"/>
    </row>
    <row r="22" spans="1:6" x14ac:dyDescent="0.2">
      <c r="A22" s="1280">
        <v>9</v>
      </c>
      <c r="B22" s="996" t="s">
        <v>4</v>
      </c>
      <c r="C22" s="1277" t="s">
        <v>749</v>
      </c>
      <c r="D22" s="1278">
        <v>8991.25</v>
      </c>
      <c r="E22" s="1279"/>
      <c r="F22" s="1281"/>
    </row>
    <row r="23" spans="1:6" x14ac:dyDescent="0.2">
      <c r="A23" s="989">
        <v>10</v>
      </c>
      <c r="B23" s="999" t="s">
        <v>596</v>
      </c>
      <c r="C23" s="995" t="s">
        <v>749</v>
      </c>
      <c r="D23" s="997">
        <v>18620.5</v>
      </c>
      <c r="E23" s="998">
        <v>4448.3999999999996</v>
      </c>
      <c r="F23" s="978"/>
    </row>
    <row r="24" spans="1:6" x14ac:dyDescent="0.2">
      <c r="A24" s="989">
        <v>11</v>
      </c>
      <c r="B24" s="1000" t="s">
        <v>753</v>
      </c>
      <c r="C24" s="995" t="s">
        <v>750</v>
      </c>
      <c r="D24" s="997">
        <v>2963.8</v>
      </c>
      <c r="E24" s="998"/>
      <c r="F24" s="978"/>
    </row>
    <row r="25" spans="1:6" x14ac:dyDescent="0.2">
      <c r="A25" s="989">
        <v>12</v>
      </c>
      <c r="B25" s="1001" t="s">
        <v>198</v>
      </c>
      <c r="C25" s="995" t="s">
        <v>750</v>
      </c>
      <c r="D25" s="997">
        <v>12581.09</v>
      </c>
      <c r="E25" s="998"/>
      <c r="F25" s="978"/>
    </row>
    <row r="26" spans="1:6" x14ac:dyDescent="0.2">
      <c r="A26" s="989">
        <v>13</v>
      </c>
      <c r="B26" s="996" t="s">
        <v>202</v>
      </c>
      <c r="C26" s="995" t="s">
        <v>750</v>
      </c>
      <c r="D26" s="997">
        <v>38108</v>
      </c>
      <c r="E26" s="998"/>
      <c r="F26" s="978"/>
    </row>
    <row r="27" spans="1:6" x14ac:dyDescent="0.2">
      <c r="A27" s="989">
        <v>14</v>
      </c>
      <c r="B27" s="1001" t="s">
        <v>18</v>
      </c>
      <c r="C27" s="995" t="s">
        <v>750</v>
      </c>
      <c r="D27" s="997">
        <v>6293.16</v>
      </c>
      <c r="E27" s="998"/>
      <c r="F27" s="978"/>
    </row>
    <row r="28" spans="1:6" x14ac:dyDescent="0.2">
      <c r="A28" s="989">
        <v>15</v>
      </c>
      <c r="B28" s="1001" t="s">
        <v>69</v>
      </c>
      <c r="C28" s="995" t="s">
        <v>750</v>
      </c>
      <c r="D28" s="997">
        <v>4177.3999999999996</v>
      </c>
      <c r="E28" s="998"/>
      <c r="F28" s="978"/>
    </row>
    <row r="29" spans="1:6" x14ac:dyDescent="0.2">
      <c r="A29" s="989">
        <v>16</v>
      </c>
      <c r="B29" s="1001" t="s">
        <v>21</v>
      </c>
      <c r="C29" s="995" t="s">
        <v>750</v>
      </c>
      <c r="D29" s="997">
        <v>11955.2</v>
      </c>
      <c r="E29" s="998"/>
      <c r="F29" s="978"/>
    </row>
    <row r="30" spans="1:6" x14ac:dyDescent="0.2">
      <c r="A30" s="989">
        <v>17</v>
      </c>
      <c r="B30" s="1002" t="s">
        <v>23</v>
      </c>
      <c r="C30" s="995" t="s">
        <v>750</v>
      </c>
      <c r="D30" s="997">
        <v>41241.360000000001</v>
      </c>
      <c r="E30" s="998"/>
      <c r="F30" s="978"/>
    </row>
    <row r="31" spans="1:6" x14ac:dyDescent="0.2">
      <c r="A31" s="989">
        <v>18</v>
      </c>
      <c r="B31" s="1003" t="s">
        <v>27</v>
      </c>
      <c r="C31" s="995" t="s">
        <v>751</v>
      </c>
      <c r="D31" s="997">
        <v>21155.16</v>
      </c>
      <c r="E31" s="998"/>
      <c r="F31" s="978"/>
    </row>
    <row r="32" spans="1:6" ht="13.5" thickBot="1" x14ac:dyDescent="0.25">
      <c r="A32" s="989">
        <v>19</v>
      </c>
      <c r="B32" s="1001" t="s">
        <v>754</v>
      </c>
      <c r="C32" s="995" t="s">
        <v>751</v>
      </c>
      <c r="D32" s="997">
        <v>32968.46</v>
      </c>
      <c r="E32" s="1004"/>
      <c r="F32" s="978"/>
    </row>
    <row r="33" spans="1:6" ht="13.5" thickBot="1" x14ac:dyDescent="0.25">
      <c r="A33" s="1005">
        <v>20</v>
      </c>
      <c r="B33" s="1006" t="s">
        <v>43</v>
      </c>
      <c r="C33" s="1007"/>
      <c r="D33" s="1008">
        <f>+D14+SUM(D21:D32)</f>
        <v>655942.27</v>
      </c>
      <c r="E33" s="1009">
        <f>+E14+SUM(E21:E32)</f>
        <v>270648.59000000003</v>
      </c>
      <c r="F33" s="978"/>
    </row>
    <row r="34" spans="1:6" ht="24.75" thickBot="1" x14ac:dyDescent="0.25">
      <c r="A34" s="1005">
        <v>21</v>
      </c>
      <c r="B34" s="1010" t="s">
        <v>755</v>
      </c>
      <c r="C34" s="1011"/>
      <c r="D34" s="1008">
        <f>D33</f>
        <v>655942.27</v>
      </c>
      <c r="E34" s="983"/>
      <c r="F34" s="978"/>
    </row>
    <row r="35" spans="1:6" x14ac:dyDescent="0.2">
      <c r="A35" s="984">
        <v>22</v>
      </c>
      <c r="B35" s="1012" t="s">
        <v>756</v>
      </c>
      <c r="C35" s="1013"/>
      <c r="D35" s="986">
        <f>+D33-E33</f>
        <v>385293.68</v>
      </c>
      <c r="E35" s="1014"/>
      <c r="F35" s="978"/>
    </row>
    <row r="36" spans="1:6" ht="13.5" thickBot="1" x14ac:dyDescent="0.25">
      <c r="A36" s="1015">
        <v>23</v>
      </c>
      <c r="B36" s="1016" t="s">
        <v>757</v>
      </c>
      <c r="C36" s="1017"/>
      <c r="D36" s="1018">
        <f>SUM(D34-D35)</f>
        <v>270648.59000000003</v>
      </c>
      <c r="E36" s="1019"/>
      <c r="F36" s="978"/>
    </row>
    <row r="37" spans="1:6" x14ac:dyDescent="0.2">
      <c r="A37" s="978"/>
      <c r="B37" s="978"/>
      <c r="C37" s="978"/>
      <c r="D37" s="978"/>
      <c r="E37" s="978"/>
      <c r="F37" s="97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89"/>
  <sheetViews>
    <sheetView topLeftCell="A67" zoomScaleNormal="100" workbookViewId="0">
      <selection activeCell="A20" sqref="A20:C24"/>
    </sheetView>
  </sheetViews>
  <sheetFormatPr defaultRowHeight="12.75" x14ac:dyDescent="0.2"/>
  <cols>
    <col min="1" max="1" width="4.5703125" customWidth="1"/>
    <col min="2" max="2" width="72" customWidth="1"/>
    <col min="3" max="3" width="22.85546875" customWidth="1"/>
    <col min="4" max="5" width="10.5703125" bestFit="1" customWidth="1"/>
  </cols>
  <sheetData>
    <row r="1" spans="1:5" ht="17.25" customHeight="1" x14ac:dyDescent="0.25">
      <c r="A1" s="173"/>
      <c r="B1" s="270" t="s">
        <v>574</v>
      </c>
      <c r="C1" s="271"/>
    </row>
    <row r="2" spans="1:5" ht="16.5" customHeight="1" x14ac:dyDescent="0.25">
      <c r="A2" s="173"/>
      <c r="B2" s="270" t="s">
        <v>479</v>
      </c>
      <c r="C2" s="271"/>
    </row>
    <row r="3" spans="1:5" ht="16.5" customHeight="1" x14ac:dyDescent="0.25">
      <c r="A3" s="173"/>
      <c r="B3" s="270" t="s">
        <v>476</v>
      </c>
      <c r="C3" s="271"/>
    </row>
    <row r="4" spans="1:5" s="237" customFormat="1" ht="16.5" customHeight="1" x14ac:dyDescent="0.25">
      <c r="A4" s="173"/>
      <c r="B4" s="1288" t="s">
        <v>575</v>
      </c>
      <c r="C4" s="1288"/>
    </row>
    <row r="5" spans="1:5" s="237" customFormat="1" ht="16.5" customHeight="1" x14ac:dyDescent="0.25">
      <c r="A5" s="173"/>
      <c r="B5" s="1288" t="s">
        <v>761</v>
      </c>
      <c r="C5" s="1288"/>
    </row>
    <row r="6" spans="1:5" s="237" customFormat="1" ht="16.5" customHeight="1" x14ac:dyDescent="0.25">
      <c r="A6" s="173"/>
      <c r="B6" s="270"/>
      <c r="C6" s="271"/>
    </row>
    <row r="7" spans="1:5" ht="43.5" customHeight="1" x14ac:dyDescent="0.25">
      <c r="A7" s="173"/>
      <c r="B7" s="272" t="s">
        <v>473</v>
      </c>
      <c r="C7" s="8"/>
    </row>
    <row r="8" spans="1:5" ht="15.75" x14ac:dyDescent="0.25">
      <c r="A8" s="1"/>
      <c r="B8" s="1" t="s">
        <v>582</v>
      </c>
      <c r="C8" s="1"/>
    </row>
    <row r="10" spans="1:5" ht="31.5" x14ac:dyDescent="0.2">
      <c r="A10" s="862" t="s">
        <v>281</v>
      </c>
      <c r="B10" s="863" t="s">
        <v>282</v>
      </c>
      <c r="C10" s="864" t="s">
        <v>283</v>
      </c>
      <c r="D10" s="861"/>
      <c r="E10" s="861"/>
    </row>
    <row r="11" spans="1:5" ht="15.75" x14ac:dyDescent="0.2">
      <c r="A11" s="865">
        <v>1</v>
      </c>
      <c r="B11" s="866" t="s">
        <v>284</v>
      </c>
      <c r="C11" s="867">
        <f>C12+C13+C14</f>
        <v>32.9</v>
      </c>
      <c r="D11" s="861"/>
      <c r="E11" s="861"/>
    </row>
    <row r="12" spans="1:5" ht="15.75" x14ac:dyDescent="0.2">
      <c r="A12" s="865">
        <v>2</v>
      </c>
      <c r="B12" s="868" t="s">
        <v>285</v>
      </c>
      <c r="C12" s="869">
        <v>25.7</v>
      </c>
      <c r="D12" s="861"/>
      <c r="E12" s="861"/>
    </row>
    <row r="13" spans="1:5" ht="15.75" x14ac:dyDescent="0.2">
      <c r="A13" s="865">
        <v>3</v>
      </c>
      <c r="B13" s="868" t="s">
        <v>286</v>
      </c>
      <c r="C13" s="869">
        <v>6.7</v>
      </c>
      <c r="D13" s="861"/>
      <c r="E13" s="861"/>
    </row>
    <row r="14" spans="1:5" ht="15.75" x14ac:dyDescent="0.2">
      <c r="A14" s="865">
        <v>4</v>
      </c>
      <c r="B14" s="868" t="s">
        <v>287</v>
      </c>
      <c r="C14" s="869">
        <v>0.5</v>
      </c>
      <c r="D14" s="861"/>
      <c r="E14" s="861"/>
    </row>
    <row r="15" spans="1:5" ht="15.75" x14ac:dyDescent="0.2">
      <c r="A15" s="865">
        <v>5</v>
      </c>
      <c r="B15" s="866" t="s">
        <v>288</v>
      </c>
      <c r="C15" s="870">
        <f>C16+C17+C18</f>
        <v>1233.4000000000001</v>
      </c>
      <c r="D15" s="861"/>
      <c r="E15" s="861"/>
    </row>
    <row r="16" spans="1:5" ht="15.75" x14ac:dyDescent="0.2">
      <c r="A16" s="865">
        <v>6</v>
      </c>
      <c r="B16" s="868" t="s">
        <v>1</v>
      </c>
      <c r="C16" s="869">
        <v>1208.9000000000001</v>
      </c>
      <c r="D16" s="6"/>
      <c r="E16" s="861"/>
    </row>
    <row r="17" spans="1:5" ht="15.75" x14ac:dyDescent="0.2">
      <c r="A17" s="865">
        <v>7</v>
      </c>
      <c r="B17" s="868" t="s">
        <v>289</v>
      </c>
      <c r="C17" s="869">
        <v>20.3</v>
      </c>
      <c r="D17" s="861"/>
      <c r="E17" s="861"/>
    </row>
    <row r="18" spans="1:5" ht="15.75" x14ac:dyDescent="0.2">
      <c r="A18" s="865">
        <v>8</v>
      </c>
      <c r="B18" s="868" t="s">
        <v>290</v>
      </c>
      <c r="C18" s="869">
        <v>4.2</v>
      </c>
      <c r="D18" s="861"/>
      <c r="E18" s="861"/>
    </row>
    <row r="19" spans="1:5" ht="15.75" x14ac:dyDescent="0.2">
      <c r="A19" s="865">
        <v>9</v>
      </c>
      <c r="B19" s="866" t="s">
        <v>291</v>
      </c>
      <c r="C19" s="870">
        <f>C20+C21+C22+C23+C24+C25+C26</f>
        <v>2502.1000000000004</v>
      </c>
      <c r="D19" s="6"/>
      <c r="E19" s="861"/>
    </row>
    <row r="20" spans="1:5" ht="15.75" x14ac:dyDescent="0.2">
      <c r="A20" s="865">
        <v>10</v>
      </c>
      <c r="B20" s="868" t="s">
        <v>292</v>
      </c>
      <c r="C20" s="869">
        <v>243.5</v>
      </c>
      <c r="D20" s="861"/>
      <c r="E20" s="861"/>
    </row>
    <row r="21" spans="1:5" ht="15.75" x14ac:dyDescent="0.2">
      <c r="A21" s="865">
        <v>11</v>
      </c>
      <c r="B21" s="868" t="s">
        <v>2</v>
      </c>
      <c r="C21" s="869">
        <v>485.5</v>
      </c>
      <c r="D21" s="861"/>
      <c r="E21" s="861"/>
    </row>
    <row r="22" spans="1:5" ht="15.75" x14ac:dyDescent="0.2">
      <c r="A22" s="865">
        <v>12</v>
      </c>
      <c r="B22" s="868" t="s">
        <v>293</v>
      </c>
      <c r="C22" s="869">
        <v>1328</v>
      </c>
      <c r="D22" s="8"/>
      <c r="E22" s="861"/>
    </row>
    <row r="23" spans="1:5" ht="15.75" x14ac:dyDescent="0.2">
      <c r="A23" s="865">
        <v>13</v>
      </c>
      <c r="B23" s="868" t="s">
        <v>294</v>
      </c>
      <c r="C23" s="869">
        <v>21.4</v>
      </c>
      <c r="D23" s="861"/>
      <c r="E23" s="861"/>
    </row>
    <row r="24" spans="1:5" ht="15.75" x14ac:dyDescent="0.2">
      <c r="A24" s="865">
        <v>14</v>
      </c>
      <c r="B24" s="868" t="s">
        <v>181</v>
      </c>
      <c r="C24" s="869">
        <v>236.4</v>
      </c>
      <c r="D24" s="861"/>
      <c r="E24" s="861"/>
    </row>
    <row r="25" spans="1:5" ht="15.75" x14ac:dyDescent="0.2">
      <c r="A25" s="865">
        <v>15</v>
      </c>
      <c r="B25" s="868" t="s">
        <v>295</v>
      </c>
      <c r="C25" s="869">
        <v>185.4</v>
      </c>
      <c r="D25" s="861"/>
      <c r="E25" s="861"/>
    </row>
    <row r="26" spans="1:5" ht="15.75" x14ac:dyDescent="0.2">
      <c r="A26" s="865">
        <v>16</v>
      </c>
      <c r="B26" s="868" t="s">
        <v>207</v>
      </c>
      <c r="C26" s="869">
        <v>1.9</v>
      </c>
      <c r="D26" s="861"/>
      <c r="E26" s="861"/>
    </row>
    <row r="27" spans="1:5" ht="15.75" x14ac:dyDescent="0.2">
      <c r="A27" s="865">
        <v>17</v>
      </c>
      <c r="B27" s="866" t="s">
        <v>296</v>
      </c>
      <c r="C27" s="870">
        <f>C28+C29</f>
        <v>296.5</v>
      </c>
      <c r="D27" s="861"/>
      <c r="E27" s="861"/>
    </row>
    <row r="28" spans="1:5" ht="15.75" x14ac:dyDescent="0.2">
      <c r="A28" s="865">
        <v>18</v>
      </c>
      <c r="B28" s="868" t="s">
        <v>297</v>
      </c>
      <c r="C28" s="869">
        <v>291.39999999999998</v>
      </c>
      <c r="D28" s="861"/>
      <c r="E28" s="861"/>
    </row>
    <row r="29" spans="1:5" ht="15.75" x14ac:dyDescent="0.2">
      <c r="A29" s="865">
        <v>19</v>
      </c>
      <c r="B29" s="868" t="s">
        <v>298</v>
      </c>
      <c r="C29" s="869">
        <v>5.0999999999999996</v>
      </c>
      <c r="D29" s="861"/>
      <c r="E29" s="861"/>
    </row>
    <row r="30" spans="1:5" ht="15.75" x14ac:dyDescent="0.2">
      <c r="A30" s="865">
        <v>20</v>
      </c>
      <c r="B30" s="866" t="s">
        <v>299</v>
      </c>
      <c r="C30" s="870">
        <f>C31+C32+C33+C34</f>
        <v>513.06099999999992</v>
      </c>
      <c r="D30" s="861"/>
      <c r="E30" s="861"/>
    </row>
    <row r="31" spans="1:5" ht="15.75" x14ac:dyDescent="0.2">
      <c r="A31" s="865">
        <v>21</v>
      </c>
      <c r="B31" s="868" t="s">
        <v>300</v>
      </c>
      <c r="C31" s="869">
        <v>217.7</v>
      </c>
      <c r="D31" s="861"/>
      <c r="E31" s="861"/>
    </row>
    <row r="32" spans="1:5" ht="15.75" x14ac:dyDescent="0.2">
      <c r="A32" s="865">
        <v>22</v>
      </c>
      <c r="B32" s="868" t="s">
        <v>301</v>
      </c>
      <c r="C32" s="871">
        <v>286</v>
      </c>
      <c r="D32" s="861"/>
      <c r="E32" s="861"/>
    </row>
    <row r="33" spans="1:5" ht="31.5" x14ac:dyDescent="0.2">
      <c r="A33" s="865">
        <v>23</v>
      </c>
      <c r="B33" s="868" t="s">
        <v>302</v>
      </c>
      <c r="C33" s="869">
        <v>1.9139999999999999</v>
      </c>
      <c r="D33" s="861"/>
      <c r="E33" s="861"/>
    </row>
    <row r="34" spans="1:5" ht="15.75" x14ac:dyDescent="0.2">
      <c r="A34" s="865">
        <v>24</v>
      </c>
      <c r="B34" s="868" t="s">
        <v>303</v>
      </c>
      <c r="C34" s="869">
        <v>7.4470000000000001</v>
      </c>
      <c r="D34" s="861"/>
      <c r="E34" s="861"/>
    </row>
    <row r="35" spans="1:5" ht="15.75" x14ac:dyDescent="0.2">
      <c r="A35" s="865">
        <v>25</v>
      </c>
      <c r="B35" s="866" t="s">
        <v>304</v>
      </c>
      <c r="C35" s="870">
        <f>C36</f>
        <v>9.5</v>
      </c>
      <c r="D35" s="861"/>
      <c r="E35" s="861"/>
    </row>
    <row r="36" spans="1:5" ht="15.75" x14ac:dyDescent="0.2">
      <c r="A36" s="865">
        <v>26</v>
      </c>
      <c r="B36" s="868" t="s">
        <v>305</v>
      </c>
      <c r="C36" s="869">
        <v>9.5</v>
      </c>
      <c r="D36" s="861"/>
      <c r="E36" s="861"/>
    </row>
    <row r="37" spans="1:5" ht="15.75" x14ac:dyDescent="0.2">
      <c r="A37" s="865">
        <v>27</v>
      </c>
      <c r="B37" s="866" t="s">
        <v>306</v>
      </c>
      <c r="C37" s="870">
        <f>C38</f>
        <v>29.4</v>
      </c>
      <c r="D37" s="861"/>
      <c r="E37" s="861"/>
    </row>
    <row r="38" spans="1:5" ht="15.75" x14ac:dyDescent="0.2">
      <c r="A38" s="865">
        <v>28</v>
      </c>
      <c r="B38" s="868" t="s">
        <v>307</v>
      </c>
      <c r="C38" s="869">
        <v>29.4</v>
      </c>
      <c r="D38" s="861"/>
      <c r="E38" s="861"/>
    </row>
    <row r="39" spans="1:5" ht="15.75" x14ac:dyDescent="0.2">
      <c r="A39" s="865">
        <v>29</v>
      </c>
      <c r="B39" s="866" t="s">
        <v>308</v>
      </c>
      <c r="C39" s="870">
        <f>C40</f>
        <v>0.5</v>
      </c>
      <c r="D39" s="861"/>
      <c r="E39" s="861"/>
    </row>
    <row r="40" spans="1:5" ht="15.75" x14ac:dyDescent="0.2">
      <c r="A40" s="865">
        <v>30</v>
      </c>
      <c r="B40" s="868" t="s">
        <v>309</v>
      </c>
      <c r="C40" s="869">
        <v>0.5</v>
      </c>
      <c r="D40" s="861"/>
      <c r="E40" s="861"/>
    </row>
    <row r="41" spans="1:5" ht="15.75" x14ac:dyDescent="0.2">
      <c r="A41" s="865">
        <v>31</v>
      </c>
      <c r="B41" s="866" t="s">
        <v>310</v>
      </c>
      <c r="C41" s="870">
        <f>C42</f>
        <v>8.4</v>
      </c>
      <c r="D41" s="861"/>
      <c r="E41" s="861"/>
    </row>
    <row r="42" spans="1:5" ht="15.75" x14ac:dyDescent="0.2">
      <c r="A42" s="865">
        <v>32</v>
      </c>
      <c r="B42" s="868" t="s">
        <v>311</v>
      </c>
      <c r="C42" s="869">
        <v>8.4</v>
      </c>
      <c r="D42" s="861"/>
      <c r="E42" s="861"/>
    </row>
    <row r="43" spans="1:5" ht="31.5" x14ac:dyDescent="0.2">
      <c r="A43" s="865">
        <v>33</v>
      </c>
      <c r="B43" s="1124" t="s">
        <v>312</v>
      </c>
      <c r="C43" s="1125">
        <f>C11+C15+C19+C27+C30+C35+C37+C39+C41</f>
        <v>4625.7609999999995</v>
      </c>
      <c r="D43" s="232"/>
      <c r="E43" s="861"/>
    </row>
    <row r="44" spans="1:5" ht="15.75" x14ac:dyDescent="0.2">
      <c r="A44" s="865">
        <v>34</v>
      </c>
      <c r="B44" s="866" t="s">
        <v>734</v>
      </c>
      <c r="C44" s="1126">
        <f>C45+C58+C61+C85+C77+C81+C83</f>
        <v>16130.45386</v>
      </c>
      <c r="D44" s="861"/>
      <c r="E44" s="861"/>
    </row>
    <row r="45" spans="1:5" ht="15.75" x14ac:dyDescent="0.2">
      <c r="A45" s="865">
        <v>35</v>
      </c>
      <c r="B45" s="866" t="s">
        <v>313</v>
      </c>
      <c r="C45" s="1127">
        <f>C46+C47+C48+C49+C50+C52+C51+C53+C54+C55+C56+C57</f>
        <v>9169.3579999999984</v>
      </c>
      <c r="D45" s="861"/>
      <c r="E45" s="861"/>
    </row>
    <row r="46" spans="1:5" ht="15.75" x14ac:dyDescent="0.2">
      <c r="A46" s="865">
        <v>36</v>
      </c>
      <c r="B46" s="868" t="s">
        <v>236</v>
      </c>
      <c r="C46" s="869">
        <v>8555.4</v>
      </c>
      <c r="D46" s="7"/>
      <c r="E46" s="861"/>
    </row>
    <row r="47" spans="1:5" ht="15.75" x14ac:dyDescent="0.2">
      <c r="A47" s="865">
        <v>37</v>
      </c>
      <c r="B47" s="868" t="s">
        <v>314</v>
      </c>
      <c r="C47" s="869"/>
      <c r="D47" s="861"/>
      <c r="E47" s="861"/>
    </row>
    <row r="48" spans="1:5" ht="31.5" x14ac:dyDescent="0.2">
      <c r="A48" s="865">
        <v>38</v>
      </c>
      <c r="B48" s="868" t="s">
        <v>315</v>
      </c>
      <c r="C48" s="869">
        <v>118.1</v>
      </c>
      <c r="D48" s="861"/>
      <c r="E48" s="861"/>
    </row>
    <row r="49" spans="1:5" ht="31.5" x14ac:dyDescent="0.2">
      <c r="A49" s="865">
        <v>39</v>
      </c>
      <c r="B49" s="868" t="s">
        <v>316</v>
      </c>
      <c r="C49" s="869">
        <v>0.7</v>
      </c>
      <c r="D49" s="861"/>
      <c r="E49" s="861"/>
    </row>
    <row r="50" spans="1:5" ht="31.5" x14ac:dyDescent="0.2">
      <c r="A50" s="865">
        <v>40</v>
      </c>
      <c r="B50" s="868" t="s">
        <v>317</v>
      </c>
      <c r="C50" s="869">
        <v>20.847999999999999</v>
      </c>
      <c r="D50" s="861"/>
      <c r="E50" s="861"/>
    </row>
    <row r="51" spans="1:5" ht="15.75" x14ac:dyDescent="0.2">
      <c r="A51" s="865">
        <v>41</v>
      </c>
      <c r="B51" s="868" t="s">
        <v>318</v>
      </c>
      <c r="C51" s="869">
        <v>138.80000000000001</v>
      </c>
      <c r="D51" s="861"/>
      <c r="E51" s="861"/>
    </row>
    <row r="52" spans="1:5" ht="31.5" x14ac:dyDescent="0.2">
      <c r="A52" s="865">
        <v>42</v>
      </c>
      <c r="B52" s="868" t="s">
        <v>599</v>
      </c>
      <c r="C52" s="869">
        <v>16.105</v>
      </c>
      <c r="D52" s="861"/>
      <c r="E52" s="861"/>
    </row>
    <row r="53" spans="1:5" ht="31.5" x14ac:dyDescent="0.25">
      <c r="A53" s="865">
        <v>43</v>
      </c>
      <c r="B53" s="874" t="s">
        <v>465</v>
      </c>
      <c r="C53" s="1128">
        <v>177</v>
      </c>
      <c r="D53" s="861"/>
      <c r="E53" s="861"/>
    </row>
    <row r="54" spans="1:5" ht="30" x14ac:dyDescent="0.25">
      <c r="A54" s="865">
        <v>44</v>
      </c>
      <c r="B54" s="872" t="s">
        <v>508</v>
      </c>
      <c r="C54" s="1132">
        <v>77.358000000000004</v>
      </c>
      <c r="D54" s="861"/>
      <c r="E54" s="861"/>
    </row>
    <row r="55" spans="1:5" ht="45" x14ac:dyDescent="0.25">
      <c r="A55" s="865">
        <v>45</v>
      </c>
      <c r="B55" s="872" t="s">
        <v>572</v>
      </c>
      <c r="C55" s="1132">
        <v>20.919</v>
      </c>
      <c r="D55" s="861"/>
      <c r="E55" s="861"/>
    </row>
    <row r="56" spans="1:5" ht="35.25" customHeight="1" x14ac:dyDescent="0.25">
      <c r="A56" s="865">
        <v>46</v>
      </c>
      <c r="B56" s="872" t="s">
        <v>513</v>
      </c>
      <c r="C56" s="1132">
        <v>2.052</v>
      </c>
      <c r="D56" s="861"/>
      <c r="E56" s="861"/>
    </row>
    <row r="57" spans="1:5" ht="33.75" customHeight="1" x14ac:dyDescent="0.25">
      <c r="A57" s="865">
        <v>47</v>
      </c>
      <c r="B57" s="872" t="s">
        <v>515</v>
      </c>
      <c r="C57" s="1132">
        <v>42.076000000000001</v>
      </c>
      <c r="D57" s="861"/>
      <c r="E57" s="861"/>
    </row>
    <row r="58" spans="1:5" ht="15.75" x14ac:dyDescent="0.2">
      <c r="A58" s="865">
        <v>48</v>
      </c>
      <c r="B58" s="866" t="s">
        <v>319</v>
      </c>
      <c r="C58" s="873">
        <f>C59+C60</f>
        <v>266.10000000000002</v>
      </c>
      <c r="D58" s="861"/>
      <c r="E58" s="861"/>
    </row>
    <row r="59" spans="1:5" ht="15.75" x14ac:dyDescent="0.2">
      <c r="A59" s="865">
        <v>49</v>
      </c>
      <c r="B59" s="868" t="s">
        <v>320</v>
      </c>
      <c r="C59" s="869">
        <v>34.1</v>
      </c>
      <c r="D59" s="861"/>
      <c r="E59" s="861"/>
    </row>
    <row r="60" spans="1:5" ht="23.25" customHeight="1" x14ac:dyDescent="0.25">
      <c r="A60" s="865">
        <v>50</v>
      </c>
      <c r="B60" s="874" t="s">
        <v>528</v>
      </c>
      <c r="C60" s="871">
        <v>232</v>
      </c>
      <c r="D60" s="861"/>
      <c r="E60" s="861"/>
    </row>
    <row r="61" spans="1:5" ht="15.75" x14ac:dyDescent="0.2">
      <c r="A61" s="865">
        <v>51</v>
      </c>
      <c r="B61" s="866" t="s">
        <v>291</v>
      </c>
      <c r="C61" s="875">
        <f>C64+C62+C63+C65+C66+C67+C68+C69+C70+C71+C72+C73+C74+C75+C76</f>
        <v>1443.30061</v>
      </c>
      <c r="D61" s="861"/>
      <c r="E61" s="861"/>
    </row>
    <row r="62" spans="1:5" ht="31.5" x14ac:dyDescent="0.2">
      <c r="A62" s="865">
        <v>52</v>
      </c>
      <c r="B62" s="868" t="s">
        <v>321</v>
      </c>
      <c r="C62" s="871">
        <v>7</v>
      </c>
      <c r="D62" s="861"/>
      <c r="E62" s="861"/>
    </row>
    <row r="63" spans="1:5" ht="47.25" x14ac:dyDescent="0.25">
      <c r="A63" s="865">
        <v>53</v>
      </c>
      <c r="B63" s="876" t="s">
        <v>246</v>
      </c>
      <c r="C63" s="869">
        <v>211.4</v>
      </c>
      <c r="D63" s="861"/>
      <c r="E63" s="861"/>
    </row>
    <row r="64" spans="1:5" ht="15.75" x14ac:dyDescent="0.2">
      <c r="A64" s="865">
        <v>54</v>
      </c>
      <c r="B64" s="868" t="s">
        <v>322</v>
      </c>
      <c r="C64" s="869">
        <v>139.24</v>
      </c>
      <c r="D64" s="861"/>
      <c r="E64" s="861"/>
    </row>
    <row r="65" spans="1:5" ht="15.75" x14ac:dyDescent="0.25">
      <c r="A65" s="865">
        <v>55</v>
      </c>
      <c r="B65" s="874" t="s">
        <v>461</v>
      </c>
      <c r="C65" s="1133">
        <v>11.15606</v>
      </c>
      <c r="D65" s="8"/>
      <c r="E65" s="861"/>
    </row>
    <row r="66" spans="1:5" ht="31.5" x14ac:dyDescent="0.25">
      <c r="A66" s="865">
        <v>56</v>
      </c>
      <c r="B66" s="874" t="s">
        <v>462</v>
      </c>
      <c r="C66" s="1133">
        <v>52.802</v>
      </c>
      <c r="D66" s="861"/>
      <c r="E66" s="861"/>
    </row>
    <row r="67" spans="1:5" ht="15.75" x14ac:dyDescent="0.25">
      <c r="A67" s="865">
        <v>57</v>
      </c>
      <c r="B67" s="874" t="s">
        <v>463</v>
      </c>
      <c r="C67" s="1133">
        <v>49.98</v>
      </c>
      <c r="D67" s="861"/>
      <c r="E67" s="861"/>
    </row>
    <row r="68" spans="1:5" ht="31.5" x14ac:dyDescent="0.25">
      <c r="A68" s="865">
        <v>58</v>
      </c>
      <c r="B68" s="874" t="s">
        <v>478</v>
      </c>
      <c r="C68" s="1132">
        <v>92.01</v>
      </c>
      <c r="D68" s="861"/>
      <c r="E68" s="861"/>
    </row>
    <row r="69" spans="1:5" ht="31.5" x14ac:dyDescent="0.25">
      <c r="A69" s="865">
        <v>59</v>
      </c>
      <c r="B69" s="874" t="s">
        <v>505</v>
      </c>
      <c r="C69" s="1132">
        <v>55.447000000000003</v>
      </c>
      <c r="D69" s="861"/>
      <c r="E69" s="861"/>
    </row>
    <row r="70" spans="1:5" ht="30" x14ac:dyDescent="0.25">
      <c r="A70" s="865">
        <v>60</v>
      </c>
      <c r="B70" s="872" t="s">
        <v>679</v>
      </c>
      <c r="C70" s="1134">
        <v>48.58455</v>
      </c>
      <c r="D70" s="8"/>
      <c r="E70" s="861"/>
    </row>
    <row r="71" spans="1:5" ht="15.75" x14ac:dyDescent="0.25">
      <c r="A71" s="865">
        <v>61</v>
      </c>
      <c r="B71" s="872" t="s">
        <v>518</v>
      </c>
      <c r="C71" s="1132">
        <v>19.780999999999999</v>
      </c>
      <c r="D71" s="861"/>
      <c r="E71" s="861"/>
    </row>
    <row r="72" spans="1:5" ht="45" x14ac:dyDescent="0.25">
      <c r="A72" s="865">
        <v>62</v>
      </c>
      <c r="B72" s="877" t="s">
        <v>525</v>
      </c>
      <c r="C72" s="1128">
        <v>606.6</v>
      </c>
      <c r="D72" s="861"/>
      <c r="E72" s="861"/>
    </row>
    <row r="73" spans="1:5" ht="15.75" x14ac:dyDescent="0.25">
      <c r="A73" s="865">
        <v>63</v>
      </c>
      <c r="B73" s="877" t="s">
        <v>544</v>
      </c>
      <c r="C73" s="1128">
        <v>12</v>
      </c>
      <c r="D73" s="861"/>
      <c r="E73" s="861"/>
    </row>
    <row r="74" spans="1:5" ht="45" x14ac:dyDescent="0.25">
      <c r="A74" s="865">
        <v>64</v>
      </c>
      <c r="B74" s="877" t="s">
        <v>590</v>
      </c>
      <c r="C74" s="1128">
        <v>4.5999999999999996</v>
      </c>
      <c r="D74" s="861"/>
      <c r="E74" s="861"/>
    </row>
    <row r="75" spans="1:5" ht="60" x14ac:dyDescent="0.25">
      <c r="A75" s="865">
        <v>65</v>
      </c>
      <c r="B75" s="872" t="s">
        <v>589</v>
      </c>
      <c r="C75" s="1128">
        <v>79.7</v>
      </c>
      <c r="D75" s="450"/>
      <c r="E75" s="861"/>
    </row>
    <row r="76" spans="1:5" ht="15.75" x14ac:dyDescent="0.25">
      <c r="A76" s="865"/>
      <c r="B76" s="872" t="s">
        <v>651</v>
      </c>
      <c r="C76" s="1128">
        <v>53</v>
      </c>
      <c r="D76" s="450"/>
      <c r="E76" s="861"/>
    </row>
    <row r="77" spans="1:5" ht="15.75" x14ac:dyDescent="0.2">
      <c r="A77" s="865">
        <v>66</v>
      </c>
      <c r="B77" s="878" t="s">
        <v>529</v>
      </c>
      <c r="C77" s="879">
        <f>C78+C79+C80</f>
        <v>23.156550000000003</v>
      </c>
      <c r="D77" s="861"/>
      <c r="E77" s="861"/>
    </row>
    <row r="78" spans="1:5" ht="45" x14ac:dyDescent="0.25">
      <c r="A78" s="865">
        <v>67</v>
      </c>
      <c r="B78" s="872" t="s">
        <v>648</v>
      </c>
      <c r="C78" s="1132">
        <v>1.595</v>
      </c>
      <c r="D78" s="861"/>
      <c r="E78" s="861"/>
    </row>
    <row r="79" spans="1:5" ht="15.75" x14ac:dyDescent="0.25">
      <c r="A79" s="865">
        <v>68</v>
      </c>
      <c r="B79" s="874" t="s">
        <v>521</v>
      </c>
      <c r="C79" s="1133">
        <v>11.03655</v>
      </c>
      <c r="D79" s="861"/>
      <c r="E79" s="861"/>
    </row>
    <row r="80" spans="1:5" ht="45" x14ac:dyDescent="0.25">
      <c r="A80" s="865"/>
      <c r="B80" s="872" t="s">
        <v>650</v>
      </c>
      <c r="C80" s="1133">
        <v>10.525</v>
      </c>
      <c r="D80" s="861"/>
      <c r="E80" s="861"/>
    </row>
    <row r="81" spans="1:5" ht="15.75" x14ac:dyDescent="0.2">
      <c r="A81" s="865">
        <v>69</v>
      </c>
      <c r="B81" s="878" t="s">
        <v>530</v>
      </c>
      <c r="C81" s="880">
        <f>C82</f>
        <v>2502.3000000000002</v>
      </c>
      <c r="D81" s="861"/>
      <c r="E81" s="861"/>
    </row>
    <row r="82" spans="1:5" ht="15.75" x14ac:dyDescent="0.25">
      <c r="A82" s="865">
        <v>70</v>
      </c>
      <c r="B82" s="872" t="s">
        <v>506</v>
      </c>
      <c r="C82" s="1128">
        <v>2502.3000000000002</v>
      </c>
      <c r="D82" s="861"/>
      <c r="E82" s="861"/>
    </row>
    <row r="83" spans="1:5" ht="15.75" x14ac:dyDescent="0.2">
      <c r="A83" s="865">
        <v>71</v>
      </c>
      <c r="B83" s="878" t="s">
        <v>593</v>
      </c>
      <c r="C83" s="881">
        <f>C84</f>
        <v>0.2387</v>
      </c>
      <c r="D83" s="861"/>
      <c r="E83" s="861"/>
    </row>
    <row r="84" spans="1:5" ht="30" x14ac:dyDescent="0.25">
      <c r="A84" s="865">
        <v>72</v>
      </c>
      <c r="B84" s="872" t="s">
        <v>594</v>
      </c>
      <c r="C84" s="1134">
        <v>0.2387</v>
      </c>
      <c r="D84" s="284"/>
      <c r="E84" s="861"/>
    </row>
    <row r="85" spans="1:5" ht="31.5" x14ac:dyDescent="0.2">
      <c r="A85" s="865">
        <v>73</v>
      </c>
      <c r="B85" s="866" t="s">
        <v>592</v>
      </c>
      <c r="C85" s="882">
        <f>C86+C87</f>
        <v>2726</v>
      </c>
      <c r="D85" s="861"/>
      <c r="E85" s="861"/>
    </row>
    <row r="86" spans="1:5" ht="15.75" x14ac:dyDescent="0.2">
      <c r="A86" s="865">
        <v>74</v>
      </c>
      <c r="B86" s="868" t="s">
        <v>576</v>
      </c>
      <c r="C86" s="871">
        <v>1989</v>
      </c>
      <c r="D86" s="861"/>
      <c r="E86" s="861"/>
    </row>
    <row r="87" spans="1:5" ht="15.75" x14ac:dyDescent="0.2">
      <c r="A87" s="865">
        <v>75</v>
      </c>
      <c r="B87" s="868" t="s">
        <v>324</v>
      </c>
      <c r="C87" s="871">
        <v>737</v>
      </c>
      <c r="D87" s="861"/>
      <c r="E87" s="861"/>
    </row>
    <row r="88" spans="1:5" ht="15.75" x14ac:dyDescent="0.25">
      <c r="A88" s="1129">
        <v>76</v>
      </c>
      <c r="B88" s="1130" t="s">
        <v>325</v>
      </c>
      <c r="C88" s="1131">
        <f>C43+C44</f>
        <v>20756.21486</v>
      </c>
      <c r="D88" s="285"/>
      <c r="E88" s="861"/>
    </row>
    <row r="89" spans="1:5" x14ac:dyDescent="0.2">
      <c r="A89" s="861"/>
      <c r="B89" s="861"/>
      <c r="C89" s="861"/>
      <c r="D89" s="861"/>
      <c r="E89" s="861"/>
    </row>
  </sheetData>
  <mergeCells count="2">
    <mergeCell ref="B4:C4"/>
    <mergeCell ref="B5:C5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1" t="s">
        <v>25</v>
      </c>
    </row>
    <row r="3" spans="1:22" x14ac:dyDescent="0.2">
      <c r="C3" s="1289" t="s">
        <v>177</v>
      </c>
      <c r="D3" s="1289"/>
      <c r="E3" s="1289"/>
      <c r="F3" s="1289"/>
      <c r="G3" s="1289"/>
      <c r="H3" s="1289"/>
      <c r="I3" s="1289"/>
      <c r="J3" s="1289"/>
      <c r="P3" s="11"/>
      <c r="R3" s="10" t="s">
        <v>178</v>
      </c>
      <c r="S3" s="4"/>
      <c r="T3" s="4"/>
      <c r="U3" s="5"/>
      <c r="V3" s="5"/>
    </row>
    <row r="4" spans="1:22" x14ac:dyDescent="0.2">
      <c r="B4" s="64"/>
      <c r="C4" s="1289" t="s">
        <v>76</v>
      </c>
      <c r="D4" s="1289"/>
      <c r="E4" s="1289"/>
      <c r="F4" s="1289"/>
      <c r="G4" s="1289"/>
      <c r="H4" s="1289"/>
      <c r="I4" s="1289"/>
      <c r="P4" s="10"/>
      <c r="Q4" s="4"/>
      <c r="R4" s="11" t="s">
        <v>77</v>
      </c>
    </row>
    <row r="5" spans="1:22" ht="13.5" thickBot="1" x14ac:dyDescent="0.25">
      <c r="P5" s="11"/>
      <c r="T5" s="8" t="s">
        <v>78</v>
      </c>
    </row>
    <row r="6" spans="1:22" x14ac:dyDescent="0.2">
      <c r="A6" s="1301"/>
      <c r="B6" s="1303" t="s">
        <v>42</v>
      </c>
      <c r="C6" s="1306" t="s">
        <v>43</v>
      </c>
      <c r="D6" s="1296" t="s">
        <v>44</v>
      </c>
      <c r="E6" s="1296"/>
      <c r="F6" s="1297"/>
      <c r="G6" s="1306" t="s">
        <v>45</v>
      </c>
      <c r="H6" s="1296" t="s">
        <v>44</v>
      </c>
      <c r="I6" s="1296"/>
      <c r="J6" s="1298"/>
      <c r="K6" s="1293" t="s">
        <v>179</v>
      </c>
      <c r="L6" s="1296" t="s">
        <v>44</v>
      </c>
      <c r="M6" s="1296"/>
      <c r="N6" s="1297"/>
      <c r="O6" s="1293" t="s">
        <v>46</v>
      </c>
      <c r="P6" s="1296" t="s">
        <v>44</v>
      </c>
      <c r="Q6" s="1296"/>
      <c r="R6" s="1297"/>
      <c r="S6" s="1293" t="s">
        <v>47</v>
      </c>
      <c r="T6" s="1296" t="s">
        <v>44</v>
      </c>
      <c r="U6" s="1296"/>
      <c r="V6" s="1297"/>
    </row>
    <row r="7" spans="1:22" x14ac:dyDescent="0.2">
      <c r="A7" s="1302"/>
      <c r="B7" s="1304"/>
      <c r="C7" s="1307"/>
      <c r="D7" s="1290" t="s">
        <v>48</v>
      </c>
      <c r="E7" s="1290"/>
      <c r="F7" s="1299" t="s">
        <v>49</v>
      </c>
      <c r="G7" s="1307"/>
      <c r="H7" s="1290" t="s">
        <v>48</v>
      </c>
      <c r="I7" s="1290"/>
      <c r="J7" s="1291" t="s">
        <v>49</v>
      </c>
      <c r="K7" s="1294"/>
      <c r="L7" s="1290" t="s">
        <v>48</v>
      </c>
      <c r="M7" s="1290"/>
      <c r="N7" s="1299" t="s">
        <v>49</v>
      </c>
      <c r="O7" s="1294"/>
      <c r="P7" s="1290" t="s">
        <v>48</v>
      </c>
      <c r="Q7" s="1290"/>
      <c r="R7" s="1299" t="s">
        <v>49</v>
      </c>
      <c r="S7" s="1294"/>
      <c r="T7" s="1290" t="s">
        <v>48</v>
      </c>
      <c r="U7" s="1290"/>
      <c r="V7" s="1299" t="s">
        <v>49</v>
      </c>
    </row>
    <row r="8" spans="1:22" ht="48.75" thickBot="1" x14ac:dyDescent="0.25">
      <c r="A8" s="1302"/>
      <c r="B8" s="1305"/>
      <c r="C8" s="1308"/>
      <c r="D8" s="65" t="s">
        <v>43</v>
      </c>
      <c r="E8" s="66" t="s">
        <v>50</v>
      </c>
      <c r="F8" s="1300"/>
      <c r="G8" s="1308"/>
      <c r="H8" s="65" t="s">
        <v>43</v>
      </c>
      <c r="I8" s="66" t="s">
        <v>50</v>
      </c>
      <c r="J8" s="1292"/>
      <c r="K8" s="1295"/>
      <c r="L8" s="65" t="s">
        <v>43</v>
      </c>
      <c r="M8" s="66" t="s">
        <v>50</v>
      </c>
      <c r="N8" s="1300"/>
      <c r="O8" s="1295"/>
      <c r="P8" s="65" t="s">
        <v>43</v>
      </c>
      <c r="Q8" s="66" t="s">
        <v>50</v>
      </c>
      <c r="R8" s="1300"/>
      <c r="S8" s="1295"/>
      <c r="T8" s="65" t="s">
        <v>43</v>
      </c>
      <c r="U8" s="66" t="s">
        <v>50</v>
      </c>
      <c r="V8" s="1300"/>
    </row>
    <row r="9" spans="1:22" ht="30.75" thickBot="1" x14ac:dyDescent="0.3">
      <c r="A9" s="67">
        <v>1</v>
      </c>
      <c r="B9" s="68" t="s">
        <v>79</v>
      </c>
      <c r="C9" s="58">
        <f t="shared" ref="C9:F25" si="0">G9+K9+O9+S9</f>
        <v>0</v>
      </c>
      <c r="D9" s="56">
        <f t="shared" si="0"/>
        <v>0</v>
      </c>
      <c r="E9" s="56">
        <f t="shared" si="0"/>
        <v>0</v>
      </c>
      <c r="F9" s="58">
        <f t="shared" si="0"/>
        <v>0</v>
      </c>
      <c r="G9" s="69">
        <f>G13+G17+G18+G20+G25+G28+G31+SUM(G33:G43)+G23+G10</f>
        <v>0</v>
      </c>
      <c r="H9" s="70">
        <f>H13+H17+H18+H20+H25+H28+H31+SUM(H33:H43)+H23+H10</f>
        <v>0</v>
      </c>
      <c r="I9" s="70">
        <f>I13+I17+I18+I20+I25+I28+I31+SUM(I33:I43)+I23+I10</f>
        <v>0</v>
      </c>
      <c r="J9" s="71">
        <f>J13+J17+J18+J20+J25+J28+J31+SUM(J33:J43)+J23+J10</f>
        <v>0</v>
      </c>
      <c r="K9" s="70">
        <f>K13+K17+K18+K20+K25+K28+K31+SUM(K33:K43)</f>
        <v>0</v>
      </c>
      <c r="L9" s="56">
        <f>L13+L18+SUM(L33:L43)</f>
        <v>0</v>
      </c>
      <c r="M9" s="56">
        <f>M13+M17+M18+M20+M25+M28+M31+SUM(M33:M43)</f>
        <v>0</v>
      </c>
      <c r="N9" s="59"/>
      <c r="O9" s="69"/>
      <c r="P9" s="56"/>
      <c r="Q9" s="56"/>
      <c r="R9" s="61"/>
      <c r="S9" s="69">
        <f>S13+S17+S18+S20+S25+S28+S31+SUM(S33:S43)</f>
        <v>0</v>
      </c>
      <c r="T9" s="56">
        <f>T20+SUM(T34:T43)</f>
        <v>0</v>
      </c>
      <c r="U9" s="56">
        <f>U20+SUM(U34:U43)</f>
        <v>0</v>
      </c>
      <c r="V9" s="61"/>
    </row>
    <row r="10" spans="1:22" x14ac:dyDescent="0.2">
      <c r="A10" s="72">
        <v>2</v>
      </c>
      <c r="B10" s="73" t="s">
        <v>51</v>
      </c>
      <c r="C10" s="74">
        <f t="shared" si="0"/>
        <v>0</v>
      </c>
      <c r="D10" s="74">
        <f>H10+L10+P10+T10</f>
        <v>0</v>
      </c>
      <c r="E10" s="74">
        <f>I10+M10+Q10+U10</f>
        <v>0</v>
      </c>
      <c r="F10" s="75"/>
      <c r="G10" s="76">
        <f>G11+G12</f>
        <v>0</v>
      </c>
      <c r="H10" s="77">
        <f>H11+H12</f>
        <v>0</v>
      </c>
      <c r="I10" s="77">
        <f>I11+I12</f>
        <v>0</v>
      </c>
      <c r="J10" s="78"/>
      <c r="K10" s="74"/>
      <c r="L10" s="79"/>
      <c r="M10" s="79"/>
      <c r="N10" s="80"/>
      <c r="O10" s="81"/>
      <c r="P10" s="79"/>
      <c r="Q10" s="79"/>
      <c r="R10" s="82"/>
      <c r="S10" s="81"/>
      <c r="T10" s="79"/>
      <c r="U10" s="79"/>
      <c r="V10" s="82"/>
    </row>
    <row r="11" spans="1:22" x14ac:dyDescent="0.2">
      <c r="A11" s="72">
        <v>3</v>
      </c>
      <c r="B11" s="13" t="s">
        <v>52</v>
      </c>
      <c r="C11" s="14">
        <f t="shared" si="0"/>
        <v>0</v>
      </c>
      <c r="D11" s="14">
        <f>H11+L11+P11+T11</f>
        <v>0</v>
      </c>
      <c r="E11" s="14">
        <f>I11+M11+Q11+U11</f>
        <v>0</v>
      </c>
      <c r="F11" s="15"/>
      <c r="G11" s="16">
        <f>H11+J11</f>
        <v>0</v>
      </c>
      <c r="H11" s="17"/>
      <c r="I11" s="17"/>
      <c r="J11" s="82"/>
      <c r="K11" s="83"/>
      <c r="L11" s="79"/>
      <c r="M11" s="79"/>
      <c r="N11" s="83"/>
      <c r="O11" s="84"/>
      <c r="P11" s="79"/>
      <c r="Q11" s="79"/>
      <c r="R11" s="85"/>
      <c r="S11" s="84"/>
      <c r="T11" s="79"/>
      <c r="U11" s="79"/>
      <c r="V11" s="85"/>
    </row>
    <row r="12" spans="1:22" x14ac:dyDescent="0.2">
      <c r="A12" s="72">
        <v>4</v>
      </c>
      <c r="B12" s="18" t="s">
        <v>53</v>
      </c>
      <c r="C12" s="14">
        <f t="shared" si="0"/>
        <v>0</v>
      </c>
      <c r="D12" s="14">
        <f t="shared" si="0"/>
        <v>0</v>
      </c>
      <c r="E12" s="19">
        <f t="shared" si="0"/>
        <v>0</v>
      </c>
      <c r="F12" s="15"/>
      <c r="G12" s="16">
        <f>H12+J12</f>
        <v>0</v>
      </c>
      <c r="H12" s="20"/>
      <c r="I12" s="17"/>
      <c r="J12" s="82"/>
      <c r="K12" s="83"/>
      <c r="L12" s="79"/>
      <c r="M12" s="79"/>
      <c r="N12" s="83"/>
      <c r="O12" s="84"/>
      <c r="P12" s="79"/>
      <c r="Q12" s="79"/>
      <c r="R12" s="85"/>
      <c r="S12" s="84"/>
      <c r="T12" s="79"/>
      <c r="U12" s="79"/>
      <c r="V12" s="85"/>
    </row>
    <row r="13" spans="1:22" x14ac:dyDescent="0.2">
      <c r="A13" s="72">
        <v>5</v>
      </c>
      <c r="B13" s="86" t="s">
        <v>80</v>
      </c>
      <c r="C13" s="74">
        <f t="shared" si="0"/>
        <v>0</v>
      </c>
      <c r="D13" s="79">
        <f t="shared" ref="D13:J13" si="1">SUM(D14:D16)</f>
        <v>0</v>
      </c>
      <c r="E13" s="79">
        <f t="shared" si="1"/>
        <v>0</v>
      </c>
      <c r="F13" s="80">
        <f t="shared" si="1"/>
        <v>0</v>
      </c>
      <c r="G13" s="81">
        <f t="shared" si="1"/>
        <v>0</v>
      </c>
      <c r="H13" s="79">
        <f t="shared" si="1"/>
        <v>0</v>
      </c>
      <c r="I13" s="79">
        <f t="shared" si="1"/>
        <v>0</v>
      </c>
      <c r="J13" s="82">
        <f t="shared" si="1"/>
        <v>0</v>
      </c>
      <c r="K13" s="83">
        <f>K14+K15+K16</f>
        <v>0</v>
      </c>
      <c r="L13" s="23">
        <f>L14+L15+L16</f>
        <v>0</v>
      </c>
      <c r="M13" s="23">
        <f>M14+M15+M16</f>
        <v>0</v>
      </c>
      <c r="N13" s="83"/>
      <c r="O13" s="84"/>
      <c r="P13" s="79"/>
      <c r="Q13" s="79"/>
      <c r="R13" s="85"/>
      <c r="S13" s="84"/>
      <c r="T13" s="79"/>
      <c r="U13" s="79"/>
      <c r="V13" s="85"/>
    </row>
    <row r="14" spans="1:22" x14ac:dyDescent="0.2">
      <c r="A14" s="87">
        <f>+A13+1</f>
        <v>6</v>
      </c>
      <c r="B14" s="36" t="s">
        <v>81</v>
      </c>
      <c r="C14" s="14">
        <f t="shared" si="0"/>
        <v>0</v>
      </c>
      <c r="D14" s="19">
        <f t="shared" si="0"/>
        <v>0</v>
      </c>
      <c r="E14" s="19">
        <f t="shared" si="0"/>
        <v>0</v>
      </c>
      <c r="F14" s="19">
        <f t="shared" si="0"/>
        <v>0</v>
      </c>
      <c r="G14" s="16">
        <f t="shared" ref="G14:G24" si="2">H14+J14</f>
        <v>0</v>
      </c>
      <c r="H14" s="19"/>
      <c r="I14" s="88"/>
      <c r="J14" s="89"/>
      <c r="K14" s="14">
        <f>L14+N14</f>
        <v>0</v>
      </c>
      <c r="L14" s="90"/>
      <c r="M14" s="88"/>
      <c r="N14" s="91"/>
      <c r="O14" s="92"/>
      <c r="P14" s="90"/>
      <c r="Q14" s="90"/>
      <c r="R14" s="89"/>
      <c r="S14" s="16"/>
      <c r="T14" s="90"/>
      <c r="U14" s="90"/>
      <c r="V14" s="89"/>
    </row>
    <row r="15" spans="1:22" x14ac:dyDescent="0.2">
      <c r="A15" s="87">
        <v>7</v>
      </c>
      <c r="B15" s="36" t="s">
        <v>82</v>
      </c>
      <c r="C15" s="14">
        <f t="shared" si="0"/>
        <v>0</v>
      </c>
      <c r="D15" s="90">
        <f t="shared" si="0"/>
        <v>0</v>
      </c>
      <c r="E15" s="90"/>
      <c r="F15" s="80"/>
      <c r="G15" s="16">
        <f t="shared" si="2"/>
        <v>0</v>
      </c>
      <c r="H15" s="90"/>
      <c r="I15" s="90"/>
      <c r="J15" s="89"/>
      <c r="K15" s="22"/>
      <c r="L15" s="90"/>
      <c r="M15" s="90"/>
      <c r="N15" s="91"/>
      <c r="O15" s="92"/>
      <c r="P15" s="90"/>
      <c r="Q15" s="90"/>
      <c r="R15" s="89"/>
      <c r="S15" s="92"/>
      <c r="T15" s="90"/>
      <c r="U15" s="90"/>
      <c r="V15" s="89"/>
    </row>
    <row r="16" spans="1:22" x14ac:dyDescent="0.2">
      <c r="A16" s="87">
        <f>+A15+1</f>
        <v>8</v>
      </c>
      <c r="B16" s="36" t="s">
        <v>83</v>
      </c>
      <c r="C16" s="14">
        <f t="shared" si="0"/>
        <v>0</v>
      </c>
      <c r="D16" s="90">
        <f t="shared" si="0"/>
        <v>0</v>
      </c>
      <c r="E16" s="90"/>
      <c r="F16" s="80"/>
      <c r="G16" s="16">
        <f t="shared" si="2"/>
        <v>0</v>
      </c>
      <c r="H16" s="90"/>
      <c r="I16" s="90"/>
      <c r="J16" s="89"/>
      <c r="K16" s="22"/>
      <c r="L16" s="90"/>
      <c r="M16" s="90"/>
      <c r="N16" s="91"/>
      <c r="O16" s="92"/>
      <c r="P16" s="90"/>
      <c r="Q16" s="90"/>
      <c r="R16" s="89"/>
      <c r="S16" s="92"/>
      <c r="T16" s="90"/>
      <c r="U16" s="90"/>
      <c r="V16" s="89"/>
    </row>
    <row r="17" spans="1:22" x14ac:dyDescent="0.2">
      <c r="A17" s="87">
        <v>9</v>
      </c>
      <c r="B17" s="21" t="s">
        <v>84</v>
      </c>
      <c r="C17" s="22">
        <f t="shared" si="0"/>
        <v>0</v>
      </c>
      <c r="D17" s="23">
        <f t="shared" si="0"/>
        <v>0</v>
      </c>
      <c r="E17" s="23">
        <f>I17+M17+Q17+U17</f>
        <v>0</v>
      </c>
      <c r="F17" s="91"/>
      <c r="G17" s="25">
        <f t="shared" si="2"/>
        <v>0</v>
      </c>
      <c r="H17" s="23"/>
      <c r="I17" s="23"/>
      <c r="J17" s="89"/>
      <c r="K17" s="22"/>
      <c r="L17" s="90"/>
      <c r="M17" s="90"/>
      <c r="N17" s="91"/>
      <c r="O17" s="92"/>
      <c r="P17" s="90"/>
      <c r="Q17" s="90"/>
      <c r="R17" s="89"/>
      <c r="S17" s="92"/>
      <c r="T17" s="90"/>
      <c r="U17" s="90"/>
      <c r="V17" s="89"/>
    </row>
    <row r="18" spans="1:22" x14ac:dyDescent="0.2">
      <c r="A18" s="87">
        <v>10</v>
      </c>
      <c r="B18" s="21" t="s">
        <v>85</v>
      </c>
      <c r="C18" s="22">
        <f t="shared" si="0"/>
        <v>0</v>
      </c>
      <c r="D18" s="23">
        <f t="shared" si="0"/>
        <v>0</v>
      </c>
      <c r="E18" s="23"/>
      <c r="F18" s="91"/>
      <c r="G18" s="25"/>
      <c r="H18" s="93"/>
      <c r="I18" s="23"/>
      <c r="J18" s="94"/>
      <c r="K18" s="93">
        <f>K19</f>
        <v>0</v>
      </c>
      <c r="L18" s="23">
        <f>L19</f>
        <v>0</v>
      </c>
      <c r="M18" s="90"/>
      <c r="N18" s="91"/>
      <c r="O18" s="92"/>
      <c r="P18" s="90"/>
      <c r="Q18" s="90"/>
      <c r="R18" s="89"/>
      <c r="S18" s="92"/>
      <c r="T18" s="90"/>
      <c r="U18" s="90"/>
      <c r="V18" s="89"/>
    </row>
    <row r="19" spans="1:22" x14ac:dyDescent="0.2">
      <c r="A19" s="87">
        <v>11</v>
      </c>
      <c r="B19" s="36" t="s">
        <v>86</v>
      </c>
      <c r="C19" s="14">
        <f t="shared" si="0"/>
        <v>0</v>
      </c>
      <c r="D19" s="19">
        <f t="shared" si="0"/>
        <v>0</v>
      </c>
      <c r="E19" s="23"/>
      <c r="F19" s="91"/>
      <c r="G19" s="16"/>
      <c r="H19" s="33"/>
      <c r="I19" s="23"/>
      <c r="J19" s="94"/>
      <c r="K19" s="33">
        <f>L19+M19+N19</f>
        <v>0</v>
      </c>
      <c r="L19" s="90"/>
      <c r="M19" s="90"/>
      <c r="N19" s="91"/>
      <c r="O19" s="92"/>
      <c r="P19" s="90"/>
      <c r="Q19" s="90"/>
      <c r="R19" s="89"/>
      <c r="S19" s="92"/>
      <c r="T19" s="90"/>
      <c r="U19" s="90"/>
      <c r="V19" s="89"/>
    </row>
    <row r="20" spans="1:22" x14ac:dyDescent="0.2">
      <c r="A20" s="87">
        <v>12</v>
      </c>
      <c r="B20" s="21" t="s">
        <v>36</v>
      </c>
      <c r="C20" s="22">
        <f t="shared" si="0"/>
        <v>0</v>
      </c>
      <c r="D20" s="23">
        <f t="shared" si="0"/>
        <v>0</v>
      </c>
      <c r="E20" s="23"/>
      <c r="F20" s="24"/>
      <c r="G20" s="31">
        <f t="shared" si="2"/>
        <v>0</v>
      </c>
      <c r="H20" s="23">
        <f>H21+H22</f>
        <v>0</v>
      </c>
      <c r="I20" s="23"/>
      <c r="J20" s="32"/>
      <c r="K20" s="93"/>
      <c r="L20" s="23"/>
      <c r="M20" s="23"/>
      <c r="N20" s="93"/>
      <c r="O20" s="31"/>
      <c r="P20" s="23"/>
      <c r="Q20" s="23"/>
      <c r="R20" s="32"/>
      <c r="S20" s="31">
        <f>S21+S22</f>
        <v>0</v>
      </c>
      <c r="T20" s="23">
        <f>T21+T22</f>
        <v>0</v>
      </c>
      <c r="U20" s="23"/>
      <c r="V20" s="26"/>
    </row>
    <row r="21" spans="1:22" x14ac:dyDescent="0.2">
      <c r="A21" s="87">
        <v>13</v>
      </c>
      <c r="B21" s="36" t="s">
        <v>87</v>
      </c>
      <c r="C21" s="14">
        <f t="shared" si="0"/>
        <v>0</v>
      </c>
      <c r="D21" s="90">
        <f t="shared" si="0"/>
        <v>0</v>
      </c>
      <c r="E21" s="90"/>
      <c r="F21" s="91"/>
      <c r="G21" s="16">
        <f t="shared" si="2"/>
        <v>0</v>
      </c>
      <c r="H21" s="90"/>
      <c r="I21" s="90"/>
      <c r="J21" s="89"/>
      <c r="K21" s="22"/>
      <c r="L21" s="91"/>
      <c r="M21" s="90"/>
      <c r="N21" s="91"/>
      <c r="O21" s="92"/>
      <c r="P21" s="90"/>
      <c r="Q21" s="90"/>
      <c r="R21" s="89"/>
      <c r="S21" s="92"/>
      <c r="T21" s="90"/>
      <c r="U21" s="90"/>
      <c r="V21" s="89"/>
    </row>
    <row r="22" spans="1:22" ht="15.75" x14ac:dyDescent="0.25">
      <c r="A22" s="87">
        <v>14</v>
      </c>
      <c r="B22" s="36" t="s">
        <v>88</v>
      </c>
      <c r="C22" s="14">
        <f t="shared" si="0"/>
        <v>0</v>
      </c>
      <c r="D22" s="90">
        <f t="shared" si="0"/>
        <v>0</v>
      </c>
      <c r="E22" s="90"/>
      <c r="F22" s="91"/>
      <c r="G22" s="95"/>
      <c r="H22" s="90"/>
      <c r="I22" s="90"/>
      <c r="J22" s="89"/>
      <c r="K22" s="96"/>
      <c r="L22" s="91"/>
      <c r="M22" s="90"/>
      <c r="N22" s="91"/>
      <c r="O22" s="92"/>
      <c r="P22" s="90"/>
      <c r="Q22" s="90"/>
      <c r="R22" s="89"/>
      <c r="S22" s="16">
        <f>T22+V22</f>
        <v>0</v>
      </c>
      <c r="T22" s="90"/>
      <c r="U22" s="90"/>
      <c r="V22" s="89"/>
    </row>
    <row r="23" spans="1:22" x14ac:dyDescent="0.2">
      <c r="A23" s="87">
        <v>15</v>
      </c>
      <c r="B23" s="21" t="s">
        <v>89</v>
      </c>
      <c r="C23" s="22">
        <f t="shared" si="0"/>
        <v>0</v>
      </c>
      <c r="D23" s="23">
        <f t="shared" si="0"/>
        <v>0</v>
      </c>
      <c r="E23" s="23">
        <f t="shared" si="0"/>
        <v>0</v>
      </c>
      <c r="F23" s="24"/>
      <c r="G23" s="25">
        <f t="shared" si="2"/>
        <v>0</v>
      </c>
      <c r="H23" s="23">
        <f>H24</f>
        <v>0</v>
      </c>
      <c r="I23" s="23">
        <f>I24</f>
        <v>0</v>
      </c>
      <c r="J23" s="94"/>
      <c r="K23" s="97"/>
      <c r="L23" s="91"/>
      <c r="M23" s="90"/>
      <c r="N23" s="91"/>
      <c r="O23" s="92"/>
      <c r="P23" s="90"/>
      <c r="Q23" s="90"/>
      <c r="R23" s="89"/>
      <c r="S23" s="92"/>
      <c r="T23" s="90"/>
      <c r="U23" s="90"/>
      <c r="V23" s="89"/>
    </row>
    <row r="24" spans="1:22" x14ac:dyDescent="0.2">
      <c r="A24" s="87">
        <v>16</v>
      </c>
      <c r="B24" s="36" t="s">
        <v>90</v>
      </c>
      <c r="C24" s="14">
        <f t="shared" si="0"/>
        <v>0</v>
      </c>
      <c r="D24" s="90">
        <f t="shared" si="0"/>
        <v>0</v>
      </c>
      <c r="E24" s="90">
        <f t="shared" si="0"/>
        <v>0</v>
      </c>
      <c r="F24" s="91"/>
      <c r="G24" s="16">
        <f t="shared" si="2"/>
        <v>0</v>
      </c>
      <c r="H24" s="90"/>
      <c r="I24" s="90"/>
      <c r="J24" s="94"/>
      <c r="K24" s="97"/>
      <c r="L24" s="91"/>
      <c r="M24" s="90"/>
      <c r="N24" s="91"/>
      <c r="O24" s="92"/>
      <c r="P24" s="90"/>
      <c r="Q24" s="90"/>
      <c r="R24" s="89"/>
      <c r="S24" s="92"/>
      <c r="T24" s="90"/>
      <c r="U24" s="90"/>
      <c r="V24" s="89"/>
    </row>
    <row r="25" spans="1:22" x14ac:dyDescent="0.2">
      <c r="A25" s="87">
        <v>17</v>
      </c>
      <c r="B25" s="21" t="s">
        <v>91</v>
      </c>
      <c r="C25" s="22">
        <f t="shared" si="0"/>
        <v>0</v>
      </c>
      <c r="D25" s="23">
        <f t="shared" si="0"/>
        <v>0</v>
      </c>
      <c r="E25" s="23"/>
      <c r="F25" s="24"/>
      <c r="G25" s="31">
        <f>G26+G27</f>
        <v>0</v>
      </c>
      <c r="H25" s="23">
        <f>H26+H27</f>
        <v>0</v>
      </c>
      <c r="I25" s="23"/>
      <c r="J25" s="32"/>
      <c r="K25" s="97"/>
      <c r="L25" s="90"/>
      <c r="M25" s="90"/>
      <c r="N25" s="91"/>
      <c r="O25" s="92"/>
      <c r="P25" s="90"/>
      <c r="Q25" s="90"/>
      <c r="R25" s="89"/>
      <c r="S25" s="92"/>
      <c r="T25" s="90"/>
      <c r="U25" s="90"/>
      <c r="V25" s="89"/>
    </row>
    <row r="26" spans="1:22" ht="24" x14ac:dyDescent="0.2">
      <c r="A26" s="87">
        <v>18</v>
      </c>
      <c r="B26" s="98" t="s">
        <v>92</v>
      </c>
      <c r="C26" s="14">
        <f t="shared" ref="C26:E54" si="3">G26+K26+O26+S26</f>
        <v>0</v>
      </c>
      <c r="D26" s="90">
        <f t="shared" si="3"/>
        <v>0</v>
      </c>
      <c r="E26" s="90"/>
      <c r="F26" s="91"/>
      <c r="G26" s="99">
        <f>H26+J26</f>
        <v>0</v>
      </c>
      <c r="H26" s="90"/>
      <c r="I26" s="90"/>
      <c r="J26" s="94"/>
      <c r="K26" s="97"/>
      <c r="L26" s="90"/>
      <c r="M26" s="90"/>
      <c r="N26" s="91"/>
      <c r="O26" s="92"/>
      <c r="P26" s="90"/>
      <c r="Q26" s="90"/>
      <c r="R26" s="89"/>
      <c r="S26" s="92"/>
      <c r="T26" s="90"/>
      <c r="U26" s="90"/>
      <c r="V26" s="89"/>
    </row>
    <row r="27" spans="1:22" ht="25.5" x14ac:dyDescent="0.2">
      <c r="A27" s="87">
        <v>19</v>
      </c>
      <c r="B27" s="100" t="s">
        <v>93</v>
      </c>
      <c r="C27" s="14">
        <f t="shared" si="3"/>
        <v>0</v>
      </c>
      <c r="D27" s="90">
        <f t="shared" si="3"/>
        <v>0</v>
      </c>
      <c r="E27" s="90"/>
      <c r="F27" s="91"/>
      <c r="G27" s="99">
        <f>H27+J27</f>
        <v>0</v>
      </c>
      <c r="H27" s="90"/>
      <c r="I27" s="90"/>
      <c r="J27" s="94"/>
      <c r="K27" s="97"/>
      <c r="L27" s="90"/>
      <c r="M27" s="90"/>
      <c r="N27" s="91"/>
      <c r="O27" s="92"/>
      <c r="P27" s="90"/>
      <c r="Q27" s="90"/>
      <c r="R27" s="89"/>
      <c r="S27" s="92"/>
      <c r="T27" s="90"/>
      <c r="U27" s="90"/>
      <c r="V27" s="89"/>
    </row>
    <row r="28" spans="1:22" x14ac:dyDescent="0.2">
      <c r="A28" s="87">
        <f>+A27+1</f>
        <v>20</v>
      </c>
      <c r="B28" s="21" t="s">
        <v>94</v>
      </c>
      <c r="C28" s="22">
        <f t="shared" si="3"/>
        <v>0</v>
      </c>
      <c r="D28" s="23">
        <f t="shared" si="3"/>
        <v>0</v>
      </c>
      <c r="E28" s="90"/>
      <c r="F28" s="91"/>
      <c r="G28" s="31">
        <f>G29+G30</f>
        <v>0</v>
      </c>
      <c r="H28" s="23">
        <f>H29+H30</f>
        <v>0</v>
      </c>
      <c r="I28" s="90"/>
      <c r="J28" s="94"/>
      <c r="K28" s="97"/>
      <c r="L28" s="90"/>
      <c r="M28" s="90"/>
      <c r="N28" s="91"/>
      <c r="O28" s="92"/>
      <c r="P28" s="90"/>
      <c r="Q28" s="90"/>
      <c r="R28" s="89"/>
      <c r="S28" s="92"/>
      <c r="T28" s="90"/>
      <c r="U28" s="90"/>
      <c r="V28" s="89"/>
    </row>
    <row r="29" spans="1:22" x14ac:dyDescent="0.2">
      <c r="A29" s="87">
        <f>+A28+1</f>
        <v>21</v>
      </c>
      <c r="B29" s="101" t="s">
        <v>95</v>
      </c>
      <c r="C29" s="14">
        <f t="shared" si="3"/>
        <v>0</v>
      </c>
      <c r="D29" s="90">
        <f t="shared" si="3"/>
        <v>0</v>
      </c>
      <c r="E29" s="90"/>
      <c r="F29" s="91"/>
      <c r="G29" s="99">
        <f>H29+J29</f>
        <v>0</v>
      </c>
      <c r="H29" s="90"/>
      <c r="I29" s="90"/>
      <c r="J29" s="94"/>
      <c r="K29" s="97"/>
      <c r="L29" s="90"/>
      <c r="M29" s="90"/>
      <c r="N29" s="91"/>
      <c r="O29" s="92"/>
      <c r="P29" s="90"/>
      <c r="Q29" s="90"/>
      <c r="R29" s="89"/>
      <c r="S29" s="92"/>
      <c r="T29" s="90"/>
      <c r="U29" s="90"/>
      <c r="V29" s="89"/>
    </row>
    <row r="30" spans="1:22" x14ac:dyDescent="0.2">
      <c r="A30" s="87">
        <f>+A29+1</f>
        <v>22</v>
      </c>
      <c r="B30" s="36" t="s">
        <v>96</v>
      </c>
      <c r="C30" s="14">
        <f t="shared" si="3"/>
        <v>0</v>
      </c>
      <c r="D30" s="90">
        <f t="shared" si="3"/>
        <v>0</v>
      </c>
      <c r="E30" s="90"/>
      <c r="F30" s="91"/>
      <c r="G30" s="99">
        <f>H30+J30</f>
        <v>0</v>
      </c>
      <c r="H30" s="90"/>
      <c r="I30" s="90"/>
      <c r="J30" s="94"/>
      <c r="K30" s="97"/>
      <c r="L30" s="90"/>
      <c r="M30" s="90"/>
      <c r="N30" s="91"/>
      <c r="O30" s="92"/>
      <c r="P30" s="90"/>
      <c r="Q30" s="90"/>
      <c r="R30" s="89"/>
      <c r="S30" s="92"/>
      <c r="T30" s="90"/>
      <c r="U30" s="90"/>
      <c r="V30" s="89"/>
    </row>
    <row r="31" spans="1:22" x14ac:dyDescent="0.2">
      <c r="A31" s="87">
        <f>+A30+1</f>
        <v>23</v>
      </c>
      <c r="B31" s="21" t="s">
        <v>97</v>
      </c>
      <c r="C31" s="22">
        <f t="shared" si="3"/>
        <v>0</v>
      </c>
      <c r="D31" s="23">
        <f t="shared" si="3"/>
        <v>0</v>
      </c>
      <c r="E31" s="90"/>
      <c r="F31" s="91"/>
      <c r="G31" s="31">
        <f>H31</f>
        <v>0</v>
      </c>
      <c r="H31" s="23">
        <f>H32</f>
        <v>0</v>
      </c>
      <c r="I31" s="90"/>
      <c r="J31" s="94"/>
      <c r="K31" s="97"/>
      <c r="L31" s="90"/>
      <c r="M31" s="90"/>
      <c r="N31" s="91"/>
      <c r="O31" s="92"/>
      <c r="P31" s="90"/>
      <c r="Q31" s="90"/>
      <c r="R31" s="89"/>
      <c r="S31" s="92"/>
      <c r="T31" s="90"/>
      <c r="U31" s="90"/>
      <c r="V31" s="89"/>
    </row>
    <row r="32" spans="1:22" x14ac:dyDescent="0.2">
      <c r="A32" s="87">
        <f>+A31+1</f>
        <v>24</v>
      </c>
      <c r="B32" s="36" t="s">
        <v>98</v>
      </c>
      <c r="C32" s="14">
        <f t="shared" si="3"/>
        <v>0</v>
      </c>
      <c r="D32" s="90">
        <f t="shared" si="3"/>
        <v>0</v>
      </c>
      <c r="E32" s="90"/>
      <c r="F32" s="91"/>
      <c r="G32" s="92">
        <f t="shared" ref="G32:G43" si="4">H32+J32</f>
        <v>0</v>
      </c>
      <c r="H32" s="90"/>
      <c r="I32" s="90"/>
      <c r="J32" s="89"/>
      <c r="K32" s="96"/>
      <c r="L32" s="90"/>
      <c r="M32" s="90"/>
      <c r="N32" s="91"/>
      <c r="O32" s="92"/>
      <c r="P32" s="90"/>
      <c r="Q32" s="90"/>
      <c r="R32" s="89"/>
      <c r="S32" s="92"/>
      <c r="T32" s="90"/>
      <c r="U32" s="90"/>
      <c r="V32" s="89"/>
    </row>
    <row r="33" spans="1:22" x14ac:dyDescent="0.2">
      <c r="A33" s="87">
        <v>25</v>
      </c>
      <c r="B33" s="21" t="s">
        <v>1</v>
      </c>
      <c r="C33" s="22">
        <f t="shared" si="3"/>
        <v>0</v>
      </c>
      <c r="D33" s="23">
        <f t="shared" si="3"/>
        <v>0</v>
      </c>
      <c r="E33" s="23">
        <f t="shared" si="3"/>
        <v>0</v>
      </c>
      <c r="F33" s="24"/>
      <c r="G33" s="25">
        <f t="shared" si="4"/>
        <v>0</v>
      </c>
      <c r="H33" s="23"/>
      <c r="I33" s="23"/>
      <c r="J33" s="26"/>
      <c r="K33" s="22">
        <f>L33+N33</f>
        <v>0</v>
      </c>
      <c r="L33" s="23"/>
      <c r="M33" s="29"/>
      <c r="N33" s="24"/>
      <c r="O33" s="25"/>
      <c r="P33" s="23"/>
      <c r="Q33" s="23"/>
      <c r="R33" s="26"/>
      <c r="S33" s="25"/>
      <c r="T33" s="23"/>
      <c r="U33" s="23"/>
      <c r="V33" s="26"/>
    </row>
    <row r="34" spans="1:22" x14ac:dyDescent="0.2">
      <c r="A34" s="87">
        <v>26</v>
      </c>
      <c r="B34" s="21" t="s">
        <v>7</v>
      </c>
      <c r="C34" s="22">
        <f t="shared" si="3"/>
        <v>0</v>
      </c>
      <c r="D34" s="23">
        <f t="shared" si="3"/>
        <v>0</v>
      </c>
      <c r="E34" s="23">
        <f t="shared" si="3"/>
        <v>0</v>
      </c>
      <c r="F34" s="24"/>
      <c r="G34" s="25">
        <f t="shared" si="4"/>
        <v>0</v>
      </c>
      <c r="H34" s="23"/>
      <c r="I34" s="23"/>
      <c r="J34" s="26"/>
      <c r="K34" s="22">
        <f t="shared" ref="K34:K43" si="5">L34+N34</f>
        <v>0</v>
      </c>
      <c r="L34" s="23"/>
      <c r="M34" s="23"/>
      <c r="N34" s="27"/>
      <c r="O34" s="25"/>
      <c r="P34" s="23"/>
      <c r="Q34" s="23"/>
      <c r="R34" s="26"/>
      <c r="S34" s="25">
        <f t="shared" ref="S34:S43" si="6">T34+V34</f>
        <v>0</v>
      </c>
      <c r="T34" s="23"/>
      <c r="U34" s="23"/>
      <c r="V34" s="28"/>
    </row>
    <row r="35" spans="1:22" x14ac:dyDescent="0.2">
      <c r="A35" s="87">
        <f t="shared" ref="A35:A43" si="7">+A34+1</f>
        <v>27</v>
      </c>
      <c r="B35" s="21" t="s">
        <v>8</v>
      </c>
      <c r="C35" s="22">
        <f t="shared" si="3"/>
        <v>0</v>
      </c>
      <c r="D35" s="23">
        <f t="shared" si="3"/>
        <v>0</v>
      </c>
      <c r="E35" s="23">
        <f t="shared" si="3"/>
        <v>0</v>
      </c>
      <c r="F35" s="24"/>
      <c r="G35" s="25">
        <f t="shared" si="4"/>
        <v>0</v>
      </c>
      <c r="H35" s="23"/>
      <c r="I35" s="23"/>
      <c r="J35" s="28"/>
      <c r="K35" s="22">
        <f t="shared" si="5"/>
        <v>0</v>
      </c>
      <c r="L35" s="23"/>
      <c r="M35" s="23"/>
      <c r="N35" s="27"/>
      <c r="O35" s="25"/>
      <c r="P35" s="23"/>
      <c r="Q35" s="23"/>
      <c r="R35" s="26"/>
      <c r="S35" s="25">
        <f t="shared" si="6"/>
        <v>0</v>
      </c>
      <c r="T35" s="23"/>
      <c r="U35" s="23"/>
      <c r="V35" s="26"/>
    </row>
    <row r="36" spans="1:22" x14ac:dyDescent="0.2">
      <c r="A36" s="87">
        <f t="shared" si="7"/>
        <v>28</v>
      </c>
      <c r="B36" s="21" t="s">
        <v>9</v>
      </c>
      <c r="C36" s="22">
        <f t="shared" si="3"/>
        <v>0</v>
      </c>
      <c r="D36" s="23">
        <f t="shared" si="3"/>
        <v>0</v>
      </c>
      <c r="E36" s="23">
        <f t="shared" si="3"/>
        <v>0</v>
      </c>
      <c r="F36" s="24"/>
      <c r="G36" s="25">
        <f t="shared" si="4"/>
        <v>0</v>
      </c>
      <c r="H36" s="23"/>
      <c r="I36" s="23"/>
      <c r="J36" s="28"/>
      <c r="K36" s="22">
        <f t="shared" si="5"/>
        <v>0</v>
      </c>
      <c r="L36" s="23"/>
      <c r="M36" s="23"/>
      <c r="N36" s="27"/>
      <c r="O36" s="25"/>
      <c r="P36" s="23"/>
      <c r="Q36" s="23"/>
      <c r="R36" s="26"/>
      <c r="S36" s="25">
        <f t="shared" si="6"/>
        <v>0</v>
      </c>
      <c r="T36" s="23"/>
      <c r="U36" s="23"/>
      <c r="V36" s="28"/>
    </row>
    <row r="37" spans="1:22" x14ac:dyDescent="0.2">
      <c r="A37" s="87">
        <f t="shared" si="7"/>
        <v>29</v>
      </c>
      <c r="B37" s="21" t="s">
        <v>10</v>
      </c>
      <c r="C37" s="22">
        <f t="shared" si="3"/>
        <v>0</v>
      </c>
      <c r="D37" s="23">
        <f t="shared" si="3"/>
        <v>0</v>
      </c>
      <c r="E37" s="23">
        <f t="shared" si="3"/>
        <v>0</v>
      </c>
      <c r="F37" s="24"/>
      <c r="G37" s="25">
        <f t="shared" si="4"/>
        <v>0</v>
      </c>
      <c r="H37" s="23"/>
      <c r="I37" s="23"/>
      <c r="J37" s="28"/>
      <c r="K37" s="22">
        <f t="shared" si="5"/>
        <v>0</v>
      </c>
      <c r="L37" s="23"/>
      <c r="M37" s="23"/>
      <c r="N37" s="27"/>
      <c r="O37" s="25"/>
      <c r="P37" s="23"/>
      <c r="Q37" s="23"/>
      <c r="R37" s="26"/>
      <c r="S37" s="25">
        <f t="shared" si="6"/>
        <v>0</v>
      </c>
      <c r="T37" s="23"/>
      <c r="U37" s="23"/>
      <c r="V37" s="28"/>
    </row>
    <row r="38" spans="1:22" x14ac:dyDescent="0.2">
      <c r="A38" s="87">
        <f t="shared" si="7"/>
        <v>30</v>
      </c>
      <c r="B38" s="21" t="s">
        <v>11</v>
      </c>
      <c r="C38" s="22">
        <f t="shared" si="3"/>
        <v>0</v>
      </c>
      <c r="D38" s="23">
        <f t="shared" si="3"/>
        <v>0</v>
      </c>
      <c r="E38" s="23">
        <f t="shared" si="3"/>
        <v>0</v>
      </c>
      <c r="F38" s="24"/>
      <c r="G38" s="25">
        <f t="shared" si="4"/>
        <v>0</v>
      </c>
      <c r="H38" s="23"/>
      <c r="I38" s="23"/>
      <c r="J38" s="28"/>
      <c r="K38" s="22">
        <f t="shared" si="5"/>
        <v>0</v>
      </c>
      <c r="L38" s="23"/>
      <c r="M38" s="23"/>
      <c r="N38" s="27"/>
      <c r="O38" s="25"/>
      <c r="P38" s="23"/>
      <c r="Q38" s="23"/>
      <c r="R38" s="26"/>
      <c r="S38" s="25">
        <f t="shared" si="6"/>
        <v>0</v>
      </c>
      <c r="T38" s="23"/>
      <c r="U38" s="23"/>
      <c r="V38" s="28"/>
    </row>
    <row r="39" spans="1:22" x14ac:dyDescent="0.2">
      <c r="A39" s="87">
        <f t="shared" si="7"/>
        <v>31</v>
      </c>
      <c r="B39" s="21" t="s">
        <v>12</v>
      </c>
      <c r="C39" s="22">
        <f t="shared" si="3"/>
        <v>0</v>
      </c>
      <c r="D39" s="23">
        <f t="shared" si="3"/>
        <v>0</v>
      </c>
      <c r="E39" s="23">
        <f t="shared" si="3"/>
        <v>0</v>
      </c>
      <c r="F39" s="24"/>
      <c r="G39" s="25">
        <f t="shared" si="4"/>
        <v>0</v>
      </c>
      <c r="H39" s="23"/>
      <c r="I39" s="23"/>
      <c r="J39" s="26"/>
      <c r="K39" s="22">
        <f t="shared" si="5"/>
        <v>0</v>
      </c>
      <c r="L39" s="23"/>
      <c r="M39" s="23"/>
      <c r="N39" s="27"/>
      <c r="O39" s="25"/>
      <c r="P39" s="23"/>
      <c r="Q39" s="23"/>
      <c r="R39" s="26"/>
      <c r="S39" s="25">
        <f t="shared" si="6"/>
        <v>0</v>
      </c>
      <c r="T39" s="23"/>
      <c r="U39" s="23"/>
      <c r="V39" s="28"/>
    </row>
    <row r="40" spans="1:22" x14ac:dyDescent="0.2">
      <c r="A40" s="87">
        <f t="shared" si="7"/>
        <v>32</v>
      </c>
      <c r="B40" s="21" t="s">
        <v>13</v>
      </c>
      <c r="C40" s="22">
        <f t="shared" si="3"/>
        <v>0</v>
      </c>
      <c r="D40" s="23">
        <f t="shared" si="3"/>
        <v>0</v>
      </c>
      <c r="E40" s="23">
        <f t="shared" si="3"/>
        <v>0</v>
      </c>
      <c r="F40" s="24"/>
      <c r="G40" s="25">
        <f t="shared" si="4"/>
        <v>0</v>
      </c>
      <c r="H40" s="23"/>
      <c r="I40" s="23"/>
      <c r="J40" s="28"/>
      <c r="K40" s="22">
        <f t="shared" si="5"/>
        <v>0</v>
      </c>
      <c r="L40" s="23"/>
      <c r="M40" s="23"/>
      <c r="N40" s="27"/>
      <c r="O40" s="25"/>
      <c r="P40" s="23"/>
      <c r="Q40" s="23"/>
      <c r="R40" s="26"/>
      <c r="S40" s="25">
        <f t="shared" si="6"/>
        <v>0</v>
      </c>
      <c r="T40" s="23"/>
      <c r="U40" s="23"/>
      <c r="V40" s="28"/>
    </row>
    <row r="41" spans="1:22" x14ac:dyDescent="0.2">
      <c r="A41" s="87">
        <f t="shared" si="7"/>
        <v>33</v>
      </c>
      <c r="B41" s="21" t="s">
        <v>14</v>
      </c>
      <c r="C41" s="22">
        <f t="shared" si="3"/>
        <v>0</v>
      </c>
      <c r="D41" s="23">
        <f t="shared" si="3"/>
        <v>0</v>
      </c>
      <c r="E41" s="23">
        <f t="shared" si="3"/>
        <v>0</v>
      </c>
      <c r="F41" s="24"/>
      <c r="G41" s="25">
        <f t="shared" si="4"/>
        <v>0</v>
      </c>
      <c r="H41" s="23"/>
      <c r="I41" s="23"/>
      <c r="J41" s="28"/>
      <c r="K41" s="22">
        <f t="shared" si="5"/>
        <v>0</v>
      </c>
      <c r="L41" s="23"/>
      <c r="M41" s="23"/>
      <c r="N41" s="27"/>
      <c r="O41" s="25"/>
      <c r="P41" s="23"/>
      <c r="Q41" s="23"/>
      <c r="R41" s="26"/>
      <c r="S41" s="25">
        <f t="shared" si="6"/>
        <v>0</v>
      </c>
      <c r="T41" s="23"/>
      <c r="U41" s="23"/>
      <c r="V41" s="28"/>
    </row>
    <row r="42" spans="1:22" x14ac:dyDescent="0.2">
      <c r="A42" s="87">
        <f t="shared" si="7"/>
        <v>34</v>
      </c>
      <c r="B42" s="21" t="s">
        <v>28</v>
      </c>
      <c r="C42" s="22">
        <f t="shared" si="3"/>
        <v>0</v>
      </c>
      <c r="D42" s="23">
        <f t="shared" si="3"/>
        <v>0</v>
      </c>
      <c r="E42" s="23">
        <f t="shared" si="3"/>
        <v>0</v>
      </c>
      <c r="F42" s="24"/>
      <c r="G42" s="25">
        <f t="shared" si="4"/>
        <v>0</v>
      </c>
      <c r="H42" s="23"/>
      <c r="I42" s="23"/>
      <c r="J42" s="26"/>
      <c r="K42" s="22">
        <f t="shared" si="5"/>
        <v>0</v>
      </c>
      <c r="L42" s="23"/>
      <c r="M42" s="23"/>
      <c r="N42" s="27"/>
      <c r="O42" s="25"/>
      <c r="P42" s="23"/>
      <c r="Q42" s="23"/>
      <c r="R42" s="26"/>
      <c r="S42" s="25">
        <f t="shared" si="6"/>
        <v>0</v>
      </c>
      <c r="T42" s="23"/>
      <c r="U42" s="23"/>
      <c r="V42" s="28"/>
    </row>
    <row r="43" spans="1:22" ht="13.5" thickBot="1" x14ac:dyDescent="0.25">
      <c r="A43" s="102">
        <f t="shared" si="7"/>
        <v>35</v>
      </c>
      <c r="B43" s="51" t="s">
        <v>16</v>
      </c>
      <c r="C43" s="39">
        <f t="shared" si="3"/>
        <v>0</v>
      </c>
      <c r="D43" s="40">
        <f t="shared" si="3"/>
        <v>0</v>
      </c>
      <c r="E43" s="40">
        <f t="shared" si="3"/>
        <v>0</v>
      </c>
      <c r="F43" s="41"/>
      <c r="G43" s="53">
        <f t="shared" si="4"/>
        <v>0</v>
      </c>
      <c r="H43" s="52"/>
      <c r="I43" s="52"/>
      <c r="J43" s="54"/>
      <c r="K43" s="39">
        <f t="shared" si="5"/>
        <v>0</v>
      </c>
      <c r="L43" s="40"/>
      <c r="M43" s="40"/>
      <c r="N43" s="44"/>
      <c r="O43" s="53"/>
      <c r="P43" s="52"/>
      <c r="Q43" s="52"/>
      <c r="R43" s="55"/>
      <c r="S43" s="53">
        <f t="shared" si="6"/>
        <v>0</v>
      </c>
      <c r="T43" s="52"/>
      <c r="U43" s="52"/>
      <c r="V43" s="54"/>
    </row>
    <row r="44" spans="1:22" ht="30.75" thickBot="1" x14ac:dyDescent="0.3">
      <c r="A44" s="67">
        <v>36</v>
      </c>
      <c r="B44" s="68" t="s">
        <v>99</v>
      </c>
      <c r="C44" s="69">
        <f t="shared" si="3"/>
        <v>12628.068999999998</v>
      </c>
      <c r="D44" s="56">
        <f t="shared" si="3"/>
        <v>12616.249999999998</v>
      </c>
      <c r="E44" s="56">
        <f t="shared" si="3"/>
        <v>8198.4619999999977</v>
      </c>
      <c r="F44" s="61">
        <f>J44+N44+R44+V44</f>
        <v>11.819000000000001</v>
      </c>
      <c r="G44" s="70">
        <f>G45+SUM(G55:G85)+SUM(G86:G98)-G90</f>
        <v>5756.8810000000003</v>
      </c>
      <c r="H44" s="56">
        <f>H45+SUM(H55:H85)+SUM(H86:H98)-H90</f>
        <v>5747.0620000000008</v>
      </c>
      <c r="I44" s="56">
        <f>I45+SUM(I55:I85)+SUM(I86:I98)-I90</f>
        <v>3573.1329999999994</v>
      </c>
      <c r="J44" s="56">
        <f>J45+SUM(J55:J85)+SUM(J86:J98)</f>
        <v>9.8190000000000008</v>
      </c>
      <c r="K44" s="60">
        <f>K45+SUM(K55:K98)</f>
        <v>239.86199999999997</v>
      </c>
      <c r="L44" s="56">
        <f>L45+SUM(L55:L98)</f>
        <v>239.86199999999997</v>
      </c>
      <c r="M44" s="56">
        <f>M45+SUM(M55:M98)</f>
        <v>82.593000000000004</v>
      </c>
      <c r="N44" s="103"/>
      <c r="O44" s="104">
        <f>O45+SUM(O55:O98)</f>
        <v>6048.3999999999978</v>
      </c>
      <c r="P44" s="48">
        <f>P45+SUM(P55:P98)</f>
        <v>6048.3999999999978</v>
      </c>
      <c r="Q44" s="48">
        <f>Q45+SUM(Q55:Q98)</f>
        <v>4518.9329999999982</v>
      </c>
      <c r="R44" s="61"/>
      <c r="S44" s="60">
        <f>S45+SUM(S55:S98)</f>
        <v>582.92600000000004</v>
      </c>
      <c r="T44" s="56">
        <f>SUM(T55:T98)</f>
        <v>580.92600000000004</v>
      </c>
      <c r="U44" s="56">
        <f>SUM(U55:U98)</f>
        <v>23.803000000000004</v>
      </c>
      <c r="V44" s="61">
        <f>SUM(V55:V98)</f>
        <v>2</v>
      </c>
    </row>
    <row r="45" spans="1:22" x14ac:dyDescent="0.2">
      <c r="A45" s="72">
        <f>+A44+1</f>
        <v>37</v>
      </c>
      <c r="B45" s="86" t="s">
        <v>100</v>
      </c>
      <c r="C45" s="81">
        <f t="shared" si="3"/>
        <v>287.67100000000005</v>
      </c>
      <c r="D45" s="79">
        <f t="shared" si="3"/>
        <v>287.67100000000005</v>
      </c>
      <c r="E45" s="79">
        <f t="shared" si="3"/>
        <v>134.84699999999998</v>
      </c>
      <c r="F45" s="105"/>
      <c r="G45" s="106">
        <f>H45+J45</f>
        <v>169.44400000000002</v>
      </c>
      <c r="H45" s="107">
        <f>SUM(H46:H54)</f>
        <v>169.44400000000002</v>
      </c>
      <c r="I45" s="107">
        <f>SUM(I46:I53)</f>
        <v>123.249</v>
      </c>
      <c r="J45" s="108"/>
      <c r="K45" s="81">
        <f>+L45</f>
        <v>103.062</v>
      </c>
      <c r="L45" s="79">
        <f>SUM(L46:L54)</f>
        <v>103.062</v>
      </c>
      <c r="M45" s="79"/>
      <c r="N45" s="109"/>
      <c r="O45" s="106">
        <f>P45+R45</f>
        <v>15.164999999999999</v>
      </c>
      <c r="P45" s="107">
        <f>SUM(P46:P53)</f>
        <v>15.164999999999999</v>
      </c>
      <c r="Q45" s="110">
        <f>SUM(Q46:Q53)</f>
        <v>11.597999999999999</v>
      </c>
      <c r="R45" s="111"/>
      <c r="S45" s="112"/>
      <c r="T45" s="113"/>
      <c r="U45" s="113"/>
      <c r="V45" s="109"/>
    </row>
    <row r="46" spans="1:22" x14ac:dyDescent="0.2">
      <c r="A46" s="87">
        <v>38</v>
      </c>
      <c r="B46" s="36" t="s">
        <v>101</v>
      </c>
      <c r="C46" s="16">
        <f>D46+F46</f>
        <v>9</v>
      </c>
      <c r="D46" s="90">
        <f>G46+K46+O46+S46</f>
        <v>9</v>
      </c>
      <c r="E46" s="90">
        <f>I46+M46+Q46+U46</f>
        <v>6.8979999999999997</v>
      </c>
      <c r="F46" s="91"/>
      <c r="G46" s="92"/>
      <c r="H46" s="90"/>
      <c r="I46" s="90"/>
      <c r="J46" s="94"/>
      <c r="K46" s="92"/>
      <c r="L46" s="90"/>
      <c r="M46" s="90"/>
      <c r="N46" s="32"/>
      <c r="O46" s="16">
        <f>P46+R46</f>
        <v>9</v>
      </c>
      <c r="P46" s="90">
        <v>9</v>
      </c>
      <c r="Q46" s="90">
        <v>6.8979999999999997</v>
      </c>
      <c r="R46" s="94"/>
      <c r="S46" s="96"/>
      <c r="T46" s="90"/>
      <c r="U46" s="90"/>
      <c r="V46" s="114"/>
    </row>
    <row r="47" spans="1:22" x14ac:dyDescent="0.2">
      <c r="A47" s="87">
        <v>39</v>
      </c>
      <c r="B47" s="36" t="s">
        <v>102</v>
      </c>
      <c r="C47" s="16">
        <f t="shared" si="3"/>
        <v>103.062</v>
      </c>
      <c r="D47" s="90">
        <f t="shared" si="3"/>
        <v>103.062</v>
      </c>
      <c r="E47" s="90"/>
      <c r="F47" s="91"/>
      <c r="G47" s="92"/>
      <c r="H47" s="90"/>
      <c r="I47" s="90"/>
      <c r="J47" s="89"/>
      <c r="K47" s="16">
        <f>+L47</f>
        <v>103.062</v>
      </c>
      <c r="L47" s="90">
        <v>103.062</v>
      </c>
      <c r="M47" s="90"/>
      <c r="N47" s="89"/>
      <c r="O47" s="16"/>
      <c r="P47" s="90"/>
      <c r="Q47" s="90"/>
      <c r="R47" s="89"/>
      <c r="S47" s="96"/>
      <c r="T47" s="90"/>
      <c r="U47" s="90"/>
      <c r="V47" s="89"/>
    </row>
    <row r="48" spans="1:22" x14ac:dyDescent="0.2">
      <c r="A48" s="87">
        <v>40</v>
      </c>
      <c r="B48" s="36" t="s">
        <v>103</v>
      </c>
      <c r="C48" s="16">
        <f t="shared" si="3"/>
        <v>0</v>
      </c>
      <c r="D48" s="90">
        <f t="shared" si="3"/>
        <v>0</v>
      </c>
      <c r="E48" s="90"/>
      <c r="F48" s="91"/>
      <c r="G48" s="92">
        <f t="shared" ref="G48:G54" si="8">H48+J48</f>
        <v>0</v>
      </c>
      <c r="H48" s="90"/>
      <c r="I48" s="90"/>
      <c r="J48" s="89"/>
      <c r="K48" s="25"/>
      <c r="L48" s="90"/>
      <c r="M48" s="90"/>
      <c r="N48" s="89"/>
      <c r="O48" s="16"/>
      <c r="P48" s="90"/>
      <c r="Q48" s="90"/>
      <c r="R48" s="89"/>
      <c r="S48" s="96"/>
      <c r="T48" s="90"/>
      <c r="U48" s="90"/>
      <c r="V48" s="89"/>
    </row>
    <row r="49" spans="1:22" x14ac:dyDescent="0.2">
      <c r="A49" s="87">
        <v>41</v>
      </c>
      <c r="B49" s="35" t="s">
        <v>104</v>
      </c>
      <c r="C49" s="16">
        <f t="shared" si="3"/>
        <v>0</v>
      </c>
      <c r="D49" s="90">
        <f t="shared" si="3"/>
        <v>0</v>
      </c>
      <c r="E49" s="90"/>
      <c r="F49" s="91"/>
      <c r="G49" s="92">
        <f t="shared" si="8"/>
        <v>0</v>
      </c>
      <c r="H49" s="90"/>
      <c r="I49" s="90"/>
      <c r="J49" s="89"/>
      <c r="K49" s="92"/>
      <c r="L49" s="90"/>
      <c r="M49" s="90"/>
      <c r="N49" s="89"/>
      <c r="O49" s="16"/>
      <c r="P49" s="90"/>
      <c r="Q49" s="90"/>
      <c r="R49" s="89"/>
      <c r="S49" s="96"/>
      <c r="T49" s="90"/>
      <c r="U49" s="90"/>
      <c r="V49" s="89"/>
    </row>
    <row r="50" spans="1:22" x14ac:dyDescent="0.2">
      <c r="A50" s="87">
        <f>+A49+1</f>
        <v>42</v>
      </c>
      <c r="B50" s="115" t="s">
        <v>105</v>
      </c>
      <c r="C50" s="16">
        <f t="shared" si="3"/>
        <v>0</v>
      </c>
      <c r="D50" s="90">
        <f t="shared" si="3"/>
        <v>0</v>
      </c>
      <c r="E50" s="90"/>
      <c r="F50" s="91"/>
      <c r="G50" s="92">
        <f t="shared" si="8"/>
        <v>0</v>
      </c>
      <c r="H50" s="90"/>
      <c r="I50" s="90"/>
      <c r="J50" s="89"/>
      <c r="K50" s="92"/>
      <c r="L50" s="90"/>
      <c r="M50" s="90"/>
      <c r="N50" s="89"/>
      <c r="O50" s="25"/>
      <c r="P50" s="90"/>
      <c r="Q50" s="90"/>
      <c r="R50" s="89"/>
      <c r="S50" s="96"/>
      <c r="T50" s="90"/>
      <c r="U50" s="90"/>
      <c r="V50" s="89"/>
    </row>
    <row r="51" spans="1:22" x14ac:dyDescent="0.2">
      <c r="A51" s="87">
        <v>43</v>
      </c>
      <c r="B51" s="36" t="s">
        <v>106</v>
      </c>
      <c r="C51" s="16">
        <f t="shared" si="3"/>
        <v>0</v>
      </c>
      <c r="D51" s="90">
        <f t="shared" si="3"/>
        <v>0</v>
      </c>
      <c r="E51" s="90"/>
      <c r="F51" s="91"/>
      <c r="G51" s="92">
        <f t="shared" si="8"/>
        <v>0</v>
      </c>
      <c r="H51" s="90"/>
      <c r="I51" s="90"/>
      <c r="J51" s="89"/>
      <c r="K51" s="92"/>
      <c r="L51" s="90"/>
      <c r="M51" s="90"/>
      <c r="N51" s="89"/>
      <c r="O51" s="25"/>
      <c r="P51" s="90"/>
      <c r="Q51" s="90"/>
      <c r="R51" s="89"/>
      <c r="S51" s="96"/>
      <c r="T51" s="90"/>
      <c r="U51" s="90"/>
      <c r="V51" s="89"/>
    </row>
    <row r="52" spans="1:22" x14ac:dyDescent="0.2">
      <c r="A52" s="87">
        <v>44</v>
      </c>
      <c r="B52" s="36" t="s">
        <v>107</v>
      </c>
      <c r="C52" s="16">
        <f t="shared" si="3"/>
        <v>155.13</v>
      </c>
      <c r="D52" s="90">
        <f t="shared" si="3"/>
        <v>155.13</v>
      </c>
      <c r="E52" s="19">
        <f>I52+M52+Q52+U52</f>
        <v>114.852</v>
      </c>
      <c r="F52" s="24"/>
      <c r="G52" s="92">
        <f t="shared" si="8"/>
        <v>148.965</v>
      </c>
      <c r="H52" s="90">
        <v>148.965</v>
      </c>
      <c r="I52" s="90">
        <v>110.152</v>
      </c>
      <c r="J52" s="89"/>
      <c r="K52" s="92"/>
      <c r="L52" s="90"/>
      <c r="M52" s="90"/>
      <c r="N52" s="89"/>
      <c r="O52" s="16">
        <f>P52+R52</f>
        <v>6.165</v>
      </c>
      <c r="P52" s="90">
        <v>6.165</v>
      </c>
      <c r="Q52" s="90">
        <v>4.7</v>
      </c>
      <c r="R52" s="89"/>
      <c r="S52" s="96"/>
      <c r="T52" s="90"/>
      <c r="U52" s="90"/>
      <c r="V52" s="89"/>
    </row>
    <row r="53" spans="1:22" x14ac:dyDescent="0.2">
      <c r="A53" s="87">
        <v>45</v>
      </c>
      <c r="B53" s="36" t="s">
        <v>108</v>
      </c>
      <c r="C53" s="16">
        <f t="shared" si="3"/>
        <v>20.478999999999999</v>
      </c>
      <c r="D53" s="90">
        <f t="shared" si="3"/>
        <v>20.478999999999999</v>
      </c>
      <c r="E53" s="19">
        <f>I53+M53+Q53+U53</f>
        <v>13.097</v>
      </c>
      <c r="F53" s="24"/>
      <c r="G53" s="92">
        <f t="shared" si="8"/>
        <v>20.478999999999999</v>
      </c>
      <c r="H53" s="90">
        <v>20.478999999999999</v>
      </c>
      <c r="I53" s="90">
        <v>13.097</v>
      </c>
      <c r="J53" s="89"/>
      <c r="K53" s="92"/>
      <c r="L53" s="90"/>
      <c r="M53" s="90"/>
      <c r="N53" s="89"/>
      <c r="O53" s="25"/>
      <c r="P53" s="90"/>
      <c r="Q53" s="90"/>
      <c r="R53" s="89"/>
      <c r="S53" s="96"/>
      <c r="T53" s="90"/>
      <c r="U53" s="90"/>
      <c r="V53" s="89"/>
    </row>
    <row r="54" spans="1:22" ht="25.5" x14ac:dyDescent="0.2">
      <c r="A54" s="87">
        <v>46</v>
      </c>
      <c r="B54" s="100" t="s">
        <v>109</v>
      </c>
      <c r="C54" s="16">
        <f t="shared" si="3"/>
        <v>0</v>
      </c>
      <c r="D54" s="90">
        <f t="shared" si="3"/>
        <v>0</v>
      </c>
      <c r="E54" s="23"/>
      <c r="F54" s="24"/>
      <c r="G54" s="92">
        <f t="shared" si="8"/>
        <v>0</v>
      </c>
      <c r="H54" s="90"/>
      <c r="I54" s="90"/>
      <c r="J54" s="89"/>
      <c r="K54" s="92"/>
      <c r="L54" s="90"/>
      <c r="M54" s="90"/>
      <c r="N54" s="89"/>
      <c r="O54" s="25"/>
      <c r="P54" s="90"/>
      <c r="Q54" s="90"/>
      <c r="R54" s="89"/>
      <c r="S54" s="96"/>
      <c r="T54" s="90"/>
      <c r="U54" s="90"/>
      <c r="V54" s="89"/>
    </row>
    <row r="55" spans="1:22" x14ac:dyDescent="0.2">
      <c r="A55" s="87">
        <v>47</v>
      </c>
      <c r="B55" s="21" t="s">
        <v>29</v>
      </c>
      <c r="C55" s="25">
        <f t="shared" ref="C55:E60" si="9">+G55+K55+O55+S55</f>
        <v>365.226</v>
      </c>
      <c r="D55" s="23">
        <f t="shared" si="9"/>
        <v>365.226</v>
      </c>
      <c r="E55" s="23">
        <f t="shared" si="9"/>
        <v>238.83999999999997</v>
      </c>
      <c r="F55" s="24"/>
      <c r="G55" s="25">
        <f t="shared" ref="G55:G60" si="10">+H55</f>
        <v>234.202</v>
      </c>
      <c r="H55" s="23">
        <v>234.202</v>
      </c>
      <c r="I55" s="29">
        <v>159.52799999999999</v>
      </c>
      <c r="J55" s="89"/>
      <c r="K55" s="92"/>
      <c r="L55" s="90"/>
      <c r="M55" s="90"/>
      <c r="N55" s="89"/>
      <c r="O55" s="25">
        <f t="shared" ref="O55:O89" si="11">+P55</f>
        <v>107.324</v>
      </c>
      <c r="P55" s="23">
        <v>107.324</v>
      </c>
      <c r="Q55" s="23">
        <v>79.311999999999998</v>
      </c>
      <c r="R55" s="26"/>
      <c r="S55" s="22">
        <f t="shared" ref="S55:S80" si="12">+T55</f>
        <v>23.7</v>
      </c>
      <c r="T55" s="23">
        <v>23.7</v>
      </c>
      <c r="U55" s="23"/>
      <c r="V55" s="26"/>
    </row>
    <row r="56" spans="1:22" x14ac:dyDescent="0.2">
      <c r="A56" s="87">
        <f t="shared" ref="A56:A62" si="13">+A55+1</f>
        <v>48</v>
      </c>
      <c r="B56" s="21" t="s">
        <v>30</v>
      </c>
      <c r="C56" s="25">
        <f t="shared" si="9"/>
        <v>615.23500000000013</v>
      </c>
      <c r="D56" s="23">
        <f t="shared" si="9"/>
        <v>615.23500000000013</v>
      </c>
      <c r="E56" s="23">
        <f t="shared" si="9"/>
        <v>395.31299999999999</v>
      </c>
      <c r="F56" s="24"/>
      <c r="G56" s="25">
        <f t="shared" si="10"/>
        <v>410.77100000000002</v>
      </c>
      <c r="H56" s="23">
        <v>410.77100000000002</v>
      </c>
      <c r="I56" s="29">
        <v>281.18</v>
      </c>
      <c r="J56" s="89"/>
      <c r="K56" s="92"/>
      <c r="L56" s="90"/>
      <c r="M56" s="90"/>
      <c r="N56" s="89"/>
      <c r="O56" s="25">
        <f t="shared" si="11"/>
        <v>154.524</v>
      </c>
      <c r="P56" s="23">
        <v>154.524</v>
      </c>
      <c r="Q56" s="23">
        <v>114.133</v>
      </c>
      <c r="R56" s="26"/>
      <c r="S56" s="22">
        <f t="shared" si="12"/>
        <v>49.94</v>
      </c>
      <c r="T56" s="23">
        <v>49.94</v>
      </c>
      <c r="U56" s="23"/>
      <c r="V56" s="26"/>
    </row>
    <row r="57" spans="1:22" x14ac:dyDescent="0.2">
      <c r="A57" s="87">
        <f t="shared" si="13"/>
        <v>49</v>
      </c>
      <c r="B57" s="21" t="s">
        <v>17</v>
      </c>
      <c r="C57" s="25">
        <f t="shared" si="9"/>
        <v>250.35600000000002</v>
      </c>
      <c r="D57" s="23">
        <f t="shared" si="9"/>
        <v>250.35600000000002</v>
      </c>
      <c r="E57" s="23">
        <f t="shared" si="9"/>
        <v>149.86500000000001</v>
      </c>
      <c r="F57" s="24"/>
      <c r="G57" s="25">
        <f t="shared" si="10"/>
        <v>161.22800000000001</v>
      </c>
      <c r="H57" s="23">
        <v>161.22800000000001</v>
      </c>
      <c r="I57" s="29">
        <v>92.748000000000005</v>
      </c>
      <c r="J57" s="89"/>
      <c r="K57" s="92"/>
      <c r="L57" s="90"/>
      <c r="M57" s="90"/>
      <c r="N57" s="89"/>
      <c r="O57" s="25">
        <f t="shared" si="11"/>
        <v>77.254000000000005</v>
      </c>
      <c r="P57" s="23">
        <v>77.254000000000005</v>
      </c>
      <c r="Q57" s="23">
        <v>57.116999999999997</v>
      </c>
      <c r="R57" s="26"/>
      <c r="S57" s="22">
        <f t="shared" si="12"/>
        <v>11.874000000000001</v>
      </c>
      <c r="T57" s="23">
        <v>11.874000000000001</v>
      </c>
      <c r="U57" s="23"/>
      <c r="V57" s="26"/>
    </row>
    <row r="58" spans="1:22" x14ac:dyDescent="0.2">
      <c r="A58" s="87">
        <f t="shared" si="13"/>
        <v>50</v>
      </c>
      <c r="B58" s="21" t="s">
        <v>62</v>
      </c>
      <c r="C58" s="25">
        <f t="shared" si="9"/>
        <v>507.96699999999998</v>
      </c>
      <c r="D58" s="23">
        <f t="shared" si="9"/>
        <v>507.96699999999998</v>
      </c>
      <c r="E58" s="23">
        <f t="shared" si="9"/>
        <v>311.05700000000002</v>
      </c>
      <c r="F58" s="24"/>
      <c r="G58" s="25">
        <f t="shared" si="10"/>
        <v>251.68199999999999</v>
      </c>
      <c r="H58" s="23">
        <v>251.68199999999999</v>
      </c>
      <c r="I58" s="23">
        <v>160.03700000000001</v>
      </c>
      <c r="J58" s="89"/>
      <c r="K58" s="92"/>
      <c r="L58" s="90"/>
      <c r="M58" s="90"/>
      <c r="N58" s="89"/>
      <c r="O58" s="25">
        <f t="shared" si="11"/>
        <v>204.285</v>
      </c>
      <c r="P58" s="23">
        <v>204.285</v>
      </c>
      <c r="Q58" s="23">
        <v>151.02000000000001</v>
      </c>
      <c r="R58" s="26"/>
      <c r="S58" s="22">
        <f t="shared" si="12"/>
        <v>52</v>
      </c>
      <c r="T58" s="23">
        <v>52</v>
      </c>
      <c r="U58" s="23"/>
      <c r="V58" s="26"/>
    </row>
    <row r="59" spans="1:22" x14ac:dyDescent="0.2">
      <c r="A59" s="87">
        <f t="shared" si="13"/>
        <v>51</v>
      </c>
      <c r="B59" s="21" t="s">
        <v>63</v>
      </c>
      <c r="C59" s="25">
        <f t="shared" si="9"/>
        <v>187.17400000000001</v>
      </c>
      <c r="D59" s="23">
        <f t="shared" si="9"/>
        <v>187.17400000000001</v>
      </c>
      <c r="E59" s="23">
        <f t="shared" si="9"/>
        <v>118.002</v>
      </c>
      <c r="F59" s="24"/>
      <c r="G59" s="25">
        <f t="shared" si="10"/>
        <v>125.989</v>
      </c>
      <c r="H59" s="23">
        <v>125.989</v>
      </c>
      <c r="I59" s="23">
        <v>80.013999999999996</v>
      </c>
      <c r="J59" s="89"/>
      <c r="K59" s="92"/>
      <c r="L59" s="90"/>
      <c r="M59" s="90"/>
      <c r="N59" s="89"/>
      <c r="O59" s="25">
        <f t="shared" si="11"/>
        <v>51.384999999999998</v>
      </c>
      <c r="P59" s="23">
        <v>51.384999999999998</v>
      </c>
      <c r="Q59" s="23">
        <v>37.988</v>
      </c>
      <c r="R59" s="26"/>
      <c r="S59" s="22">
        <f t="shared" si="12"/>
        <v>9.8000000000000007</v>
      </c>
      <c r="T59" s="23">
        <v>9.8000000000000007</v>
      </c>
      <c r="U59" s="23"/>
      <c r="V59" s="26"/>
    </row>
    <row r="60" spans="1:22" x14ac:dyDescent="0.2">
      <c r="A60" s="87">
        <f t="shared" si="13"/>
        <v>52</v>
      </c>
      <c r="B60" s="21" t="s">
        <v>64</v>
      </c>
      <c r="C60" s="25">
        <f t="shared" si="9"/>
        <v>217.50700000000001</v>
      </c>
      <c r="D60" s="23">
        <f t="shared" si="9"/>
        <v>217.50700000000001</v>
      </c>
      <c r="E60" s="23">
        <f t="shared" si="9"/>
        <v>153.99099999999999</v>
      </c>
      <c r="F60" s="24"/>
      <c r="G60" s="25">
        <f t="shared" si="10"/>
        <v>105.001</v>
      </c>
      <c r="H60" s="23">
        <v>105.001</v>
      </c>
      <c r="I60" s="23">
        <v>76.888999999999996</v>
      </c>
      <c r="J60" s="89"/>
      <c r="K60" s="92"/>
      <c r="L60" s="90"/>
      <c r="M60" s="90"/>
      <c r="N60" s="89"/>
      <c r="O60" s="25">
        <f t="shared" si="11"/>
        <v>103.206</v>
      </c>
      <c r="P60" s="23">
        <v>103.206</v>
      </c>
      <c r="Q60" s="23">
        <v>77.102000000000004</v>
      </c>
      <c r="R60" s="26"/>
      <c r="S60" s="22">
        <f t="shared" si="12"/>
        <v>9.3000000000000007</v>
      </c>
      <c r="T60" s="23">
        <v>9.3000000000000007</v>
      </c>
      <c r="U60" s="23"/>
      <c r="V60" s="26"/>
    </row>
    <row r="61" spans="1:22" x14ac:dyDescent="0.2">
      <c r="A61" s="87">
        <f t="shared" si="13"/>
        <v>53</v>
      </c>
      <c r="B61" s="50" t="s">
        <v>65</v>
      </c>
      <c r="C61" s="25">
        <f t="shared" ref="C61:E62" si="14">G61+K61+O61+S61</f>
        <v>99.957999999999998</v>
      </c>
      <c r="D61" s="23">
        <f t="shared" si="14"/>
        <v>99.957999999999998</v>
      </c>
      <c r="E61" s="23">
        <f t="shared" si="14"/>
        <v>73.231000000000009</v>
      </c>
      <c r="F61" s="24"/>
      <c r="G61" s="25">
        <f>H61+J61</f>
        <v>12.282999999999999</v>
      </c>
      <c r="H61" s="23">
        <v>12.282999999999999</v>
      </c>
      <c r="I61" s="23">
        <v>8.3070000000000004</v>
      </c>
      <c r="J61" s="89"/>
      <c r="K61" s="92"/>
      <c r="L61" s="90"/>
      <c r="M61" s="90"/>
      <c r="N61" s="89"/>
      <c r="O61" s="25">
        <f t="shared" si="11"/>
        <v>87.674999999999997</v>
      </c>
      <c r="P61" s="23">
        <v>87.674999999999997</v>
      </c>
      <c r="Q61" s="23">
        <v>64.924000000000007</v>
      </c>
      <c r="R61" s="26"/>
      <c r="S61" s="22"/>
      <c r="T61" s="23"/>
      <c r="U61" s="23"/>
      <c r="V61" s="26"/>
    </row>
    <row r="62" spans="1:22" x14ac:dyDescent="0.2">
      <c r="A62" s="87">
        <f t="shared" si="13"/>
        <v>54</v>
      </c>
      <c r="B62" s="49" t="s">
        <v>110</v>
      </c>
      <c r="C62" s="25">
        <f t="shared" si="14"/>
        <v>77.878</v>
      </c>
      <c r="D62" s="23">
        <f t="shared" si="14"/>
        <v>77.878</v>
      </c>
      <c r="E62" s="23">
        <f t="shared" si="14"/>
        <v>56.347000000000001</v>
      </c>
      <c r="F62" s="24"/>
      <c r="G62" s="25">
        <f>H62+J62</f>
        <v>38.540999999999997</v>
      </c>
      <c r="H62" s="23">
        <v>38.540999999999997</v>
      </c>
      <c r="I62" s="23">
        <v>26.817</v>
      </c>
      <c r="J62" s="26"/>
      <c r="K62" s="25"/>
      <c r="L62" s="23"/>
      <c r="M62" s="23"/>
      <c r="N62" s="26"/>
      <c r="O62" s="25">
        <f t="shared" si="11"/>
        <v>39.337000000000003</v>
      </c>
      <c r="P62" s="23">
        <v>39.337000000000003</v>
      </c>
      <c r="Q62" s="23">
        <v>29.53</v>
      </c>
      <c r="R62" s="26"/>
      <c r="S62" s="22"/>
      <c r="T62" s="23"/>
      <c r="U62" s="23"/>
      <c r="V62" s="26"/>
    </row>
    <row r="63" spans="1:22" x14ac:dyDescent="0.2">
      <c r="A63" s="87">
        <v>55</v>
      </c>
      <c r="B63" s="21" t="s">
        <v>37</v>
      </c>
      <c r="C63" s="25">
        <f t="shared" ref="C63:F73" si="15">+G63+K63+O63+S63</f>
        <v>624.67700000000002</v>
      </c>
      <c r="D63" s="23">
        <f t="shared" si="15"/>
        <v>624.67700000000002</v>
      </c>
      <c r="E63" s="23">
        <f t="shared" si="15"/>
        <v>400.18200000000002</v>
      </c>
      <c r="F63" s="24"/>
      <c r="G63" s="25">
        <f>+H63+J63</f>
        <v>389.04599999999999</v>
      </c>
      <c r="H63" s="23">
        <v>389.04599999999999</v>
      </c>
      <c r="I63" s="23">
        <v>262.05900000000003</v>
      </c>
      <c r="J63" s="26"/>
      <c r="K63" s="92"/>
      <c r="L63" s="90"/>
      <c r="M63" s="90"/>
      <c r="N63" s="89"/>
      <c r="O63" s="25">
        <f t="shared" si="11"/>
        <v>186.53100000000001</v>
      </c>
      <c r="P63" s="23">
        <v>186.53100000000001</v>
      </c>
      <c r="Q63" s="23">
        <v>138.12299999999999</v>
      </c>
      <c r="R63" s="26"/>
      <c r="S63" s="22">
        <f t="shared" si="12"/>
        <v>49.1</v>
      </c>
      <c r="T63" s="23">
        <v>49.1</v>
      </c>
      <c r="U63" s="23"/>
      <c r="V63" s="26"/>
    </row>
    <row r="64" spans="1:22" x14ac:dyDescent="0.2">
      <c r="A64" s="87">
        <f>+A63+1</f>
        <v>56</v>
      </c>
      <c r="B64" s="21" t="s">
        <v>18</v>
      </c>
      <c r="C64" s="25">
        <f t="shared" si="15"/>
        <v>603.21199999999999</v>
      </c>
      <c r="D64" s="23">
        <f t="shared" si="15"/>
        <v>603.21199999999999</v>
      </c>
      <c r="E64" s="23">
        <f t="shared" si="15"/>
        <v>415.82900000000001</v>
      </c>
      <c r="F64" s="24"/>
      <c r="G64" s="25">
        <f t="shared" ref="G64:G71" si="16">+H64</f>
        <v>157.303</v>
      </c>
      <c r="H64" s="23">
        <v>157.303</v>
      </c>
      <c r="I64" s="23">
        <v>96.394000000000005</v>
      </c>
      <c r="J64" s="26"/>
      <c r="K64" s="25"/>
      <c r="L64" s="23"/>
      <c r="M64" s="23"/>
      <c r="N64" s="26"/>
      <c r="O64" s="25">
        <f t="shared" si="11"/>
        <v>429.40899999999999</v>
      </c>
      <c r="P64" s="23">
        <v>429.40899999999999</v>
      </c>
      <c r="Q64" s="23">
        <v>319.435</v>
      </c>
      <c r="R64" s="26"/>
      <c r="S64" s="22">
        <f>+T64+V64</f>
        <v>16.5</v>
      </c>
      <c r="T64" s="23">
        <v>16.5</v>
      </c>
      <c r="U64" s="23"/>
      <c r="V64" s="26"/>
    </row>
    <row r="65" spans="1:22" x14ac:dyDescent="0.2">
      <c r="A65" s="87">
        <f>+A64+1</f>
        <v>57</v>
      </c>
      <c r="B65" s="21" t="s">
        <v>66</v>
      </c>
      <c r="C65" s="25">
        <f t="shared" si="15"/>
        <v>111.27</v>
      </c>
      <c r="D65" s="23">
        <f t="shared" si="15"/>
        <v>111.27</v>
      </c>
      <c r="E65" s="23">
        <f t="shared" si="15"/>
        <v>76.388999999999996</v>
      </c>
      <c r="F65" s="24"/>
      <c r="G65" s="25">
        <f t="shared" si="16"/>
        <v>44.99</v>
      </c>
      <c r="H65" s="23">
        <v>44.99</v>
      </c>
      <c r="I65" s="23">
        <v>32.421999999999997</v>
      </c>
      <c r="J65" s="89"/>
      <c r="K65" s="25"/>
      <c r="L65" s="90"/>
      <c r="M65" s="90"/>
      <c r="N65" s="89"/>
      <c r="O65" s="25">
        <f t="shared" si="11"/>
        <v>58.98</v>
      </c>
      <c r="P65" s="23">
        <v>58.98</v>
      </c>
      <c r="Q65" s="23">
        <v>43.966999999999999</v>
      </c>
      <c r="R65" s="26"/>
      <c r="S65" s="22">
        <f t="shared" si="12"/>
        <v>7.3</v>
      </c>
      <c r="T65" s="23">
        <v>7.3</v>
      </c>
      <c r="U65" s="23"/>
      <c r="V65" s="26"/>
    </row>
    <row r="66" spans="1:22" x14ac:dyDescent="0.2">
      <c r="A66" s="87">
        <v>58</v>
      </c>
      <c r="B66" s="21" t="s">
        <v>31</v>
      </c>
      <c r="C66" s="25">
        <f t="shared" si="15"/>
        <v>269.07600000000002</v>
      </c>
      <c r="D66" s="23">
        <f t="shared" si="15"/>
        <v>269.07600000000002</v>
      </c>
      <c r="E66" s="23">
        <f t="shared" si="15"/>
        <v>176.86699999999999</v>
      </c>
      <c r="F66" s="24"/>
      <c r="G66" s="25">
        <f t="shared" si="16"/>
        <v>150.792</v>
      </c>
      <c r="H66" s="23">
        <v>150.792</v>
      </c>
      <c r="I66" s="23">
        <v>95.168999999999997</v>
      </c>
      <c r="J66" s="89"/>
      <c r="K66" s="92"/>
      <c r="L66" s="90"/>
      <c r="M66" s="90"/>
      <c r="N66" s="89"/>
      <c r="O66" s="25">
        <f t="shared" si="11"/>
        <v>108.28400000000001</v>
      </c>
      <c r="P66" s="23">
        <v>108.28400000000001</v>
      </c>
      <c r="Q66" s="23">
        <v>81.697999999999993</v>
      </c>
      <c r="R66" s="26"/>
      <c r="S66" s="22">
        <f t="shared" si="12"/>
        <v>10</v>
      </c>
      <c r="T66" s="23">
        <v>10</v>
      </c>
      <c r="U66" s="23"/>
      <c r="V66" s="26"/>
    </row>
    <row r="67" spans="1:22" x14ac:dyDescent="0.2">
      <c r="A67" s="87">
        <f>+A66+1</f>
        <v>59</v>
      </c>
      <c r="B67" s="21" t="s">
        <v>38</v>
      </c>
      <c r="C67" s="25">
        <f t="shared" si="15"/>
        <v>225.73699999999999</v>
      </c>
      <c r="D67" s="23">
        <f t="shared" si="15"/>
        <v>222.73699999999999</v>
      </c>
      <c r="E67" s="23">
        <f t="shared" si="15"/>
        <v>164.20500000000001</v>
      </c>
      <c r="F67" s="24">
        <f t="shared" si="15"/>
        <v>3</v>
      </c>
      <c r="G67" s="25">
        <f>+H67+J67</f>
        <v>32.887</v>
      </c>
      <c r="H67" s="23">
        <v>29.887</v>
      </c>
      <c r="I67" s="23">
        <v>21.202999999999999</v>
      </c>
      <c r="J67" s="26">
        <v>3</v>
      </c>
      <c r="K67" s="92"/>
      <c r="L67" s="90"/>
      <c r="M67" s="90"/>
      <c r="N67" s="89"/>
      <c r="O67" s="25">
        <f t="shared" si="11"/>
        <v>188.85</v>
      </c>
      <c r="P67" s="23">
        <v>188.85</v>
      </c>
      <c r="Q67" s="23">
        <v>141.00200000000001</v>
      </c>
      <c r="R67" s="26"/>
      <c r="S67" s="22">
        <f t="shared" si="12"/>
        <v>4</v>
      </c>
      <c r="T67" s="23">
        <v>4</v>
      </c>
      <c r="U67" s="23">
        <v>2</v>
      </c>
      <c r="V67" s="26"/>
    </row>
    <row r="68" spans="1:22" x14ac:dyDescent="0.2">
      <c r="A68" s="87">
        <v>60</v>
      </c>
      <c r="B68" s="21" t="s">
        <v>67</v>
      </c>
      <c r="C68" s="25">
        <f t="shared" si="15"/>
        <v>10.870999999999999</v>
      </c>
      <c r="D68" s="23">
        <f t="shared" si="15"/>
        <v>10.870999999999999</v>
      </c>
      <c r="E68" s="23">
        <f t="shared" si="15"/>
        <v>7.4240000000000004</v>
      </c>
      <c r="F68" s="24"/>
      <c r="G68" s="25"/>
      <c r="H68" s="23"/>
      <c r="I68" s="23"/>
      <c r="J68" s="89"/>
      <c r="K68" s="25">
        <f>+L68</f>
        <v>0.7</v>
      </c>
      <c r="L68" s="23">
        <v>0.7</v>
      </c>
      <c r="M68" s="90"/>
      <c r="N68" s="89"/>
      <c r="O68" s="25">
        <f t="shared" si="11"/>
        <v>10.170999999999999</v>
      </c>
      <c r="P68" s="23">
        <v>10.170999999999999</v>
      </c>
      <c r="Q68" s="23">
        <v>7.4240000000000004</v>
      </c>
      <c r="R68" s="26"/>
      <c r="S68" s="22"/>
      <c r="T68" s="23"/>
      <c r="U68" s="23"/>
      <c r="V68" s="26"/>
    </row>
    <row r="69" spans="1:22" x14ac:dyDescent="0.2">
      <c r="A69" s="87">
        <v>61</v>
      </c>
      <c r="B69" s="21" t="s">
        <v>68</v>
      </c>
      <c r="C69" s="25">
        <f t="shared" si="15"/>
        <v>330.24099999999999</v>
      </c>
      <c r="D69" s="23">
        <f t="shared" si="15"/>
        <v>330.24099999999999</v>
      </c>
      <c r="E69" s="23">
        <f t="shared" si="15"/>
        <v>215.035</v>
      </c>
      <c r="F69" s="24"/>
      <c r="G69" s="25">
        <f t="shared" si="16"/>
        <v>179.85300000000001</v>
      </c>
      <c r="H69" s="23">
        <v>179.85300000000001</v>
      </c>
      <c r="I69" s="23">
        <v>112.714</v>
      </c>
      <c r="J69" s="89"/>
      <c r="K69" s="92"/>
      <c r="L69" s="90"/>
      <c r="M69" s="90"/>
      <c r="N69" s="89"/>
      <c r="O69" s="25">
        <f t="shared" si="11"/>
        <v>135.88800000000001</v>
      </c>
      <c r="P69" s="23">
        <v>135.88800000000001</v>
      </c>
      <c r="Q69" s="23">
        <v>102.321</v>
      </c>
      <c r="R69" s="26"/>
      <c r="S69" s="22">
        <f t="shared" si="12"/>
        <v>14.5</v>
      </c>
      <c r="T69" s="23">
        <v>14.5</v>
      </c>
      <c r="U69" s="23"/>
      <c r="V69" s="26"/>
    </row>
    <row r="70" spans="1:22" x14ac:dyDescent="0.2">
      <c r="A70" s="87">
        <v>62</v>
      </c>
      <c r="B70" s="21" t="s">
        <v>19</v>
      </c>
      <c r="C70" s="25">
        <f t="shared" si="15"/>
        <v>1724.7089999999998</v>
      </c>
      <c r="D70" s="23">
        <f t="shared" si="15"/>
        <v>1723.7089999999998</v>
      </c>
      <c r="E70" s="23">
        <f t="shared" si="15"/>
        <v>1117.961</v>
      </c>
      <c r="F70" s="24">
        <f t="shared" si="15"/>
        <v>1</v>
      </c>
      <c r="G70" s="25">
        <f t="shared" si="16"/>
        <v>657.93399999999997</v>
      </c>
      <c r="H70" s="23">
        <v>657.93399999999997</v>
      </c>
      <c r="I70" s="23">
        <v>375.584</v>
      </c>
      <c r="J70" s="89"/>
      <c r="K70" s="92"/>
      <c r="L70" s="90"/>
      <c r="M70" s="90"/>
      <c r="N70" s="89"/>
      <c r="O70" s="25">
        <f>P70+R70</f>
        <v>991.77499999999998</v>
      </c>
      <c r="P70" s="23">
        <v>991.77499999999998</v>
      </c>
      <c r="Q70" s="23">
        <v>742.37699999999995</v>
      </c>
      <c r="R70" s="26"/>
      <c r="S70" s="22">
        <f>+T70+V70</f>
        <v>75</v>
      </c>
      <c r="T70" s="23">
        <v>74</v>
      </c>
      <c r="U70" s="23"/>
      <c r="V70" s="26">
        <v>1</v>
      </c>
    </row>
    <row r="71" spans="1:22" x14ac:dyDescent="0.2">
      <c r="A71" s="87">
        <v>63</v>
      </c>
      <c r="B71" s="21" t="s">
        <v>111</v>
      </c>
      <c r="C71" s="25">
        <f t="shared" si="15"/>
        <v>100.68600000000001</v>
      </c>
      <c r="D71" s="23">
        <f t="shared" si="15"/>
        <v>99.686000000000007</v>
      </c>
      <c r="E71" s="23">
        <f t="shared" si="15"/>
        <v>55.722000000000001</v>
      </c>
      <c r="F71" s="24">
        <f t="shared" si="15"/>
        <v>1</v>
      </c>
      <c r="G71" s="25">
        <f t="shared" si="16"/>
        <v>90.686000000000007</v>
      </c>
      <c r="H71" s="23">
        <v>90.686000000000007</v>
      </c>
      <c r="I71" s="23">
        <v>55.722000000000001</v>
      </c>
      <c r="J71" s="26"/>
      <c r="K71" s="25"/>
      <c r="L71" s="23"/>
      <c r="M71" s="23"/>
      <c r="N71" s="26"/>
      <c r="O71" s="25"/>
      <c r="P71" s="23"/>
      <c r="Q71" s="23"/>
      <c r="R71" s="26"/>
      <c r="S71" s="22">
        <f>+T71+V71</f>
        <v>10</v>
      </c>
      <c r="T71" s="23">
        <v>9</v>
      </c>
      <c r="U71" s="23"/>
      <c r="V71" s="26">
        <v>1</v>
      </c>
    </row>
    <row r="72" spans="1:22" x14ac:dyDescent="0.2">
      <c r="A72" s="87">
        <v>64</v>
      </c>
      <c r="B72" s="21" t="s">
        <v>69</v>
      </c>
      <c r="C72" s="25">
        <f t="shared" si="15"/>
        <v>1181.079</v>
      </c>
      <c r="D72" s="23">
        <f t="shared" si="15"/>
        <v>1175.3890000000001</v>
      </c>
      <c r="E72" s="23">
        <f t="shared" si="15"/>
        <v>807.976</v>
      </c>
      <c r="F72" s="23">
        <f t="shared" si="15"/>
        <v>5.69</v>
      </c>
      <c r="G72" s="25">
        <f>+H72+J72</f>
        <v>302.45499999999998</v>
      </c>
      <c r="H72" s="23">
        <v>296.76499999999999</v>
      </c>
      <c r="I72" s="23">
        <v>183.374</v>
      </c>
      <c r="J72" s="26">
        <v>5.69</v>
      </c>
      <c r="K72" s="92"/>
      <c r="L72" s="90"/>
      <c r="M72" s="90"/>
      <c r="N72" s="89"/>
      <c r="O72" s="25">
        <f>P72+R72</f>
        <v>839.62400000000002</v>
      </c>
      <c r="P72" s="23">
        <v>839.62400000000002</v>
      </c>
      <c r="Q72" s="23">
        <v>624.60199999999998</v>
      </c>
      <c r="R72" s="26"/>
      <c r="S72" s="22">
        <f t="shared" si="12"/>
        <v>39</v>
      </c>
      <c r="T72" s="23">
        <v>39</v>
      </c>
      <c r="U72" s="23"/>
      <c r="V72" s="26"/>
    </row>
    <row r="73" spans="1:22" x14ac:dyDescent="0.2">
      <c r="A73" s="87">
        <f>+A72+1</f>
        <v>65</v>
      </c>
      <c r="B73" s="21" t="s">
        <v>20</v>
      </c>
      <c r="C73" s="25">
        <f t="shared" si="15"/>
        <v>744.85</v>
      </c>
      <c r="D73" s="23">
        <f t="shared" si="15"/>
        <v>744.85</v>
      </c>
      <c r="E73" s="23">
        <f t="shared" si="15"/>
        <v>480.98</v>
      </c>
      <c r="F73" s="23"/>
      <c r="G73" s="25">
        <f>+H73+J73</f>
        <v>276.029</v>
      </c>
      <c r="H73" s="23">
        <v>276.029</v>
      </c>
      <c r="I73" s="23">
        <v>141.018</v>
      </c>
      <c r="J73" s="26"/>
      <c r="K73" s="92"/>
      <c r="L73" s="90"/>
      <c r="M73" s="90"/>
      <c r="N73" s="89"/>
      <c r="O73" s="25">
        <f t="shared" si="11"/>
        <v>453.82100000000003</v>
      </c>
      <c r="P73" s="23">
        <v>453.82100000000003</v>
      </c>
      <c r="Q73" s="23">
        <v>339.96199999999999</v>
      </c>
      <c r="R73" s="26"/>
      <c r="S73" s="22">
        <f t="shared" si="12"/>
        <v>15</v>
      </c>
      <c r="T73" s="23">
        <v>15</v>
      </c>
      <c r="U73" s="23"/>
      <c r="V73" s="26"/>
    </row>
    <row r="74" spans="1:22" x14ac:dyDescent="0.2">
      <c r="A74" s="87">
        <f>+A73+1</f>
        <v>66</v>
      </c>
      <c r="B74" s="50" t="s">
        <v>112</v>
      </c>
      <c r="C74" s="25">
        <f t="shared" ref="C74:E75" si="17">G74+K74+O74+S74</f>
        <v>37.659999999999997</v>
      </c>
      <c r="D74" s="23">
        <f t="shared" si="17"/>
        <v>37.659999999999997</v>
      </c>
      <c r="E74" s="23">
        <f t="shared" si="17"/>
        <v>26.902999999999999</v>
      </c>
      <c r="F74" s="24"/>
      <c r="G74" s="25">
        <f>H74+J74</f>
        <v>33.159999999999997</v>
      </c>
      <c r="H74" s="23">
        <v>33.159999999999997</v>
      </c>
      <c r="I74" s="23">
        <v>24.834</v>
      </c>
      <c r="J74" s="26"/>
      <c r="K74" s="25"/>
      <c r="L74" s="23"/>
      <c r="M74" s="23"/>
      <c r="N74" s="26"/>
      <c r="O74" s="25"/>
      <c r="P74" s="23"/>
      <c r="Q74" s="23"/>
      <c r="R74" s="26"/>
      <c r="S74" s="22">
        <f t="shared" si="12"/>
        <v>4.5</v>
      </c>
      <c r="T74" s="23">
        <v>4.5</v>
      </c>
      <c r="U74" s="23">
        <v>2.069</v>
      </c>
      <c r="V74" s="26"/>
    </row>
    <row r="75" spans="1:22" x14ac:dyDescent="0.2">
      <c r="A75" s="87">
        <f>+A74+1</f>
        <v>67</v>
      </c>
      <c r="B75" s="21" t="s">
        <v>70</v>
      </c>
      <c r="C75" s="25">
        <f t="shared" si="17"/>
        <v>400.32900000000001</v>
      </c>
      <c r="D75" s="23">
        <f t="shared" si="17"/>
        <v>400.32900000000001</v>
      </c>
      <c r="E75" s="23">
        <f t="shared" si="17"/>
        <v>259.84100000000001</v>
      </c>
      <c r="F75" s="24"/>
      <c r="G75" s="25">
        <f>H75+J75</f>
        <v>194.916</v>
      </c>
      <c r="H75" s="23">
        <v>194.916</v>
      </c>
      <c r="I75" s="23">
        <v>119.081</v>
      </c>
      <c r="J75" s="26"/>
      <c r="K75" s="92"/>
      <c r="L75" s="90"/>
      <c r="M75" s="90"/>
      <c r="N75" s="89"/>
      <c r="O75" s="25">
        <f t="shared" si="11"/>
        <v>187.41300000000001</v>
      </c>
      <c r="P75" s="23">
        <v>187.41300000000001</v>
      </c>
      <c r="Q75" s="23">
        <v>140.76</v>
      </c>
      <c r="R75" s="26"/>
      <c r="S75" s="22">
        <f t="shared" si="12"/>
        <v>18</v>
      </c>
      <c r="T75" s="23">
        <v>18</v>
      </c>
      <c r="U75" s="23"/>
      <c r="V75" s="26"/>
    </row>
    <row r="76" spans="1:22" x14ac:dyDescent="0.2">
      <c r="A76" s="87">
        <f>+A75+1</f>
        <v>68</v>
      </c>
      <c r="B76" s="21" t="s">
        <v>21</v>
      </c>
      <c r="C76" s="25">
        <f t="shared" ref="C76:E78" si="18">+G76+K76+O76+S76</f>
        <v>646.21299999999997</v>
      </c>
      <c r="D76" s="23">
        <f t="shared" si="18"/>
        <v>646.21299999999997</v>
      </c>
      <c r="E76" s="23">
        <f t="shared" si="18"/>
        <v>410.47200000000004</v>
      </c>
      <c r="F76" s="24"/>
      <c r="G76" s="25">
        <f>+H76</f>
        <v>251.79900000000001</v>
      </c>
      <c r="H76" s="23">
        <v>251.79900000000001</v>
      </c>
      <c r="I76" s="23">
        <v>125.61499999999999</v>
      </c>
      <c r="J76" s="89"/>
      <c r="K76" s="92"/>
      <c r="L76" s="90"/>
      <c r="M76" s="90"/>
      <c r="N76" s="89"/>
      <c r="O76" s="25">
        <f t="shared" si="11"/>
        <v>379.91399999999999</v>
      </c>
      <c r="P76" s="23">
        <v>379.91399999999999</v>
      </c>
      <c r="Q76" s="23">
        <v>284.85700000000003</v>
      </c>
      <c r="R76" s="26"/>
      <c r="S76" s="22">
        <f t="shared" si="12"/>
        <v>14.5</v>
      </c>
      <c r="T76" s="23">
        <v>14.5</v>
      </c>
      <c r="U76" s="23"/>
      <c r="V76" s="26"/>
    </row>
    <row r="77" spans="1:22" x14ac:dyDescent="0.2">
      <c r="A77" s="87">
        <f>+A76+1</f>
        <v>69</v>
      </c>
      <c r="B77" s="21" t="s">
        <v>113</v>
      </c>
      <c r="C77" s="25">
        <f t="shared" si="18"/>
        <v>154.251</v>
      </c>
      <c r="D77" s="23">
        <f t="shared" si="18"/>
        <v>154.251</v>
      </c>
      <c r="E77" s="23">
        <f t="shared" si="18"/>
        <v>87.855999999999995</v>
      </c>
      <c r="F77" s="24"/>
      <c r="G77" s="25">
        <f>+H77</f>
        <v>102.15900000000001</v>
      </c>
      <c r="H77" s="23">
        <v>102.15900000000001</v>
      </c>
      <c r="I77" s="23">
        <v>54.658000000000001</v>
      </c>
      <c r="J77" s="26"/>
      <c r="K77" s="25"/>
      <c r="L77" s="23"/>
      <c r="M77" s="23"/>
      <c r="N77" s="26"/>
      <c r="O77" s="25">
        <f t="shared" si="11"/>
        <v>44.892000000000003</v>
      </c>
      <c r="P77" s="23">
        <v>44.892000000000003</v>
      </c>
      <c r="Q77" s="23">
        <v>33.198</v>
      </c>
      <c r="R77" s="26"/>
      <c r="S77" s="22">
        <f t="shared" si="12"/>
        <v>7.2</v>
      </c>
      <c r="T77" s="23">
        <v>7.2</v>
      </c>
      <c r="U77" s="23"/>
      <c r="V77" s="26"/>
    </row>
    <row r="78" spans="1:22" x14ac:dyDescent="0.2">
      <c r="A78" s="87">
        <v>70</v>
      </c>
      <c r="B78" s="50" t="s">
        <v>114</v>
      </c>
      <c r="C78" s="25">
        <f>+G78+K78+O78+S78</f>
        <v>41.170999999999999</v>
      </c>
      <c r="D78" s="23">
        <f t="shared" si="18"/>
        <v>41.170999999999999</v>
      </c>
      <c r="E78" s="23">
        <f t="shared" si="18"/>
        <v>28.078000000000003</v>
      </c>
      <c r="F78" s="24"/>
      <c r="G78" s="25">
        <f>+H78</f>
        <v>39.658999999999999</v>
      </c>
      <c r="H78" s="23">
        <v>39.658999999999999</v>
      </c>
      <c r="I78" s="23">
        <v>27.382000000000001</v>
      </c>
      <c r="J78" s="26"/>
      <c r="K78" s="25"/>
      <c r="L78" s="23"/>
      <c r="M78" s="23"/>
      <c r="N78" s="26"/>
      <c r="O78" s="25"/>
      <c r="P78" s="23"/>
      <c r="Q78" s="23"/>
      <c r="R78" s="26"/>
      <c r="S78" s="22">
        <f t="shared" si="12"/>
        <v>1.512</v>
      </c>
      <c r="T78" s="23">
        <v>1.512</v>
      </c>
      <c r="U78" s="23">
        <v>0.69599999999999995</v>
      </c>
      <c r="V78" s="26"/>
    </row>
    <row r="79" spans="1:22" x14ac:dyDescent="0.2">
      <c r="A79" s="87">
        <f t="shared" ref="A79:A142" si="19">+A78+1</f>
        <v>71</v>
      </c>
      <c r="B79" s="21" t="s">
        <v>22</v>
      </c>
      <c r="C79" s="25">
        <f t="shared" ref="C79:F164" si="20">G79+K79+O79+S79</f>
        <v>660.67700000000002</v>
      </c>
      <c r="D79" s="23">
        <f>H79+L79+P79+T79</f>
        <v>659.548</v>
      </c>
      <c r="E79" s="23">
        <f>I79+M79+Q79+U79</f>
        <v>439.84999999999997</v>
      </c>
      <c r="F79" s="23">
        <f>+J79+N79+R79+V79</f>
        <v>1.129</v>
      </c>
      <c r="G79" s="25">
        <f>H79+J79</f>
        <v>208.93199999999999</v>
      </c>
      <c r="H79" s="23">
        <v>207.803</v>
      </c>
      <c r="I79" s="23">
        <v>118.34399999999999</v>
      </c>
      <c r="J79" s="26">
        <v>1.129</v>
      </c>
      <c r="K79" s="92"/>
      <c r="L79" s="90"/>
      <c r="M79" s="90"/>
      <c r="N79" s="89"/>
      <c r="O79" s="25">
        <f t="shared" si="11"/>
        <v>428.745</v>
      </c>
      <c r="P79" s="23">
        <v>428.745</v>
      </c>
      <c r="Q79" s="23">
        <v>321.50599999999997</v>
      </c>
      <c r="R79" s="26"/>
      <c r="S79" s="22">
        <f t="shared" si="12"/>
        <v>23</v>
      </c>
      <c r="T79" s="23">
        <v>23</v>
      </c>
      <c r="U79" s="23"/>
      <c r="V79" s="26"/>
    </row>
    <row r="80" spans="1:22" x14ac:dyDescent="0.2">
      <c r="A80" s="87">
        <f t="shared" si="19"/>
        <v>72</v>
      </c>
      <c r="B80" s="50" t="s">
        <v>115</v>
      </c>
      <c r="C80" s="25">
        <f t="shared" si="20"/>
        <v>34.462000000000003</v>
      </c>
      <c r="D80" s="23">
        <f>H80+L80+P80+T80</f>
        <v>34.462000000000003</v>
      </c>
      <c r="E80" s="23">
        <f>I80+M80+Q80+U80</f>
        <v>25.736000000000001</v>
      </c>
      <c r="F80" s="24"/>
      <c r="G80" s="25">
        <f>H80+J80</f>
        <v>32.862000000000002</v>
      </c>
      <c r="H80" s="23">
        <v>32.862000000000002</v>
      </c>
      <c r="I80" s="23">
        <v>25</v>
      </c>
      <c r="J80" s="26"/>
      <c r="K80" s="25"/>
      <c r="L80" s="23"/>
      <c r="M80" s="23"/>
      <c r="N80" s="26"/>
      <c r="O80" s="25"/>
      <c r="P80" s="23"/>
      <c r="Q80" s="23"/>
      <c r="R80" s="26"/>
      <c r="S80" s="22">
        <f t="shared" si="12"/>
        <v>1.6</v>
      </c>
      <c r="T80" s="23">
        <v>1.6</v>
      </c>
      <c r="U80" s="23">
        <v>0.73599999999999999</v>
      </c>
      <c r="V80" s="26"/>
    </row>
    <row r="81" spans="1:22" x14ac:dyDescent="0.2">
      <c r="A81" s="87">
        <f t="shared" si="19"/>
        <v>73</v>
      </c>
      <c r="B81" s="21" t="s">
        <v>71</v>
      </c>
      <c r="C81" s="25">
        <f t="shared" ref="C81:E88" si="21">+G81+K81+O81+S81</f>
        <v>778.90199999999993</v>
      </c>
      <c r="D81" s="23">
        <f t="shared" si="21"/>
        <v>778.90199999999993</v>
      </c>
      <c r="E81" s="23">
        <f t="shared" si="21"/>
        <v>465.16399999999999</v>
      </c>
      <c r="F81" s="24"/>
      <c r="G81" s="25">
        <f t="shared" ref="G81:G88" si="22">+H81</f>
        <v>341.57100000000003</v>
      </c>
      <c r="H81" s="23">
        <v>341.57100000000003</v>
      </c>
      <c r="I81" s="23">
        <v>160.738</v>
      </c>
      <c r="J81" s="89"/>
      <c r="K81" s="92"/>
      <c r="L81" s="90"/>
      <c r="M81" s="90"/>
      <c r="N81" s="89"/>
      <c r="O81" s="25">
        <f t="shared" si="11"/>
        <v>405.93099999999998</v>
      </c>
      <c r="P81" s="23">
        <v>405.93099999999998</v>
      </c>
      <c r="Q81" s="23">
        <v>304.42599999999999</v>
      </c>
      <c r="R81" s="89"/>
      <c r="S81" s="22">
        <f>+T81</f>
        <v>31.4</v>
      </c>
      <c r="T81" s="23">
        <v>31.4</v>
      </c>
      <c r="U81" s="23"/>
      <c r="V81" s="26"/>
    </row>
    <row r="82" spans="1:22" x14ac:dyDescent="0.2">
      <c r="A82" s="87">
        <f t="shared" si="19"/>
        <v>74</v>
      </c>
      <c r="B82" s="21" t="s">
        <v>34</v>
      </c>
      <c r="C82" s="25">
        <f t="shared" si="21"/>
        <v>325.79599999999994</v>
      </c>
      <c r="D82" s="23">
        <f t="shared" si="21"/>
        <v>325.79599999999994</v>
      </c>
      <c r="E82" s="23">
        <f t="shared" si="21"/>
        <v>207.63200000000001</v>
      </c>
      <c r="F82" s="24"/>
      <c r="G82" s="25">
        <f>+H82+J82</f>
        <v>16.977</v>
      </c>
      <c r="H82" s="23">
        <v>16.977</v>
      </c>
      <c r="I82" s="23"/>
      <c r="J82" s="26"/>
      <c r="K82" s="25">
        <f>L82+N82</f>
        <v>136.1</v>
      </c>
      <c r="L82" s="23">
        <v>136.1</v>
      </c>
      <c r="M82" s="23">
        <v>82.593000000000004</v>
      </c>
      <c r="N82" s="26"/>
      <c r="O82" s="25">
        <f t="shared" si="11"/>
        <v>165.31899999999999</v>
      </c>
      <c r="P82" s="23">
        <v>165.31899999999999</v>
      </c>
      <c r="Q82" s="23">
        <v>125.039</v>
      </c>
      <c r="R82" s="26"/>
      <c r="S82" s="22">
        <f>+T82</f>
        <v>7.4</v>
      </c>
      <c r="T82" s="23">
        <v>7.4</v>
      </c>
      <c r="U82" s="23"/>
      <c r="V82" s="26"/>
    </row>
    <row r="83" spans="1:22" x14ac:dyDescent="0.2">
      <c r="A83" s="87">
        <v>75</v>
      </c>
      <c r="B83" s="21" t="s">
        <v>72</v>
      </c>
      <c r="C83" s="25">
        <f t="shared" si="21"/>
        <v>406.80399999999997</v>
      </c>
      <c r="D83" s="23">
        <f t="shared" si="21"/>
        <v>406.80399999999997</v>
      </c>
      <c r="E83" s="23">
        <f t="shared" si="21"/>
        <v>294.00099999999998</v>
      </c>
      <c r="F83" s="24"/>
      <c r="G83" s="25">
        <f t="shared" si="22"/>
        <v>352.59899999999999</v>
      </c>
      <c r="H83" s="23">
        <v>352.59899999999999</v>
      </c>
      <c r="I83" s="23">
        <v>261.88499999999999</v>
      </c>
      <c r="J83" s="89"/>
      <c r="K83" s="92"/>
      <c r="L83" s="90"/>
      <c r="M83" s="90"/>
      <c r="N83" s="89"/>
      <c r="O83" s="25">
        <f t="shared" si="11"/>
        <v>25.704999999999998</v>
      </c>
      <c r="P83" s="23">
        <v>25.704999999999998</v>
      </c>
      <c r="Q83" s="23">
        <v>19.7</v>
      </c>
      <c r="R83" s="26"/>
      <c r="S83" s="22">
        <f>+T83+V83</f>
        <v>28.5</v>
      </c>
      <c r="T83" s="23">
        <v>28.5</v>
      </c>
      <c r="U83" s="23">
        <v>12.416</v>
      </c>
      <c r="V83" s="26"/>
    </row>
    <row r="84" spans="1:22" x14ac:dyDescent="0.2">
      <c r="A84" s="87">
        <f t="shared" si="19"/>
        <v>76</v>
      </c>
      <c r="B84" s="21" t="s">
        <v>32</v>
      </c>
      <c r="C84" s="25">
        <f t="shared" si="21"/>
        <v>119.569</v>
      </c>
      <c r="D84" s="23">
        <f t="shared" si="21"/>
        <v>119.569</v>
      </c>
      <c r="E84" s="23">
        <f t="shared" si="21"/>
        <v>86.772000000000006</v>
      </c>
      <c r="F84" s="24"/>
      <c r="G84" s="25">
        <f t="shared" si="22"/>
        <v>94.293999999999997</v>
      </c>
      <c r="H84" s="23">
        <v>94.293999999999997</v>
      </c>
      <c r="I84" s="23">
        <v>71.525000000000006</v>
      </c>
      <c r="J84" s="89"/>
      <c r="K84" s="92"/>
      <c r="L84" s="90"/>
      <c r="M84" s="90"/>
      <c r="N84" s="89"/>
      <c r="O84" s="25">
        <f t="shared" si="11"/>
        <v>13.775</v>
      </c>
      <c r="P84" s="23">
        <v>13.775</v>
      </c>
      <c r="Q84" s="23">
        <v>10.557</v>
      </c>
      <c r="R84" s="26"/>
      <c r="S84" s="22">
        <f t="shared" ref="S84:S89" si="23">T84+V84</f>
        <v>11.5</v>
      </c>
      <c r="T84" s="23">
        <v>11.5</v>
      </c>
      <c r="U84" s="23">
        <v>4.6900000000000004</v>
      </c>
      <c r="V84" s="26"/>
    </row>
    <row r="85" spans="1:22" x14ac:dyDescent="0.2">
      <c r="A85" s="87">
        <f t="shared" si="19"/>
        <v>77</v>
      </c>
      <c r="B85" s="50" t="s">
        <v>23</v>
      </c>
      <c r="C85" s="25">
        <f t="shared" si="21"/>
        <v>86.653000000000006</v>
      </c>
      <c r="D85" s="23">
        <f t="shared" si="21"/>
        <v>86.653000000000006</v>
      </c>
      <c r="E85" s="23">
        <f t="shared" si="21"/>
        <v>47.442</v>
      </c>
      <c r="F85" s="24"/>
      <c r="G85" s="25">
        <f t="shared" si="22"/>
        <v>65.653000000000006</v>
      </c>
      <c r="H85" s="23">
        <v>65.653000000000006</v>
      </c>
      <c r="I85" s="23">
        <v>47.442</v>
      </c>
      <c r="J85" s="89"/>
      <c r="K85" s="92"/>
      <c r="L85" s="90"/>
      <c r="M85" s="90"/>
      <c r="N85" s="89"/>
      <c r="O85" s="25"/>
      <c r="P85" s="23"/>
      <c r="Q85" s="23"/>
      <c r="R85" s="26"/>
      <c r="S85" s="22">
        <f t="shared" si="23"/>
        <v>21</v>
      </c>
      <c r="T85" s="23">
        <v>21</v>
      </c>
      <c r="U85" s="23"/>
      <c r="V85" s="26"/>
    </row>
    <row r="86" spans="1:22" x14ac:dyDescent="0.2">
      <c r="A86" s="87">
        <v>78</v>
      </c>
      <c r="B86" s="50" t="s">
        <v>116</v>
      </c>
      <c r="C86" s="25">
        <f t="shared" si="21"/>
        <v>90.528999999999996</v>
      </c>
      <c r="D86" s="23">
        <f t="shared" si="21"/>
        <v>90.528999999999996</v>
      </c>
      <c r="E86" s="23">
        <f t="shared" si="21"/>
        <v>67.105000000000004</v>
      </c>
      <c r="F86" s="24"/>
      <c r="G86" s="25">
        <f t="shared" si="22"/>
        <v>31.66</v>
      </c>
      <c r="H86" s="23">
        <v>31.66</v>
      </c>
      <c r="I86" s="23">
        <v>22.754000000000001</v>
      </c>
      <c r="J86" s="89"/>
      <c r="K86" s="92"/>
      <c r="L86" s="90"/>
      <c r="M86" s="90"/>
      <c r="N86" s="89"/>
      <c r="O86" s="25">
        <f t="shared" si="11"/>
        <v>57.869</v>
      </c>
      <c r="P86" s="23">
        <v>57.869</v>
      </c>
      <c r="Q86" s="23">
        <v>44.350999999999999</v>
      </c>
      <c r="R86" s="26"/>
      <c r="S86" s="22">
        <f t="shared" si="23"/>
        <v>1</v>
      </c>
      <c r="T86" s="23">
        <v>1</v>
      </c>
      <c r="U86" s="23"/>
      <c r="V86" s="26"/>
    </row>
    <row r="87" spans="1:22" x14ac:dyDescent="0.2">
      <c r="A87" s="87">
        <f t="shared" si="19"/>
        <v>79</v>
      </c>
      <c r="B87" s="21" t="s">
        <v>73</v>
      </c>
      <c r="C87" s="25">
        <f t="shared" si="21"/>
        <v>227.31699999999998</v>
      </c>
      <c r="D87" s="23">
        <f t="shared" si="21"/>
        <v>227.31699999999998</v>
      </c>
      <c r="E87" s="23">
        <f t="shared" si="21"/>
        <v>146.53799999999998</v>
      </c>
      <c r="F87" s="24"/>
      <c r="G87" s="25">
        <f t="shared" si="22"/>
        <v>159.31399999999999</v>
      </c>
      <c r="H87" s="23">
        <v>159.31399999999999</v>
      </c>
      <c r="I87" s="23">
        <v>103.696</v>
      </c>
      <c r="J87" s="89"/>
      <c r="K87" s="92"/>
      <c r="L87" s="90"/>
      <c r="M87" s="90"/>
      <c r="N87" s="89"/>
      <c r="O87" s="25">
        <f t="shared" si="11"/>
        <v>56.302999999999997</v>
      </c>
      <c r="P87" s="23">
        <v>56.302999999999997</v>
      </c>
      <c r="Q87" s="23">
        <v>41.646000000000001</v>
      </c>
      <c r="R87" s="26"/>
      <c r="S87" s="22">
        <f t="shared" si="23"/>
        <v>11.7</v>
      </c>
      <c r="T87" s="23">
        <v>11.7</v>
      </c>
      <c r="U87" s="23">
        <v>1.196</v>
      </c>
      <c r="V87" s="26"/>
    </row>
    <row r="88" spans="1:22" x14ac:dyDescent="0.2">
      <c r="A88" s="87">
        <v>80</v>
      </c>
      <c r="B88" s="21" t="s">
        <v>117</v>
      </c>
      <c r="C88" s="31">
        <f t="shared" si="21"/>
        <v>67.899000000000001</v>
      </c>
      <c r="D88" s="23">
        <f t="shared" si="21"/>
        <v>67.899000000000001</v>
      </c>
      <c r="E88" s="22">
        <f t="shared" si="21"/>
        <v>43.929000000000002</v>
      </c>
      <c r="F88" s="24"/>
      <c r="G88" s="25">
        <f t="shared" si="22"/>
        <v>40.21</v>
      </c>
      <c r="H88" s="23">
        <v>40.21</v>
      </c>
      <c r="I88" s="23">
        <v>25.751000000000001</v>
      </c>
      <c r="J88" s="89"/>
      <c r="K88" s="92"/>
      <c r="L88" s="90"/>
      <c r="M88" s="90"/>
      <c r="N88" s="89"/>
      <c r="O88" s="25">
        <f t="shared" si="11"/>
        <v>24.588999999999999</v>
      </c>
      <c r="P88" s="23">
        <v>24.588999999999999</v>
      </c>
      <c r="Q88" s="23">
        <v>18.178000000000001</v>
      </c>
      <c r="R88" s="26"/>
      <c r="S88" s="22">
        <f t="shared" si="23"/>
        <v>3.1</v>
      </c>
      <c r="T88" s="23">
        <v>3.1</v>
      </c>
      <c r="U88" s="23"/>
      <c r="V88" s="26"/>
    </row>
    <row r="89" spans="1:22" x14ac:dyDescent="0.2">
      <c r="A89" s="87">
        <v>81</v>
      </c>
      <c r="B89" s="50" t="s">
        <v>5</v>
      </c>
      <c r="C89" s="25">
        <f t="shared" si="20"/>
        <v>14.457000000000001</v>
      </c>
      <c r="D89" s="23">
        <f t="shared" si="20"/>
        <v>14.457000000000001</v>
      </c>
      <c r="E89" s="23">
        <f t="shared" si="20"/>
        <v>11.08</v>
      </c>
      <c r="F89" s="24">
        <f>+J89+N89+R89+V89</f>
        <v>0</v>
      </c>
      <c r="G89" s="25">
        <f t="shared" ref="G89:G171" si="24">H89+J89</f>
        <v>0</v>
      </c>
      <c r="H89" s="23"/>
      <c r="I89" s="23"/>
      <c r="J89" s="26"/>
      <c r="K89" s="92"/>
      <c r="L89" s="90"/>
      <c r="M89" s="90"/>
      <c r="N89" s="89"/>
      <c r="O89" s="25">
        <f t="shared" si="11"/>
        <v>14.457000000000001</v>
      </c>
      <c r="P89" s="23">
        <v>14.457000000000001</v>
      </c>
      <c r="Q89" s="23">
        <v>11.08</v>
      </c>
      <c r="R89" s="26"/>
      <c r="S89" s="22">
        <f t="shared" si="23"/>
        <v>0</v>
      </c>
      <c r="T89" s="23"/>
      <c r="U89" s="23"/>
      <c r="V89" s="26"/>
    </row>
    <row r="90" spans="1:22" x14ac:dyDescent="0.2">
      <c r="A90" s="87">
        <v>82</v>
      </c>
      <c r="B90" s="35" t="s">
        <v>118</v>
      </c>
      <c r="C90" s="16">
        <f t="shared" si="20"/>
        <v>0</v>
      </c>
      <c r="D90" s="19">
        <f t="shared" si="20"/>
        <v>0</v>
      </c>
      <c r="E90" s="19"/>
      <c r="F90" s="24"/>
      <c r="G90" s="16">
        <f t="shared" si="24"/>
        <v>0</v>
      </c>
      <c r="H90" s="19"/>
      <c r="I90" s="23"/>
      <c r="J90" s="26"/>
      <c r="K90" s="92"/>
      <c r="L90" s="90"/>
      <c r="M90" s="90"/>
      <c r="N90" s="89"/>
      <c r="O90" s="25"/>
      <c r="P90" s="23"/>
      <c r="Q90" s="23"/>
      <c r="R90" s="26"/>
      <c r="S90" s="22"/>
      <c r="T90" s="23"/>
      <c r="U90" s="23"/>
      <c r="V90" s="26"/>
    </row>
    <row r="91" spans="1:22" x14ac:dyDescent="0.2">
      <c r="A91" s="87">
        <v>83</v>
      </c>
      <c r="B91" s="21" t="s">
        <v>7</v>
      </c>
      <c r="C91" s="25">
        <f t="shared" si="20"/>
        <v>0</v>
      </c>
      <c r="D91" s="23">
        <f t="shared" si="20"/>
        <v>0</v>
      </c>
      <c r="E91" s="23">
        <f t="shared" si="20"/>
        <v>0</v>
      </c>
      <c r="F91" s="24"/>
      <c r="G91" s="25">
        <f t="shared" si="24"/>
        <v>0</v>
      </c>
      <c r="H91" s="23"/>
      <c r="I91" s="23"/>
      <c r="J91" s="28"/>
      <c r="K91" s="92"/>
      <c r="L91" s="90"/>
      <c r="M91" s="90"/>
      <c r="N91" s="89"/>
      <c r="O91" s="25"/>
      <c r="P91" s="23"/>
      <c r="Q91" s="23"/>
      <c r="R91" s="26"/>
      <c r="S91" s="22"/>
      <c r="T91" s="23"/>
      <c r="U91" s="23"/>
      <c r="V91" s="26"/>
    </row>
    <row r="92" spans="1:22" x14ac:dyDescent="0.2">
      <c r="A92" s="87">
        <v>84</v>
      </c>
      <c r="B92" s="21" t="s">
        <v>8</v>
      </c>
      <c r="C92" s="25">
        <f t="shared" si="20"/>
        <v>0</v>
      </c>
      <c r="D92" s="23">
        <f t="shared" si="20"/>
        <v>0</v>
      </c>
      <c r="E92" s="23">
        <f t="shared" si="20"/>
        <v>0</v>
      </c>
      <c r="F92" s="24"/>
      <c r="G92" s="25">
        <f t="shared" si="24"/>
        <v>0</v>
      </c>
      <c r="H92" s="23"/>
      <c r="I92" s="23"/>
      <c r="J92" s="28"/>
      <c r="K92" s="92"/>
      <c r="L92" s="90"/>
      <c r="M92" s="90"/>
      <c r="N92" s="89"/>
      <c r="O92" s="25"/>
      <c r="P92" s="23"/>
      <c r="Q92" s="23"/>
      <c r="R92" s="26"/>
      <c r="S92" s="22"/>
      <c r="T92" s="23"/>
      <c r="U92" s="23"/>
      <c r="V92" s="26"/>
    </row>
    <row r="93" spans="1:22" x14ac:dyDescent="0.2">
      <c r="A93" s="87">
        <v>85</v>
      </c>
      <c r="B93" s="21" t="s">
        <v>9</v>
      </c>
      <c r="C93" s="25">
        <f t="shared" si="20"/>
        <v>0</v>
      </c>
      <c r="D93" s="23">
        <f t="shared" si="20"/>
        <v>0</v>
      </c>
      <c r="E93" s="23">
        <f t="shared" si="20"/>
        <v>0</v>
      </c>
      <c r="F93" s="24"/>
      <c r="G93" s="25">
        <f t="shared" si="24"/>
        <v>0</v>
      </c>
      <c r="H93" s="23"/>
      <c r="I93" s="23"/>
      <c r="J93" s="26"/>
      <c r="K93" s="92"/>
      <c r="L93" s="90"/>
      <c r="M93" s="90"/>
      <c r="N93" s="89"/>
      <c r="O93" s="25"/>
      <c r="P93" s="23"/>
      <c r="Q93" s="23"/>
      <c r="R93" s="26"/>
      <c r="S93" s="96"/>
      <c r="T93" s="19"/>
      <c r="U93" s="19"/>
      <c r="V93" s="28"/>
    </row>
    <row r="94" spans="1:22" x14ac:dyDescent="0.2">
      <c r="A94" s="87">
        <f t="shared" si="19"/>
        <v>86</v>
      </c>
      <c r="B94" s="21" t="s">
        <v>10</v>
      </c>
      <c r="C94" s="25">
        <f t="shared" si="20"/>
        <v>0</v>
      </c>
      <c r="D94" s="23">
        <f t="shared" si="20"/>
        <v>0</v>
      </c>
      <c r="E94" s="23">
        <f t="shared" si="20"/>
        <v>0</v>
      </c>
      <c r="F94" s="24"/>
      <c r="G94" s="25">
        <f t="shared" si="24"/>
        <v>0</v>
      </c>
      <c r="H94" s="23"/>
      <c r="I94" s="23"/>
      <c r="J94" s="28"/>
      <c r="K94" s="92"/>
      <c r="L94" s="90"/>
      <c r="M94" s="90"/>
      <c r="N94" s="89"/>
      <c r="O94" s="25"/>
      <c r="P94" s="23"/>
      <c r="Q94" s="23"/>
      <c r="R94" s="26"/>
      <c r="S94" s="96"/>
      <c r="T94" s="19"/>
      <c r="U94" s="19"/>
      <c r="V94" s="28"/>
    </row>
    <row r="95" spans="1:22" x14ac:dyDescent="0.2">
      <c r="A95" s="87">
        <f t="shared" si="19"/>
        <v>87</v>
      </c>
      <c r="B95" s="21" t="s">
        <v>11</v>
      </c>
      <c r="C95" s="25">
        <f t="shared" si="20"/>
        <v>0</v>
      </c>
      <c r="D95" s="23">
        <f t="shared" si="20"/>
        <v>0</v>
      </c>
      <c r="E95" s="23">
        <f t="shared" si="20"/>
        <v>0</v>
      </c>
      <c r="F95" s="24"/>
      <c r="G95" s="25">
        <f t="shared" si="24"/>
        <v>0</v>
      </c>
      <c r="H95" s="23"/>
      <c r="I95" s="23"/>
      <c r="J95" s="28"/>
      <c r="K95" s="92"/>
      <c r="L95" s="90"/>
      <c r="M95" s="90"/>
      <c r="N95" s="89"/>
      <c r="O95" s="25"/>
      <c r="P95" s="23"/>
      <c r="Q95" s="23"/>
      <c r="R95" s="26"/>
      <c r="S95" s="96"/>
      <c r="T95" s="19"/>
      <c r="U95" s="19"/>
      <c r="V95" s="28"/>
    </row>
    <row r="96" spans="1:22" x14ac:dyDescent="0.2">
      <c r="A96" s="87">
        <f t="shared" si="19"/>
        <v>88</v>
      </c>
      <c r="B96" s="21" t="s">
        <v>12</v>
      </c>
      <c r="C96" s="25">
        <f t="shared" si="20"/>
        <v>0</v>
      </c>
      <c r="D96" s="23">
        <f t="shared" si="20"/>
        <v>0</v>
      </c>
      <c r="E96" s="23">
        <f t="shared" si="20"/>
        <v>0</v>
      </c>
      <c r="F96" s="24"/>
      <c r="G96" s="25">
        <f t="shared" si="24"/>
        <v>0</v>
      </c>
      <c r="H96" s="23"/>
      <c r="I96" s="23"/>
      <c r="J96" s="28"/>
      <c r="K96" s="92"/>
      <c r="L96" s="90"/>
      <c r="M96" s="90"/>
      <c r="N96" s="89"/>
      <c r="O96" s="25"/>
      <c r="P96" s="23"/>
      <c r="Q96" s="23"/>
      <c r="R96" s="26"/>
      <c r="S96" s="96"/>
      <c r="T96" s="19"/>
      <c r="U96" s="19"/>
      <c r="V96" s="28"/>
    </row>
    <row r="97" spans="1:22" x14ac:dyDescent="0.2">
      <c r="A97" s="87">
        <v>89</v>
      </c>
      <c r="B97" s="21" t="s">
        <v>14</v>
      </c>
      <c r="C97" s="25">
        <f>G97+K97+O97+S97</f>
        <v>0</v>
      </c>
      <c r="D97" s="23">
        <f t="shared" si="20"/>
        <v>0</v>
      </c>
      <c r="E97" s="23"/>
      <c r="F97" s="24"/>
      <c r="G97" s="25">
        <f>H97+J97</f>
        <v>0</v>
      </c>
      <c r="H97" s="23"/>
      <c r="I97" s="23"/>
      <c r="J97" s="28"/>
      <c r="K97" s="92"/>
      <c r="L97" s="90"/>
      <c r="M97" s="90"/>
      <c r="N97" s="89"/>
      <c r="O97" s="25"/>
      <c r="P97" s="23"/>
      <c r="Q97" s="23"/>
      <c r="R97" s="26"/>
      <c r="S97" s="96"/>
      <c r="T97" s="19"/>
      <c r="U97" s="19"/>
      <c r="V97" s="28"/>
    </row>
    <row r="98" spans="1:22" ht="13.5" thickBot="1" x14ac:dyDescent="0.25">
      <c r="A98" s="116">
        <f t="shared" si="19"/>
        <v>90</v>
      </c>
      <c r="B98" s="38" t="s">
        <v>28</v>
      </c>
      <c r="C98" s="42">
        <f>G98+K98+O98+S98</f>
        <v>0</v>
      </c>
      <c r="D98" s="40">
        <f t="shared" si="20"/>
        <v>0</v>
      </c>
      <c r="E98" s="40"/>
      <c r="F98" s="41"/>
      <c r="G98" s="42">
        <f>H98+J98</f>
        <v>0</v>
      </c>
      <c r="H98" s="40"/>
      <c r="I98" s="40"/>
      <c r="J98" s="47"/>
      <c r="K98" s="117"/>
      <c r="L98" s="118"/>
      <c r="M98" s="118"/>
      <c r="N98" s="119"/>
      <c r="O98" s="53"/>
      <c r="P98" s="52"/>
      <c r="Q98" s="52"/>
      <c r="R98" s="55"/>
      <c r="S98" s="120"/>
      <c r="T98" s="121"/>
      <c r="U98" s="121"/>
      <c r="V98" s="54"/>
    </row>
    <row r="99" spans="1:22" ht="45.75" thickBot="1" x14ac:dyDescent="0.3">
      <c r="A99" s="67">
        <f t="shared" si="19"/>
        <v>91</v>
      </c>
      <c r="B99" s="68" t="s">
        <v>119</v>
      </c>
      <c r="C99" s="122">
        <f>G99+K99+O99+S99</f>
        <v>65.314999999999998</v>
      </c>
      <c r="D99" s="123">
        <f t="shared" si="20"/>
        <v>65.314999999999998</v>
      </c>
      <c r="E99" s="56">
        <f t="shared" si="20"/>
        <v>37.926000000000002</v>
      </c>
      <c r="F99" s="61">
        <f t="shared" si="20"/>
        <v>0</v>
      </c>
      <c r="G99" s="56">
        <f>G100+G111+G114+G117+G118+SUM(G122:G133)+G135+G138+G139</f>
        <v>60.914999999999999</v>
      </c>
      <c r="H99" s="56">
        <f>H100+H111+H114+H117+H118+SUM(H122:H133)+H135+H138+H139</f>
        <v>60.914999999999999</v>
      </c>
      <c r="I99" s="56">
        <f>I100+I111+I114+SUM(I117:I133)+I135+I138+I139</f>
        <v>37.926000000000002</v>
      </c>
      <c r="J99" s="56"/>
      <c r="K99" s="124"/>
      <c r="L99" s="125"/>
      <c r="M99" s="125"/>
      <c r="N99" s="103"/>
      <c r="O99" s="124"/>
      <c r="P99" s="125"/>
      <c r="Q99" s="125"/>
      <c r="R99" s="103"/>
      <c r="S99" s="62">
        <f>S100+SUM(S111:S133)+S135+S138+S139</f>
        <v>4.4000000000000004</v>
      </c>
      <c r="T99" s="123">
        <f>SUM(T111:T139)</f>
        <v>4.4000000000000004</v>
      </c>
      <c r="U99" s="56">
        <f>SUM(U111:U138)</f>
        <v>0</v>
      </c>
      <c r="V99" s="61">
        <f>SUM(V111:V138)</f>
        <v>0</v>
      </c>
    </row>
    <row r="100" spans="1:22" ht="25.5" x14ac:dyDescent="0.2">
      <c r="A100" s="72">
        <f t="shared" si="19"/>
        <v>92</v>
      </c>
      <c r="B100" s="126" t="s">
        <v>120</v>
      </c>
      <c r="C100" s="84">
        <f t="shared" si="20"/>
        <v>0</v>
      </c>
      <c r="D100" s="79">
        <f t="shared" si="20"/>
        <v>0</v>
      </c>
      <c r="E100" s="79"/>
      <c r="F100" s="83"/>
      <c r="G100" s="127">
        <f>SUM(G101:G110)-G104-G105</f>
        <v>0</v>
      </c>
      <c r="H100" s="107">
        <f>SUM(H101:H110)-H104-H105</f>
        <v>0</v>
      </c>
      <c r="I100" s="107"/>
      <c r="J100" s="108"/>
      <c r="K100" s="128"/>
      <c r="L100" s="113"/>
      <c r="M100" s="113"/>
      <c r="N100" s="109"/>
      <c r="O100" s="128"/>
      <c r="P100" s="113"/>
      <c r="Q100" s="113"/>
      <c r="R100" s="109"/>
      <c r="S100" s="128"/>
      <c r="T100" s="113"/>
      <c r="U100" s="113"/>
      <c r="V100" s="109"/>
    </row>
    <row r="101" spans="1:22" x14ac:dyDescent="0.2">
      <c r="A101" s="87">
        <f t="shared" si="19"/>
        <v>93</v>
      </c>
      <c r="B101" s="36" t="s">
        <v>121</v>
      </c>
      <c r="C101" s="16">
        <f t="shared" si="20"/>
        <v>0</v>
      </c>
      <c r="D101" s="90">
        <f t="shared" si="20"/>
        <v>0</v>
      </c>
      <c r="E101" s="90"/>
      <c r="F101" s="91"/>
      <c r="G101" s="92">
        <f t="shared" si="24"/>
        <v>0</v>
      </c>
      <c r="H101" s="90"/>
      <c r="I101" s="90"/>
      <c r="J101" s="89"/>
      <c r="K101" s="92"/>
      <c r="L101" s="90"/>
      <c r="M101" s="90"/>
      <c r="N101" s="89"/>
      <c r="O101" s="92"/>
      <c r="P101" s="90"/>
      <c r="Q101" s="90"/>
      <c r="R101" s="89"/>
      <c r="S101" s="92"/>
      <c r="T101" s="90"/>
      <c r="U101" s="90"/>
      <c r="V101" s="89"/>
    </row>
    <row r="102" spans="1:22" x14ac:dyDescent="0.2">
      <c r="A102" s="87">
        <f t="shared" si="19"/>
        <v>94</v>
      </c>
      <c r="B102" s="36" t="s">
        <v>122</v>
      </c>
      <c r="C102" s="16">
        <f t="shared" si="20"/>
        <v>0</v>
      </c>
      <c r="D102" s="90">
        <f t="shared" si="20"/>
        <v>0</v>
      </c>
      <c r="E102" s="90"/>
      <c r="F102" s="91"/>
      <c r="G102" s="92">
        <f t="shared" si="24"/>
        <v>0</v>
      </c>
      <c r="H102" s="90"/>
      <c r="I102" s="90"/>
      <c r="J102" s="89"/>
      <c r="K102" s="92"/>
      <c r="L102" s="90"/>
      <c r="M102" s="90"/>
      <c r="N102" s="89"/>
      <c r="O102" s="92"/>
      <c r="P102" s="90"/>
      <c r="Q102" s="90"/>
      <c r="R102" s="89"/>
      <c r="S102" s="92"/>
      <c r="T102" s="90"/>
      <c r="U102" s="90"/>
      <c r="V102" s="89"/>
    </row>
    <row r="103" spans="1:22" x14ac:dyDescent="0.2">
      <c r="A103" s="87">
        <v>95</v>
      </c>
      <c r="B103" s="115" t="s">
        <v>123</v>
      </c>
      <c r="C103" s="16">
        <f t="shared" si="20"/>
        <v>0</v>
      </c>
      <c r="D103" s="90">
        <f t="shared" si="20"/>
        <v>0</v>
      </c>
      <c r="E103" s="90"/>
      <c r="F103" s="91"/>
      <c r="G103" s="92">
        <f t="shared" si="24"/>
        <v>0</v>
      </c>
      <c r="H103" s="90"/>
      <c r="I103" s="90"/>
      <c r="J103" s="89"/>
      <c r="K103" s="92"/>
      <c r="L103" s="90"/>
      <c r="M103" s="90"/>
      <c r="N103" s="89"/>
      <c r="O103" s="92"/>
      <c r="P103" s="90"/>
      <c r="Q103" s="90"/>
      <c r="R103" s="89"/>
      <c r="S103" s="92"/>
      <c r="T103" s="90"/>
      <c r="U103" s="90"/>
      <c r="V103" s="89"/>
    </row>
    <row r="104" spans="1:22" x14ac:dyDescent="0.2">
      <c r="A104" s="87">
        <f t="shared" si="19"/>
        <v>96</v>
      </c>
      <c r="B104" s="115" t="s">
        <v>124</v>
      </c>
      <c r="C104" s="16">
        <f t="shared" si="20"/>
        <v>0</v>
      </c>
      <c r="D104" s="90">
        <f t="shared" si="20"/>
        <v>0</v>
      </c>
      <c r="E104" s="90"/>
      <c r="F104" s="91"/>
      <c r="G104" s="92">
        <f t="shared" si="24"/>
        <v>0</v>
      </c>
      <c r="H104" s="90"/>
      <c r="I104" s="90"/>
      <c r="J104" s="89"/>
      <c r="K104" s="92"/>
      <c r="L104" s="90"/>
      <c r="M104" s="90"/>
      <c r="N104" s="89"/>
      <c r="O104" s="92"/>
      <c r="P104" s="90"/>
      <c r="Q104" s="90"/>
      <c r="R104" s="89"/>
      <c r="S104" s="92"/>
      <c r="T104" s="90"/>
      <c r="U104" s="90"/>
      <c r="V104" s="89"/>
    </row>
    <row r="105" spans="1:22" x14ac:dyDescent="0.2">
      <c r="A105" s="87">
        <v>97</v>
      </c>
      <c r="B105" s="115" t="s">
        <v>125</v>
      </c>
      <c r="C105" s="16">
        <f t="shared" si="20"/>
        <v>0</v>
      </c>
      <c r="D105" s="90">
        <f t="shared" si="20"/>
        <v>0</v>
      </c>
      <c r="E105" s="90"/>
      <c r="F105" s="91"/>
      <c r="G105" s="92">
        <f t="shared" si="24"/>
        <v>0</v>
      </c>
      <c r="H105" s="90"/>
      <c r="I105" s="90"/>
      <c r="J105" s="89"/>
      <c r="K105" s="92"/>
      <c r="L105" s="90"/>
      <c r="M105" s="90"/>
      <c r="N105" s="89"/>
      <c r="O105" s="92"/>
      <c r="P105" s="90"/>
      <c r="Q105" s="90"/>
      <c r="R105" s="89"/>
      <c r="S105" s="92"/>
      <c r="T105" s="90"/>
      <c r="U105" s="90"/>
      <c r="V105" s="89"/>
    </row>
    <row r="106" spans="1:22" x14ac:dyDescent="0.2">
      <c r="A106" s="87">
        <v>98</v>
      </c>
      <c r="B106" s="36" t="s">
        <v>126</v>
      </c>
      <c r="C106" s="16">
        <f t="shared" si="20"/>
        <v>0</v>
      </c>
      <c r="D106" s="90">
        <f t="shared" si="20"/>
        <v>0</v>
      </c>
      <c r="E106" s="90"/>
      <c r="F106" s="91"/>
      <c r="G106" s="92">
        <f t="shared" si="24"/>
        <v>0</v>
      </c>
      <c r="H106" s="90"/>
      <c r="I106" s="90"/>
      <c r="J106" s="89"/>
      <c r="K106" s="92"/>
      <c r="L106" s="90"/>
      <c r="M106" s="90"/>
      <c r="N106" s="89"/>
      <c r="O106" s="92"/>
      <c r="P106" s="90"/>
      <c r="Q106" s="90"/>
      <c r="R106" s="89"/>
      <c r="S106" s="92"/>
      <c r="T106" s="90"/>
      <c r="U106" s="90"/>
      <c r="V106" s="89"/>
    </row>
    <row r="107" spans="1:22" x14ac:dyDescent="0.2">
      <c r="A107" s="87">
        <v>99</v>
      </c>
      <c r="B107" s="36" t="s">
        <v>127</v>
      </c>
      <c r="C107" s="16">
        <f t="shared" si="20"/>
        <v>0</v>
      </c>
      <c r="D107" s="90">
        <f t="shared" si="20"/>
        <v>0</v>
      </c>
      <c r="E107" s="90"/>
      <c r="F107" s="91"/>
      <c r="G107" s="92">
        <f t="shared" si="24"/>
        <v>0</v>
      </c>
      <c r="H107" s="90"/>
      <c r="I107" s="90"/>
      <c r="J107" s="89"/>
      <c r="K107" s="92"/>
      <c r="L107" s="90"/>
      <c r="M107" s="90"/>
      <c r="N107" s="89"/>
      <c r="O107" s="92"/>
      <c r="P107" s="90"/>
      <c r="Q107" s="90"/>
      <c r="R107" s="89"/>
      <c r="S107" s="92"/>
      <c r="T107" s="90"/>
      <c r="U107" s="90"/>
      <c r="V107" s="89"/>
    </row>
    <row r="108" spans="1:22" x14ac:dyDescent="0.2">
      <c r="A108" s="87">
        <v>100</v>
      </c>
      <c r="B108" s="36" t="s">
        <v>128</v>
      </c>
      <c r="C108" s="16">
        <f t="shared" si="20"/>
        <v>0</v>
      </c>
      <c r="D108" s="90">
        <f t="shared" si="20"/>
        <v>0</v>
      </c>
      <c r="E108" s="90"/>
      <c r="F108" s="91"/>
      <c r="G108" s="92">
        <f t="shared" si="24"/>
        <v>0</v>
      </c>
      <c r="H108" s="90"/>
      <c r="I108" s="90"/>
      <c r="J108" s="89"/>
      <c r="K108" s="92"/>
      <c r="L108" s="90"/>
      <c r="M108" s="90"/>
      <c r="N108" s="89"/>
      <c r="O108" s="92"/>
      <c r="P108" s="90"/>
      <c r="Q108" s="90"/>
      <c r="R108" s="89"/>
      <c r="S108" s="92"/>
      <c r="T108" s="90"/>
      <c r="U108" s="90"/>
      <c r="V108" s="89"/>
    </row>
    <row r="109" spans="1:22" x14ac:dyDescent="0.2">
      <c r="A109" s="87">
        <v>101</v>
      </c>
      <c r="B109" s="36" t="s">
        <v>129</v>
      </c>
      <c r="C109" s="16">
        <f t="shared" si="20"/>
        <v>0</v>
      </c>
      <c r="D109" s="90">
        <f t="shared" si="20"/>
        <v>0</v>
      </c>
      <c r="E109" s="90"/>
      <c r="F109" s="91"/>
      <c r="G109" s="92">
        <f t="shared" si="24"/>
        <v>0</v>
      </c>
      <c r="H109" s="90"/>
      <c r="I109" s="90"/>
      <c r="J109" s="89"/>
      <c r="K109" s="92"/>
      <c r="L109" s="90"/>
      <c r="M109" s="90"/>
      <c r="N109" s="89"/>
      <c r="O109" s="92"/>
      <c r="P109" s="90"/>
      <c r="Q109" s="90"/>
      <c r="R109" s="89"/>
      <c r="S109" s="92"/>
      <c r="T109" s="90"/>
      <c r="U109" s="90"/>
      <c r="V109" s="89"/>
    </row>
    <row r="110" spans="1:22" x14ac:dyDescent="0.2">
      <c r="A110" s="87">
        <v>102</v>
      </c>
      <c r="B110" s="36" t="s">
        <v>130</v>
      </c>
      <c r="C110" s="16">
        <f t="shared" si="20"/>
        <v>0</v>
      </c>
      <c r="D110" s="90">
        <f t="shared" si="20"/>
        <v>0</v>
      </c>
      <c r="E110" s="90"/>
      <c r="F110" s="91"/>
      <c r="G110" s="92">
        <f t="shared" si="24"/>
        <v>0</v>
      </c>
      <c r="H110" s="90"/>
      <c r="I110" s="90"/>
      <c r="J110" s="89"/>
      <c r="K110" s="92"/>
      <c r="L110" s="90"/>
      <c r="M110" s="90"/>
      <c r="N110" s="89"/>
      <c r="O110" s="92"/>
      <c r="P110" s="90"/>
      <c r="Q110" s="90"/>
      <c r="R110" s="89"/>
      <c r="S110" s="92"/>
      <c r="T110" s="90"/>
      <c r="U110" s="90"/>
      <c r="V110" s="89"/>
    </row>
    <row r="111" spans="1:22" x14ac:dyDescent="0.2">
      <c r="A111" s="87">
        <v>103</v>
      </c>
      <c r="B111" s="21" t="s">
        <v>3</v>
      </c>
      <c r="C111" s="34">
        <f t="shared" si="20"/>
        <v>0</v>
      </c>
      <c r="D111" s="129">
        <f t="shared" si="20"/>
        <v>0</v>
      </c>
      <c r="E111" s="23">
        <f t="shared" si="20"/>
        <v>0</v>
      </c>
      <c r="F111" s="24">
        <f t="shared" si="20"/>
        <v>0</v>
      </c>
      <c r="G111" s="25">
        <f t="shared" si="24"/>
        <v>0</v>
      </c>
      <c r="H111" s="23"/>
      <c r="I111" s="23"/>
      <c r="J111" s="26"/>
      <c r="K111" s="92"/>
      <c r="L111" s="90"/>
      <c r="M111" s="90"/>
      <c r="N111" s="89"/>
      <c r="O111" s="92"/>
      <c r="P111" s="90"/>
      <c r="Q111" s="90"/>
      <c r="R111" s="89"/>
      <c r="S111" s="34">
        <f>T111+V111</f>
        <v>0</v>
      </c>
      <c r="T111" s="129"/>
      <c r="U111" s="23"/>
      <c r="V111" s="26"/>
    </row>
    <row r="112" spans="1:22" x14ac:dyDescent="0.2">
      <c r="A112" s="87">
        <v>104</v>
      </c>
      <c r="B112" s="36" t="s">
        <v>131</v>
      </c>
      <c r="C112" s="130">
        <f t="shared" si="20"/>
        <v>0</v>
      </c>
      <c r="D112" s="131">
        <f t="shared" si="20"/>
        <v>0</v>
      </c>
      <c r="E112" s="19"/>
      <c r="F112" s="27"/>
      <c r="G112" s="16">
        <f t="shared" si="24"/>
        <v>0</v>
      </c>
      <c r="H112" s="19"/>
      <c r="I112" s="23"/>
      <c r="J112" s="26"/>
      <c r="K112" s="92"/>
      <c r="L112" s="90"/>
      <c r="M112" s="90"/>
      <c r="N112" s="89"/>
      <c r="O112" s="92"/>
      <c r="P112" s="90"/>
      <c r="Q112" s="90"/>
      <c r="R112" s="89"/>
      <c r="S112" s="34"/>
      <c r="T112" s="129"/>
      <c r="U112" s="23"/>
      <c r="V112" s="26"/>
    </row>
    <row r="113" spans="1:22" x14ac:dyDescent="0.2">
      <c r="A113" s="87">
        <v>105</v>
      </c>
      <c r="B113" s="36" t="s">
        <v>132</v>
      </c>
      <c r="C113" s="130">
        <f t="shared" si="20"/>
        <v>0</v>
      </c>
      <c r="D113" s="131">
        <f t="shared" si="20"/>
        <v>0</v>
      </c>
      <c r="E113" s="19"/>
      <c r="F113" s="27"/>
      <c r="G113" s="16">
        <f t="shared" si="24"/>
        <v>0</v>
      </c>
      <c r="H113" s="19"/>
      <c r="I113" s="23"/>
      <c r="J113" s="26"/>
      <c r="K113" s="92"/>
      <c r="L113" s="90"/>
      <c r="M113" s="90"/>
      <c r="N113" s="89"/>
      <c r="O113" s="92"/>
      <c r="P113" s="90"/>
      <c r="Q113" s="90"/>
      <c r="R113" s="89"/>
      <c r="S113" s="34"/>
      <c r="T113" s="129"/>
      <c r="U113" s="23"/>
      <c r="V113" s="26"/>
    </row>
    <row r="114" spans="1:22" x14ac:dyDescent="0.2">
      <c r="A114" s="87">
        <v>106</v>
      </c>
      <c r="B114" s="21" t="s">
        <v>4</v>
      </c>
      <c r="C114" s="34">
        <f t="shared" si="20"/>
        <v>0</v>
      </c>
      <c r="D114" s="129">
        <f t="shared" si="20"/>
        <v>0</v>
      </c>
      <c r="E114" s="23">
        <f t="shared" si="20"/>
        <v>0</v>
      </c>
      <c r="F114" s="24">
        <f t="shared" si="20"/>
        <v>0</v>
      </c>
      <c r="G114" s="25">
        <f t="shared" si="24"/>
        <v>0</v>
      </c>
      <c r="H114" s="23"/>
      <c r="I114" s="23"/>
      <c r="J114" s="89"/>
      <c r="K114" s="92"/>
      <c r="L114" s="90"/>
      <c r="M114" s="90"/>
      <c r="N114" s="89"/>
      <c r="O114" s="92"/>
      <c r="P114" s="90"/>
      <c r="Q114" s="90"/>
      <c r="R114" s="89"/>
      <c r="S114" s="34">
        <f>T114+V114</f>
        <v>0</v>
      </c>
      <c r="T114" s="129"/>
      <c r="U114" s="23"/>
      <c r="V114" s="26"/>
    </row>
    <row r="115" spans="1:22" x14ac:dyDescent="0.2">
      <c r="A115" s="87">
        <v>107</v>
      </c>
      <c r="B115" s="132" t="s">
        <v>58</v>
      </c>
      <c r="C115" s="16">
        <f t="shared" si="20"/>
        <v>0</v>
      </c>
      <c r="D115" s="19">
        <f t="shared" si="20"/>
        <v>0</v>
      </c>
      <c r="E115" s="19"/>
      <c r="F115" s="27"/>
      <c r="G115" s="16">
        <f t="shared" si="24"/>
        <v>0</v>
      </c>
      <c r="H115" s="19"/>
      <c r="I115" s="23"/>
      <c r="J115" s="89"/>
      <c r="K115" s="92"/>
      <c r="L115" s="90"/>
      <c r="M115" s="90"/>
      <c r="N115" s="89"/>
      <c r="O115" s="92"/>
      <c r="P115" s="90"/>
      <c r="Q115" s="90"/>
      <c r="R115" s="89"/>
      <c r="S115" s="25"/>
      <c r="T115" s="23"/>
      <c r="U115" s="23"/>
      <c r="V115" s="26"/>
    </row>
    <row r="116" spans="1:22" x14ac:dyDescent="0.2">
      <c r="A116" s="87">
        <v>108</v>
      </c>
      <c r="B116" s="132" t="s">
        <v>59</v>
      </c>
      <c r="C116" s="16">
        <f t="shared" si="20"/>
        <v>0</v>
      </c>
      <c r="D116" s="19">
        <f t="shared" si="20"/>
        <v>0</v>
      </c>
      <c r="E116" s="19"/>
      <c r="F116" s="27"/>
      <c r="G116" s="16">
        <f t="shared" si="24"/>
        <v>0</v>
      </c>
      <c r="H116" s="19"/>
      <c r="I116" s="23"/>
      <c r="J116" s="89"/>
      <c r="K116" s="92"/>
      <c r="L116" s="90"/>
      <c r="M116" s="90"/>
      <c r="N116" s="89"/>
      <c r="O116" s="92"/>
      <c r="P116" s="90"/>
      <c r="Q116" s="90"/>
      <c r="R116" s="89"/>
      <c r="S116" s="25"/>
      <c r="T116" s="23"/>
      <c r="U116" s="23"/>
      <c r="V116" s="26"/>
    </row>
    <row r="117" spans="1:22" x14ac:dyDescent="0.2">
      <c r="A117" s="87">
        <v>109</v>
      </c>
      <c r="B117" s="21" t="s">
        <v>133</v>
      </c>
      <c r="C117" s="25">
        <f t="shared" si="20"/>
        <v>0</v>
      </c>
      <c r="D117" s="23">
        <f t="shared" si="20"/>
        <v>0</v>
      </c>
      <c r="E117" s="23">
        <f t="shared" si="20"/>
        <v>0</v>
      </c>
      <c r="F117" s="24"/>
      <c r="G117" s="25">
        <f t="shared" si="24"/>
        <v>0</v>
      </c>
      <c r="H117" s="23"/>
      <c r="I117" s="23"/>
      <c r="J117" s="26"/>
      <c r="K117" s="92"/>
      <c r="L117" s="90"/>
      <c r="M117" s="90"/>
      <c r="N117" s="89"/>
      <c r="O117" s="92"/>
      <c r="P117" s="90"/>
      <c r="Q117" s="90"/>
      <c r="R117" s="89"/>
      <c r="S117" s="25">
        <f>T117+V117</f>
        <v>0</v>
      </c>
      <c r="T117" s="23"/>
      <c r="U117" s="23"/>
      <c r="V117" s="26"/>
    </row>
    <row r="118" spans="1:22" x14ac:dyDescent="0.2">
      <c r="A118" s="87">
        <v>110</v>
      </c>
      <c r="B118" s="50" t="s">
        <v>5</v>
      </c>
      <c r="C118" s="25">
        <f t="shared" si="20"/>
        <v>0</v>
      </c>
      <c r="D118" s="23">
        <f t="shared" si="20"/>
        <v>0</v>
      </c>
      <c r="E118" s="23"/>
      <c r="F118" s="24"/>
      <c r="G118" s="25">
        <f t="shared" si="24"/>
        <v>0</v>
      </c>
      <c r="H118" s="23"/>
      <c r="I118" s="23"/>
      <c r="J118" s="26"/>
      <c r="K118" s="92"/>
      <c r="L118" s="90"/>
      <c r="M118" s="90"/>
      <c r="N118" s="89"/>
      <c r="O118" s="92"/>
      <c r="P118" s="90"/>
      <c r="Q118" s="90"/>
      <c r="R118" s="89"/>
      <c r="S118" s="25"/>
      <c r="T118" s="23"/>
      <c r="U118" s="23"/>
      <c r="V118" s="26"/>
    </row>
    <row r="119" spans="1:22" x14ac:dyDescent="0.2">
      <c r="A119" s="87">
        <v>111</v>
      </c>
      <c r="B119" s="133" t="s">
        <v>134</v>
      </c>
      <c r="C119" s="16">
        <f t="shared" si="20"/>
        <v>0</v>
      </c>
      <c r="D119" s="19">
        <f t="shared" si="20"/>
        <v>0</v>
      </c>
      <c r="E119" s="19"/>
      <c r="F119" s="27"/>
      <c r="G119" s="16">
        <f t="shared" si="24"/>
        <v>0</v>
      </c>
      <c r="H119" s="19"/>
      <c r="I119" s="23"/>
      <c r="J119" s="26"/>
      <c r="K119" s="92"/>
      <c r="L119" s="90"/>
      <c r="M119" s="90"/>
      <c r="N119" s="89"/>
      <c r="O119" s="92"/>
      <c r="P119" s="90"/>
      <c r="Q119" s="90"/>
      <c r="R119" s="89"/>
      <c r="S119" s="25"/>
      <c r="T119" s="23"/>
      <c r="U119" s="23"/>
      <c r="V119" s="26"/>
    </row>
    <row r="120" spans="1:22" x14ac:dyDescent="0.2">
      <c r="A120" s="87">
        <v>112</v>
      </c>
      <c r="B120" s="133" t="s">
        <v>60</v>
      </c>
      <c r="C120" s="16">
        <f t="shared" si="20"/>
        <v>0</v>
      </c>
      <c r="D120" s="19">
        <f t="shared" si="20"/>
        <v>0</v>
      </c>
      <c r="E120" s="19"/>
      <c r="F120" s="27"/>
      <c r="G120" s="16">
        <f t="shared" si="24"/>
        <v>0</v>
      </c>
      <c r="H120" s="19"/>
      <c r="I120" s="23"/>
      <c r="J120" s="26"/>
      <c r="K120" s="92"/>
      <c r="L120" s="90"/>
      <c r="M120" s="90"/>
      <c r="N120" s="89"/>
      <c r="O120" s="92"/>
      <c r="P120" s="90"/>
      <c r="Q120" s="90"/>
      <c r="R120" s="89"/>
      <c r="S120" s="25"/>
      <c r="T120" s="23"/>
      <c r="U120" s="23"/>
      <c r="V120" s="26"/>
    </row>
    <row r="121" spans="1:22" ht="25.5" x14ac:dyDescent="0.2">
      <c r="A121" s="87">
        <v>113</v>
      </c>
      <c r="B121" s="134" t="s">
        <v>61</v>
      </c>
      <c r="C121" s="16">
        <f t="shared" si="20"/>
        <v>0</v>
      </c>
      <c r="D121" s="19">
        <f t="shared" si="20"/>
        <v>0</v>
      </c>
      <c r="E121" s="19"/>
      <c r="F121" s="27"/>
      <c r="G121" s="16">
        <f t="shared" si="24"/>
        <v>0</v>
      </c>
      <c r="H121" s="19"/>
      <c r="I121" s="23"/>
      <c r="J121" s="26"/>
      <c r="K121" s="92"/>
      <c r="L121" s="90"/>
      <c r="M121" s="90"/>
      <c r="N121" s="89"/>
      <c r="O121" s="92"/>
      <c r="P121" s="90"/>
      <c r="Q121" s="90"/>
      <c r="R121" s="89"/>
      <c r="S121" s="25"/>
      <c r="T121" s="23"/>
      <c r="U121" s="23"/>
      <c r="V121" s="26"/>
    </row>
    <row r="122" spans="1:22" ht="25.5" x14ac:dyDescent="0.2">
      <c r="A122" s="87">
        <v>114</v>
      </c>
      <c r="B122" s="30" t="s">
        <v>33</v>
      </c>
      <c r="C122" s="25">
        <f t="shared" si="20"/>
        <v>0</v>
      </c>
      <c r="D122" s="23">
        <f t="shared" si="20"/>
        <v>0</v>
      </c>
      <c r="E122" s="23">
        <f t="shared" si="20"/>
        <v>0</v>
      </c>
      <c r="F122" s="24"/>
      <c r="G122" s="25">
        <f t="shared" si="24"/>
        <v>0</v>
      </c>
      <c r="H122" s="23"/>
      <c r="I122" s="23"/>
      <c r="J122" s="26"/>
      <c r="K122" s="92"/>
      <c r="L122" s="90"/>
      <c r="M122" s="90"/>
      <c r="N122" s="89"/>
      <c r="O122" s="92"/>
      <c r="P122" s="90"/>
      <c r="Q122" s="90"/>
      <c r="R122" s="89"/>
      <c r="S122" s="25">
        <f>T122+V122</f>
        <v>0</v>
      </c>
      <c r="T122" s="23"/>
      <c r="U122" s="23"/>
      <c r="V122" s="26"/>
    </row>
    <row r="123" spans="1:22" x14ac:dyDescent="0.2">
      <c r="A123" s="87">
        <v>115</v>
      </c>
      <c r="B123" s="21" t="s">
        <v>7</v>
      </c>
      <c r="C123" s="25">
        <f t="shared" si="20"/>
        <v>0</v>
      </c>
      <c r="D123" s="23">
        <f t="shared" si="20"/>
        <v>0</v>
      </c>
      <c r="E123" s="23">
        <f t="shared" si="20"/>
        <v>0</v>
      </c>
      <c r="F123" s="24"/>
      <c r="G123" s="25">
        <f t="shared" si="24"/>
        <v>0</v>
      </c>
      <c r="H123" s="23"/>
      <c r="I123" s="23"/>
      <c r="J123" s="28"/>
      <c r="K123" s="92"/>
      <c r="L123" s="90"/>
      <c r="M123" s="90"/>
      <c r="N123" s="89"/>
      <c r="O123" s="92"/>
      <c r="P123" s="90"/>
      <c r="Q123" s="90"/>
      <c r="R123" s="89"/>
      <c r="S123" s="25">
        <f t="shared" ref="S123:S131" si="25">T123+V123</f>
        <v>0</v>
      </c>
      <c r="T123" s="23"/>
      <c r="U123" s="19"/>
      <c r="V123" s="28"/>
    </row>
    <row r="124" spans="1:22" x14ac:dyDescent="0.2">
      <c r="A124" s="87">
        <f t="shared" si="19"/>
        <v>116</v>
      </c>
      <c r="B124" s="21" t="s">
        <v>8</v>
      </c>
      <c r="C124" s="25">
        <f t="shared" si="20"/>
        <v>0</v>
      </c>
      <c r="D124" s="23">
        <f t="shared" si="20"/>
        <v>0</v>
      </c>
      <c r="E124" s="23">
        <f t="shared" si="20"/>
        <v>0</v>
      </c>
      <c r="F124" s="24"/>
      <c r="G124" s="25">
        <f t="shared" si="24"/>
        <v>0</v>
      </c>
      <c r="H124" s="23"/>
      <c r="I124" s="23"/>
      <c r="J124" s="28"/>
      <c r="K124" s="92"/>
      <c r="L124" s="90"/>
      <c r="M124" s="90"/>
      <c r="N124" s="89"/>
      <c r="O124" s="92"/>
      <c r="P124" s="90"/>
      <c r="Q124" s="90"/>
      <c r="R124" s="89"/>
      <c r="S124" s="25">
        <f t="shared" si="25"/>
        <v>0</v>
      </c>
      <c r="T124" s="23"/>
      <c r="U124" s="19"/>
      <c r="V124" s="28"/>
    </row>
    <row r="125" spans="1:22" x14ac:dyDescent="0.2">
      <c r="A125" s="87">
        <f t="shared" si="19"/>
        <v>117</v>
      </c>
      <c r="B125" s="21" t="s">
        <v>9</v>
      </c>
      <c r="C125" s="25">
        <f t="shared" si="20"/>
        <v>0</v>
      </c>
      <c r="D125" s="23">
        <f t="shared" si="20"/>
        <v>0</v>
      </c>
      <c r="E125" s="23">
        <f t="shared" si="20"/>
        <v>0</v>
      </c>
      <c r="F125" s="24"/>
      <c r="G125" s="25">
        <f t="shared" si="24"/>
        <v>0</v>
      </c>
      <c r="H125" s="23"/>
      <c r="I125" s="23"/>
      <c r="J125" s="26"/>
      <c r="K125" s="92"/>
      <c r="L125" s="90"/>
      <c r="M125" s="90"/>
      <c r="N125" s="89"/>
      <c r="O125" s="92"/>
      <c r="P125" s="90"/>
      <c r="Q125" s="90"/>
      <c r="R125" s="89"/>
      <c r="S125" s="25">
        <f t="shared" si="25"/>
        <v>0</v>
      </c>
      <c r="T125" s="23"/>
      <c r="U125" s="19"/>
      <c r="V125" s="28"/>
    </row>
    <row r="126" spans="1:22" x14ac:dyDescent="0.2">
      <c r="A126" s="87">
        <f t="shared" si="19"/>
        <v>118</v>
      </c>
      <c r="B126" s="21" t="s">
        <v>10</v>
      </c>
      <c r="C126" s="25">
        <f t="shared" si="20"/>
        <v>0</v>
      </c>
      <c r="D126" s="23">
        <f t="shared" si="20"/>
        <v>0</v>
      </c>
      <c r="E126" s="23">
        <f t="shared" si="20"/>
        <v>0</v>
      </c>
      <c r="F126" s="24"/>
      <c r="G126" s="25">
        <f t="shared" si="24"/>
        <v>0</v>
      </c>
      <c r="H126" s="23"/>
      <c r="I126" s="23"/>
      <c r="J126" s="28"/>
      <c r="K126" s="92"/>
      <c r="L126" s="90"/>
      <c r="M126" s="90"/>
      <c r="N126" s="89"/>
      <c r="O126" s="92"/>
      <c r="P126" s="90"/>
      <c r="Q126" s="90"/>
      <c r="R126" s="89"/>
      <c r="S126" s="25"/>
      <c r="T126" s="23"/>
      <c r="U126" s="19"/>
      <c r="V126" s="28"/>
    </row>
    <row r="127" spans="1:22" x14ac:dyDescent="0.2">
      <c r="A127" s="87">
        <f t="shared" si="19"/>
        <v>119</v>
      </c>
      <c r="B127" s="21" t="s">
        <v>11</v>
      </c>
      <c r="C127" s="25">
        <f t="shared" si="20"/>
        <v>0</v>
      </c>
      <c r="D127" s="23">
        <f t="shared" si="20"/>
        <v>0</v>
      </c>
      <c r="E127" s="23">
        <f t="shared" si="20"/>
        <v>0</v>
      </c>
      <c r="F127" s="24"/>
      <c r="G127" s="25">
        <f t="shared" si="24"/>
        <v>0</v>
      </c>
      <c r="H127" s="23"/>
      <c r="I127" s="23"/>
      <c r="J127" s="28"/>
      <c r="K127" s="92"/>
      <c r="L127" s="90"/>
      <c r="M127" s="90"/>
      <c r="N127" s="89"/>
      <c r="O127" s="92"/>
      <c r="P127" s="90"/>
      <c r="Q127" s="90"/>
      <c r="R127" s="89"/>
      <c r="S127" s="25">
        <f t="shared" si="25"/>
        <v>0</v>
      </c>
      <c r="T127" s="23"/>
      <c r="U127" s="23"/>
      <c r="V127" s="28"/>
    </row>
    <row r="128" spans="1:22" x14ac:dyDescent="0.2">
      <c r="A128" s="87">
        <f t="shared" si="19"/>
        <v>120</v>
      </c>
      <c r="B128" s="21" t="s">
        <v>12</v>
      </c>
      <c r="C128" s="25">
        <f t="shared" si="20"/>
        <v>0</v>
      </c>
      <c r="D128" s="23">
        <f t="shared" si="20"/>
        <v>0</v>
      </c>
      <c r="E128" s="23">
        <f t="shared" si="20"/>
        <v>0</v>
      </c>
      <c r="F128" s="24"/>
      <c r="G128" s="25">
        <f t="shared" si="24"/>
        <v>0</v>
      </c>
      <c r="H128" s="23"/>
      <c r="I128" s="23"/>
      <c r="J128" s="28"/>
      <c r="K128" s="92"/>
      <c r="L128" s="90"/>
      <c r="M128" s="90"/>
      <c r="N128" s="89"/>
      <c r="O128" s="92"/>
      <c r="P128" s="90"/>
      <c r="Q128" s="90"/>
      <c r="R128" s="89"/>
      <c r="S128" s="25">
        <f t="shared" si="25"/>
        <v>0</v>
      </c>
      <c r="T128" s="23"/>
      <c r="U128" s="19"/>
      <c r="V128" s="28"/>
    </row>
    <row r="129" spans="1:22" x14ac:dyDescent="0.2">
      <c r="A129" s="87">
        <f t="shared" si="19"/>
        <v>121</v>
      </c>
      <c r="B129" s="21" t="s">
        <v>13</v>
      </c>
      <c r="C129" s="25">
        <f t="shared" si="20"/>
        <v>0</v>
      </c>
      <c r="D129" s="23">
        <f t="shared" si="20"/>
        <v>0</v>
      </c>
      <c r="E129" s="23">
        <f t="shared" si="20"/>
        <v>0</v>
      </c>
      <c r="F129" s="24"/>
      <c r="G129" s="25">
        <f t="shared" si="24"/>
        <v>0</v>
      </c>
      <c r="H129" s="23"/>
      <c r="I129" s="23"/>
      <c r="J129" s="28"/>
      <c r="K129" s="92"/>
      <c r="L129" s="90"/>
      <c r="M129" s="90"/>
      <c r="N129" s="89"/>
      <c r="O129" s="92"/>
      <c r="P129" s="90"/>
      <c r="Q129" s="90"/>
      <c r="R129" s="89"/>
      <c r="S129" s="25"/>
      <c r="T129" s="23"/>
      <c r="U129" s="19"/>
      <c r="V129" s="28"/>
    </row>
    <row r="130" spans="1:22" x14ac:dyDescent="0.2">
      <c r="A130" s="87">
        <f t="shared" si="19"/>
        <v>122</v>
      </c>
      <c r="B130" s="21" t="s">
        <v>14</v>
      </c>
      <c r="C130" s="25">
        <f t="shared" si="20"/>
        <v>0</v>
      </c>
      <c r="D130" s="23">
        <f t="shared" si="20"/>
        <v>0</v>
      </c>
      <c r="E130" s="23"/>
      <c r="F130" s="24"/>
      <c r="G130" s="25">
        <f t="shared" si="24"/>
        <v>0</v>
      </c>
      <c r="H130" s="23"/>
      <c r="I130" s="23"/>
      <c r="J130" s="28"/>
      <c r="K130" s="92"/>
      <c r="L130" s="90"/>
      <c r="M130" s="90"/>
      <c r="N130" s="89"/>
      <c r="O130" s="92"/>
      <c r="P130" s="90"/>
      <c r="Q130" s="90"/>
      <c r="R130" s="89"/>
      <c r="S130" s="25"/>
      <c r="T130" s="23"/>
      <c r="U130" s="19"/>
      <c r="V130" s="28"/>
    </row>
    <row r="131" spans="1:22" x14ac:dyDescent="0.2">
      <c r="A131" s="87">
        <f t="shared" si="19"/>
        <v>123</v>
      </c>
      <c r="B131" s="21" t="s">
        <v>28</v>
      </c>
      <c r="C131" s="25">
        <f t="shared" si="20"/>
        <v>0</v>
      </c>
      <c r="D131" s="23">
        <f t="shared" si="20"/>
        <v>0</v>
      </c>
      <c r="E131" s="23">
        <f t="shared" si="20"/>
        <v>0</v>
      </c>
      <c r="F131" s="24"/>
      <c r="G131" s="25">
        <f t="shared" si="24"/>
        <v>0</v>
      </c>
      <c r="H131" s="23"/>
      <c r="I131" s="23"/>
      <c r="J131" s="28"/>
      <c r="K131" s="92"/>
      <c r="L131" s="90"/>
      <c r="M131" s="90"/>
      <c r="N131" s="89"/>
      <c r="O131" s="92"/>
      <c r="P131" s="90"/>
      <c r="Q131" s="90"/>
      <c r="R131" s="89"/>
      <c r="S131" s="25">
        <f t="shared" si="25"/>
        <v>0</v>
      </c>
      <c r="T131" s="23"/>
      <c r="U131" s="19"/>
      <c r="V131" s="28"/>
    </row>
    <row r="132" spans="1:22" x14ac:dyDescent="0.2">
      <c r="A132" s="87">
        <f t="shared" si="19"/>
        <v>124</v>
      </c>
      <c r="B132" s="21" t="s">
        <v>16</v>
      </c>
      <c r="C132" s="25">
        <f t="shared" si="20"/>
        <v>0</v>
      </c>
      <c r="D132" s="23">
        <f t="shared" si="20"/>
        <v>0</v>
      </c>
      <c r="E132" s="23"/>
      <c r="F132" s="24"/>
      <c r="G132" s="31">
        <f t="shared" si="24"/>
        <v>0</v>
      </c>
      <c r="H132" s="23"/>
      <c r="I132" s="23"/>
      <c r="J132" s="28"/>
      <c r="K132" s="92"/>
      <c r="L132" s="90"/>
      <c r="M132" s="90"/>
      <c r="N132" s="89"/>
      <c r="O132" s="92"/>
      <c r="P132" s="90"/>
      <c r="Q132" s="90"/>
      <c r="R132" s="89"/>
      <c r="S132" s="25"/>
      <c r="T132" s="19"/>
      <c r="U132" s="19"/>
      <c r="V132" s="28"/>
    </row>
    <row r="133" spans="1:22" x14ac:dyDescent="0.2">
      <c r="A133" s="87">
        <f t="shared" si="19"/>
        <v>125</v>
      </c>
      <c r="B133" s="21" t="s">
        <v>135</v>
      </c>
      <c r="C133" s="25">
        <f t="shared" si="20"/>
        <v>0</v>
      </c>
      <c r="D133" s="23">
        <f t="shared" si="20"/>
        <v>0</v>
      </c>
      <c r="E133" s="23"/>
      <c r="F133" s="24"/>
      <c r="G133" s="31">
        <f>G134</f>
        <v>0</v>
      </c>
      <c r="H133" s="23"/>
      <c r="I133" s="23"/>
      <c r="J133" s="94"/>
      <c r="K133" s="99"/>
      <c r="L133" s="90"/>
      <c r="M133" s="90"/>
      <c r="N133" s="94"/>
      <c r="O133" s="99"/>
      <c r="P133" s="90"/>
      <c r="Q133" s="90"/>
      <c r="R133" s="94"/>
      <c r="S133" s="99"/>
      <c r="T133" s="90"/>
      <c r="U133" s="90"/>
      <c r="V133" s="94"/>
    </row>
    <row r="134" spans="1:22" x14ac:dyDescent="0.2">
      <c r="A134" s="87">
        <f t="shared" si="19"/>
        <v>126</v>
      </c>
      <c r="B134" s="21" t="s">
        <v>136</v>
      </c>
      <c r="C134" s="16">
        <f t="shared" si="20"/>
        <v>0</v>
      </c>
      <c r="D134" s="19">
        <f t="shared" si="20"/>
        <v>0</v>
      </c>
      <c r="E134" s="23"/>
      <c r="F134" s="24"/>
      <c r="G134" s="99">
        <f t="shared" si="24"/>
        <v>0</v>
      </c>
      <c r="H134" s="19"/>
      <c r="I134" s="23"/>
      <c r="J134" s="94"/>
      <c r="K134" s="99"/>
      <c r="L134" s="90"/>
      <c r="M134" s="90"/>
      <c r="N134" s="94"/>
      <c r="O134" s="99"/>
      <c r="P134" s="90"/>
      <c r="Q134" s="90"/>
      <c r="R134" s="94"/>
      <c r="S134" s="31"/>
      <c r="T134" s="23"/>
      <c r="U134" s="23"/>
      <c r="V134" s="32"/>
    </row>
    <row r="135" spans="1:22" x14ac:dyDescent="0.2">
      <c r="A135" s="87">
        <f t="shared" si="19"/>
        <v>127</v>
      </c>
      <c r="B135" s="21" t="s">
        <v>100</v>
      </c>
      <c r="C135" s="25">
        <f t="shared" si="20"/>
        <v>0</v>
      </c>
      <c r="D135" s="23">
        <f t="shared" si="20"/>
        <v>0</v>
      </c>
      <c r="E135" s="23"/>
      <c r="F135" s="24"/>
      <c r="G135" s="31">
        <f>G136+G137</f>
        <v>0</v>
      </c>
      <c r="H135" s="23"/>
      <c r="I135" s="90"/>
      <c r="J135" s="94"/>
      <c r="K135" s="99"/>
      <c r="L135" s="90"/>
      <c r="M135" s="90"/>
      <c r="N135" s="94"/>
      <c r="O135" s="99"/>
      <c r="P135" s="90"/>
      <c r="Q135" s="90"/>
      <c r="R135" s="94"/>
      <c r="S135" s="99"/>
      <c r="T135" s="90"/>
      <c r="U135" s="90"/>
      <c r="V135" s="94"/>
    </row>
    <row r="136" spans="1:22" x14ac:dyDescent="0.2">
      <c r="A136" s="87">
        <f t="shared" si="19"/>
        <v>128</v>
      </c>
      <c r="B136" s="36" t="s">
        <v>137</v>
      </c>
      <c r="C136" s="16">
        <f t="shared" si="20"/>
        <v>0</v>
      </c>
      <c r="D136" s="19">
        <f t="shared" si="20"/>
        <v>0</v>
      </c>
      <c r="E136" s="23"/>
      <c r="F136" s="24"/>
      <c r="G136" s="92">
        <f t="shared" si="24"/>
        <v>0</v>
      </c>
      <c r="H136" s="19"/>
      <c r="I136" s="23"/>
      <c r="J136" s="89"/>
      <c r="K136" s="92"/>
      <c r="L136" s="90"/>
      <c r="M136" s="90"/>
      <c r="N136" s="89"/>
      <c r="O136" s="92"/>
      <c r="P136" s="90"/>
      <c r="Q136" s="90"/>
      <c r="R136" s="89"/>
      <c r="S136" s="25"/>
      <c r="T136" s="23"/>
      <c r="U136" s="23"/>
      <c r="V136" s="26"/>
    </row>
    <row r="137" spans="1:22" x14ac:dyDescent="0.2">
      <c r="A137" s="87">
        <f t="shared" si="19"/>
        <v>129</v>
      </c>
      <c r="B137" s="135" t="s">
        <v>138</v>
      </c>
      <c r="C137" s="16">
        <f t="shared" si="20"/>
        <v>0</v>
      </c>
      <c r="D137" s="19">
        <f t="shared" si="20"/>
        <v>0</v>
      </c>
      <c r="E137" s="23"/>
      <c r="F137" s="24"/>
      <c r="G137" s="92">
        <f t="shared" si="24"/>
        <v>0</v>
      </c>
      <c r="H137" s="19"/>
      <c r="I137" s="23"/>
      <c r="J137" s="89"/>
      <c r="K137" s="92"/>
      <c r="L137" s="90"/>
      <c r="M137" s="90"/>
      <c r="N137" s="89"/>
      <c r="O137" s="92"/>
      <c r="P137" s="90"/>
      <c r="Q137" s="90"/>
      <c r="R137" s="89"/>
      <c r="S137" s="25"/>
      <c r="T137" s="23"/>
      <c r="U137" s="23"/>
      <c r="V137" s="26"/>
    </row>
    <row r="138" spans="1:22" x14ac:dyDescent="0.2">
      <c r="A138" s="87">
        <v>130</v>
      </c>
      <c r="B138" s="21" t="s">
        <v>73</v>
      </c>
      <c r="C138" s="25">
        <f>G138+K138+O138+S138</f>
        <v>37.466999999999999</v>
      </c>
      <c r="D138" s="23">
        <f>H138+L138+P138+T138</f>
        <v>37.466999999999999</v>
      </c>
      <c r="E138" s="23">
        <f t="shared" si="20"/>
        <v>18.872</v>
      </c>
      <c r="F138" s="24"/>
      <c r="G138" s="25">
        <f>+H138</f>
        <v>33.466999999999999</v>
      </c>
      <c r="H138" s="23">
        <v>33.466999999999999</v>
      </c>
      <c r="I138" s="23">
        <v>18.872</v>
      </c>
      <c r="J138" s="89"/>
      <c r="K138" s="92"/>
      <c r="L138" s="90"/>
      <c r="M138" s="90"/>
      <c r="N138" s="89"/>
      <c r="O138" s="92"/>
      <c r="P138" s="90"/>
      <c r="Q138" s="90"/>
      <c r="R138" s="89"/>
      <c r="S138" s="25">
        <f>T138+V138</f>
        <v>4</v>
      </c>
      <c r="T138" s="23">
        <v>4</v>
      </c>
      <c r="U138" s="23"/>
      <c r="V138" s="26"/>
    </row>
    <row r="139" spans="1:22" ht="13.5" thickBot="1" x14ac:dyDescent="0.25">
      <c r="A139" s="116">
        <v>131</v>
      </c>
      <c r="B139" s="38" t="s">
        <v>117</v>
      </c>
      <c r="C139" s="42">
        <f>G139+K139+O139+S139</f>
        <v>27.847999999999999</v>
      </c>
      <c r="D139" s="40">
        <f>H139+L139+P139+T139</f>
        <v>27.847999999999999</v>
      </c>
      <c r="E139" s="40">
        <f>I139+M139+Q139+U139</f>
        <v>19.053999999999998</v>
      </c>
      <c r="F139" s="41"/>
      <c r="G139" s="53">
        <f>+H139</f>
        <v>27.448</v>
      </c>
      <c r="H139" s="52">
        <v>27.448</v>
      </c>
      <c r="I139" s="52">
        <v>19.053999999999998</v>
      </c>
      <c r="J139" s="119"/>
      <c r="K139" s="136"/>
      <c r="L139" s="137"/>
      <c r="M139" s="137"/>
      <c r="N139" s="138"/>
      <c r="O139" s="136"/>
      <c r="P139" s="137"/>
      <c r="Q139" s="137"/>
      <c r="R139" s="138"/>
      <c r="S139" s="25">
        <f>T139+V139</f>
        <v>0.4</v>
      </c>
      <c r="T139" s="40">
        <v>0.4</v>
      </c>
      <c r="U139" s="40"/>
      <c r="V139" s="43"/>
    </row>
    <row r="140" spans="1:22" ht="45.75" thickBot="1" x14ac:dyDescent="0.25">
      <c r="A140" s="67">
        <v>132</v>
      </c>
      <c r="B140" s="139" t="s">
        <v>139</v>
      </c>
      <c r="C140" s="69">
        <f t="shared" si="20"/>
        <v>0</v>
      </c>
      <c r="D140" s="56">
        <f t="shared" si="20"/>
        <v>0</v>
      </c>
      <c r="E140" s="56">
        <f t="shared" si="20"/>
        <v>0</v>
      </c>
      <c r="F140" s="59">
        <f t="shared" si="20"/>
        <v>0</v>
      </c>
      <c r="G140" s="69">
        <f>G141+SUM(G157:G168)+G170+G173</f>
        <v>0</v>
      </c>
      <c r="H140" s="58">
        <f>H141+SUM(H157:H168)+H170+H173</f>
        <v>0</v>
      </c>
      <c r="I140" s="56">
        <f>I141+SUM(I157:I168)+I170+I173</f>
        <v>0</v>
      </c>
      <c r="J140" s="61">
        <f>J141+SUM(J157:J168)+J170+J173</f>
        <v>0</v>
      </c>
      <c r="K140" s="70">
        <f>K141+SUM(K158:K168)+K173</f>
        <v>0</v>
      </c>
      <c r="L140" s="56">
        <f>L141+SUM(L158:L168)+L173</f>
        <v>0</v>
      </c>
      <c r="M140" s="56">
        <f>M141+SUM(M157:M168)+M170+M173</f>
        <v>0</v>
      </c>
      <c r="N140" s="61"/>
      <c r="O140" s="69"/>
      <c r="P140" s="56"/>
      <c r="Q140" s="56"/>
      <c r="R140" s="61"/>
      <c r="S140" s="69">
        <f>S141+SUM(S157:S168)+S170+S173</f>
        <v>0</v>
      </c>
      <c r="T140" s="56">
        <f>T157+T173</f>
        <v>0</v>
      </c>
      <c r="U140" s="56">
        <f>U157+U173</f>
        <v>0</v>
      </c>
      <c r="V140" s="61"/>
    </row>
    <row r="141" spans="1:22" x14ac:dyDescent="0.2">
      <c r="A141" s="72">
        <f t="shared" si="19"/>
        <v>133</v>
      </c>
      <c r="B141" s="86" t="s">
        <v>85</v>
      </c>
      <c r="C141" s="81">
        <f t="shared" si="20"/>
        <v>0</v>
      </c>
      <c r="D141" s="79">
        <f t="shared" si="20"/>
        <v>0</v>
      </c>
      <c r="E141" s="79"/>
      <c r="F141" s="82">
        <f t="shared" si="20"/>
        <v>0</v>
      </c>
      <c r="G141" s="79">
        <f>SUM(G142:G156)</f>
        <v>0</v>
      </c>
      <c r="H141" s="79">
        <f>SUM(H142:H156)</f>
        <v>0</v>
      </c>
      <c r="I141" s="79"/>
      <c r="J141" s="83">
        <f>SUM(J142:J156)</f>
        <v>0</v>
      </c>
      <c r="K141" s="84">
        <f>SUM(K142:K153)+K154</f>
        <v>0</v>
      </c>
      <c r="L141" s="79">
        <f>SUM(L142:L153)</f>
        <v>0</v>
      </c>
      <c r="M141" s="79">
        <f>SUM(M142:M153)</f>
        <v>0</v>
      </c>
      <c r="N141" s="109"/>
      <c r="O141" s="128"/>
      <c r="P141" s="113"/>
      <c r="Q141" s="113"/>
      <c r="R141" s="109"/>
      <c r="S141" s="128"/>
      <c r="T141" s="113"/>
      <c r="U141" s="113"/>
      <c r="V141" s="109"/>
    </row>
    <row r="142" spans="1:22" x14ac:dyDescent="0.2">
      <c r="A142" s="87">
        <f t="shared" si="19"/>
        <v>134</v>
      </c>
      <c r="B142" s="36" t="s">
        <v>140</v>
      </c>
      <c r="C142" s="16">
        <f t="shared" si="20"/>
        <v>0</v>
      </c>
      <c r="D142" s="90">
        <f t="shared" si="20"/>
        <v>0</v>
      </c>
      <c r="E142" s="23"/>
      <c r="F142" s="26"/>
      <c r="G142" s="96">
        <f t="shared" si="24"/>
        <v>0</v>
      </c>
      <c r="H142" s="90"/>
      <c r="I142" s="90"/>
      <c r="J142" s="91"/>
      <c r="K142" s="92"/>
      <c r="L142" s="90"/>
      <c r="M142" s="90"/>
      <c r="N142" s="89"/>
      <c r="O142" s="92"/>
      <c r="P142" s="90"/>
      <c r="Q142" s="90"/>
      <c r="R142" s="89"/>
      <c r="S142" s="92"/>
      <c r="T142" s="90"/>
      <c r="U142" s="90"/>
      <c r="V142" s="89"/>
    </row>
    <row r="143" spans="1:22" x14ac:dyDescent="0.2">
      <c r="A143" s="87">
        <f>+A142+1</f>
        <v>135</v>
      </c>
      <c r="B143" s="36" t="s">
        <v>141</v>
      </c>
      <c r="C143" s="16">
        <f t="shared" si="20"/>
        <v>0</v>
      </c>
      <c r="D143" s="90">
        <f t="shared" si="20"/>
        <v>0</v>
      </c>
      <c r="E143" s="23"/>
      <c r="F143" s="26"/>
      <c r="G143" s="96">
        <f t="shared" si="24"/>
        <v>0</v>
      </c>
      <c r="H143" s="90"/>
      <c r="I143" s="90"/>
      <c r="J143" s="91"/>
      <c r="K143" s="92"/>
      <c r="L143" s="90"/>
      <c r="M143" s="90"/>
      <c r="N143" s="89"/>
      <c r="O143" s="92"/>
      <c r="P143" s="90"/>
      <c r="Q143" s="90"/>
      <c r="R143" s="89"/>
      <c r="S143" s="92"/>
      <c r="T143" s="90"/>
      <c r="U143" s="90"/>
      <c r="V143" s="89"/>
    </row>
    <row r="144" spans="1:22" x14ac:dyDescent="0.2">
      <c r="A144" s="87">
        <f>+A143+1</f>
        <v>136</v>
      </c>
      <c r="B144" s="36" t="s">
        <v>142</v>
      </c>
      <c r="C144" s="16">
        <f t="shared" si="20"/>
        <v>0</v>
      </c>
      <c r="D144" s="90">
        <f t="shared" si="20"/>
        <v>0</v>
      </c>
      <c r="E144" s="23"/>
      <c r="F144" s="26"/>
      <c r="G144" s="96">
        <f t="shared" si="24"/>
        <v>0</v>
      </c>
      <c r="H144" s="90"/>
      <c r="I144" s="90"/>
      <c r="J144" s="91"/>
      <c r="K144" s="92"/>
      <c r="L144" s="90"/>
      <c r="M144" s="90"/>
      <c r="N144" s="89"/>
      <c r="O144" s="92"/>
      <c r="P144" s="90"/>
      <c r="Q144" s="90"/>
      <c r="R144" s="89"/>
      <c r="S144" s="92"/>
      <c r="T144" s="90"/>
      <c r="U144" s="90"/>
      <c r="V144" s="89"/>
    </row>
    <row r="145" spans="1:22" x14ac:dyDescent="0.2">
      <c r="A145" s="87">
        <v>137</v>
      </c>
      <c r="B145" s="36" t="s">
        <v>143</v>
      </c>
      <c r="C145" s="16">
        <f t="shared" si="20"/>
        <v>0</v>
      </c>
      <c r="D145" s="90">
        <f t="shared" si="20"/>
        <v>0</v>
      </c>
      <c r="E145" s="23"/>
      <c r="F145" s="26"/>
      <c r="G145" s="96">
        <f t="shared" si="24"/>
        <v>0</v>
      </c>
      <c r="H145" s="88"/>
      <c r="I145" s="90"/>
      <c r="J145" s="91"/>
      <c r="K145" s="92"/>
      <c r="L145" s="90"/>
      <c r="M145" s="90"/>
      <c r="N145" s="89"/>
      <c r="O145" s="92"/>
      <c r="P145" s="90"/>
      <c r="Q145" s="90"/>
      <c r="R145" s="89"/>
      <c r="S145" s="92"/>
      <c r="T145" s="90"/>
      <c r="U145" s="90"/>
      <c r="V145" s="89"/>
    </row>
    <row r="146" spans="1:22" x14ac:dyDescent="0.2">
      <c r="A146" s="87">
        <v>138</v>
      </c>
      <c r="B146" s="115" t="s">
        <v>144</v>
      </c>
      <c r="C146" s="16">
        <f t="shared" si="20"/>
        <v>0</v>
      </c>
      <c r="D146" s="90">
        <f t="shared" si="20"/>
        <v>0</v>
      </c>
      <c r="E146" s="23"/>
      <c r="F146" s="26"/>
      <c r="G146" s="96">
        <f t="shared" si="24"/>
        <v>0</v>
      </c>
      <c r="H146" s="90"/>
      <c r="I146" s="90"/>
      <c r="J146" s="91"/>
      <c r="K146" s="92"/>
      <c r="L146" s="90"/>
      <c r="M146" s="90"/>
      <c r="N146" s="89"/>
      <c r="O146" s="92"/>
      <c r="P146" s="90"/>
      <c r="Q146" s="90"/>
      <c r="R146" s="89"/>
      <c r="S146" s="92"/>
      <c r="T146" s="90"/>
      <c r="U146" s="90"/>
      <c r="V146" s="89"/>
    </row>
    <row r="147" spans="1:22" x14ac:dyDescent="0.2">
      <c r="A147" s="87">
        <f>+A146+1</f>
        <v>139</v>
      </c>
      <c r="B147" s="36" t="s">
        <v>145</v>
      </c>
      <c r="C147" s="16">
        <f t="shared" si="20"/>
        <v>0</v>
      </c>
      <c r="D147" s="90">
        <f t="shared" si="20"/>
        <v>0</v>
      </c>
      <c r="E147" s="23"/>
      <c r="F147" s="26"/>
      <c r="G147" s="96"/>
      <c r="H147" s="90"/>
      <c r="I147" s="90"/>
      <c r="J147" s="91"/>
      <c r="K147" s="92">
        <f>L147+N147</f>
        <v>0</v>
      </c>
      <c r="L147" s="90"/>
      <c r="M147" s="90"/>
      <c r="N147" s="89"/>
      <c r="O147" s="92"/>
      <c r="P147" s="90"/>
      <c r="Q147" s="90"/>
      <c r="R147" s="89"/>
      <c r="S147" s="92"/>
      <c r="T147" s="90"/>
      <c r="U147" s="90"/>
      <c r="V147" s="89"/>
    </row>
    <row r="148" spans="1:22" x14ac:dyDescent="0.2">
      <c r="A148" s="87">
        <f>+A147+1</f>
        <v>140</v>
      </c>
      <c r="B148" s="36" t="s">
        <v>146</v>
      </c>
      <c r="C148" s="16">
        <f t="shared" si="20"/>
        <v>0</v>
      </c>
      <c r="D148" s="90">
        <f t="shared" si="20"/>
        <v>0</v>
      </c>
      <c r="E148" s="23"/>
      <c r="F148" s="26"/>
      <c r="G148" s="96"/>
      <c r="H148" s="90"/>
      <c r="I148" s="90"/>
      <c r="J148" s="91"/>
      <c r="K148" s="92">
        <f>L148+N148</f>
        <v>0</v>
      </c>
      <c r="L148" s="90"/>
      <c r="M148" s="90"/>
      <c r="N148" s="89"/>
      <c r="O148" s="92"/>
      <c r="P148" s="90"/>
      <c r="Q148" s="90"/>
      <c r="R148" s="89"/>
      <c r="S148" s="92"/>
      <c r="T148" s="90"/>
      <c r="U148" s="90"/>
      <c r="V148" s="89"/>
    </row>
    <row r="149" spans="1:22" x14ac:dyDescent="0.2">
      <c r="A149" s="87">
        <v>141</v>
      </c>
      <c r="B149" s="36" t="s">
        <v>147</v>
      </c>
      <c r="C149" s="16"/>
      <c r="D149" s="90"/>
      <c r="E149" s="23"/>
      <c r="F149" s="26"/>
      <c r="G149" s="96"/>
      <c r="H149" s="90"/>
      <c r="I149" s="90"/>
      <c r="J149" s="91"/>
      <c r="K149" s="92">
        <f>L149+N149</f>
        <v>0</v>
      </c>
      <c r="L149" s="90"/>
      <c r="M149" s="90"/>
      <c r="N149" s="89"/>
      <c r="O149" s="92"/>
      <c r="P149" s="90"/>
      <c r="Q149" s="90"/>
      <c r="R149" s="89"/>
      <c r="S149" s="92"/>
      <c r="T149" s="90"/>
      <c r="U149" s="90"/>
      <c r="V149" s="89"/>
    </row>
    <row r="150" spans="1:22" x14ac:dyDescent="0.2">
      <c r="A150" s="87">
        <v>142</v>
      </c>
      <c r="B150" s="36" t="s">
        <v>148</v>
      </c>
      <c r="C150" s="16">
        <f t="shared" si="20"/>
        <v>0</v>
      </c>
      <c r="D150" s="90">
        <f t="shared" si="20"/>
        <v>0</v>
      </c>
      <c r="E150" s="23"/>
      <c r="F150" s="26"/>
      <c r="G150" s="96">
        <f t="shared" si="24"/>
        <v>0</v>
      </c>
      <c r="H150" s="90"/>
      <c r="I150" s="90"/>
      <c r="J150" s="91"/>
      <c r="K150" s="92"/>
      <c r="L150" s="90"/>
      <c r="M150" s="90"/>
      <c r="N150" s="89"/>
      <c r="O150" s="92"/>
      <c r="P150" s="90"/>
      <c r="Q150" s="90"/>
      <c r="R150" s="89"/>
      <c r="S150" s="92"/>
      <c r="T150" s="90"/>
      <c r="U150" s="90"/>
      <c r="V150" s="89"/>
    </row>
    <row r="151" spans="1:22" ht="38.25" x14ac:dyDescent="0.2">
      <c r="A151" s="140">
        <v>143</v>
      </c>
      <c r="B151" s="141" t="s">
        <v>149</v>
      </c>
      <c r="C151" s="142">
        <f t="shared" si="20"/>
        <v>0</v>
      </c>
      <c r="D151" s="143">
        <f>H151+L151+P151+T151</f>
        <v>0</v>
      </c>
      <c r="E151" s="144"/>
      <c r="F151" s="145"/>
      <c r="G151" s="146">
        <f t="shared" si="24"/>
        <v>0</v>
      </c>
      <c r="H151" s="147"/>
      <c r="I151" s="148"/>
      <c r="J151" s="149"/>
      <c r="K151" s="92"/>
      <c r="L151" s="148"/>
      <c r="M151" s="148"/>
      <c r="N151" s="150"/>
      <c r="O151" s="151"/>
      <c r="P151" s="148"/>
      <c r="Q151" s="148"/>
      <c r="R151" s="150"/>
      <c r="S151" s="37"/>
      <c r="T151" s="148"/>
      <c r="U151" s="148"/>
      <c r="V151" s="150"/>
    </row>
    <row r="152" spans="1:22" x14ac:dyDescent="0.2">
      <c r="A152" s="140">
        <v>144</v>
      </c>
      <c r="B152" s="141" t="s">
        <v>150</v>
      </c>
      <c r="C152" s="142">
        <f t="shared" si="20"/>
        <v>0</v>
      </c>
      <c r="D152" s="143">
        <f>H152+L152+P152+T152</f>
        <v>0</v>
      </c>
      <c r="E152" s="143">
        <f>I152+M152+Q152+U152</f>
        <v>0</v>
      </c>
      <c r="F152" s="145"/>
      <c r="G152" s="146"/>
      <c r="H152" s="147"/>
      <c r="I152" s="148"/>
      <c r="J152" s="149"/>
      <c r="K152" s="92">
        <f>L152+N152</f>
        <v>0</v>
      </c>
      <c r="L152" s="148"/>
      <c r="M152" s="148"/>
      <c r="N152" s="150"/>
      <c r="O152" s="151"/>
      <c r="P152" s="148"/>
      <c r="Q152" s="148"/>
      <c r="R152" s="150"/>
      <c r="S152" s="37"/>
      <c r="T152" s="148"/>
      <c r="U152" s="148"/>
      <c r="V152" s="150"/>
    </row>
    <row r="153" spans="1:22" ht="25.5" x14ac:dyDescent="0.2">
      <c r="A153" s="87">
        <v>145</v>
      </c>
      <c r="B153" s="100" t="s">
        <v>151</v>
      </c>
      <c r="C153" s="16">
        <f t="shared" si="20"/>
        <v>0</v>
      </c>
      <c r="D153" s="143"/>
      <c r="E153" s="23"/>
      <c r="F153" s="28">
        <f t="shared" si="20"/>
        <v>0</v>
      </c>
      <c r="G153" s="146">
        <f t="shared" si="24"/>
        <v>0</v>
      </c>
      <c r="H153" s="90"/>
      <c r="I153" s="90"/>
      <c r="J153" s="91"/>
      <c r="K153" s="92"/>
      <c r="L153" s="90"/>
      <c r="M153" s="90"/>
      <c r="N153" s="89"/>
      <c r="O153" s="92"/>
      <c r="P153" s="90"/>
      <c r="Q153" s="90"/>
      <c r="R153" s="89"/>
      <c r="S153" s="92"/>
      <c r="T153" s="90"/>
      <c r="U153" s="90"/>
      <c r="V153" s="89"/>
    </row>
    <row r="154" spans="1:22" ht="25.5" x14ac:dyDescent="0.2">
      <c r="A154" s="87">
        <v>146</v>
      </c>
      <c r="B154" s="152" t="s">
        <v>56</v>
      </c>
      <c r="C154" s="16">
        <f t="shared" si="20"/>
        <v>0</v>
      </c>
      <c r="D154" s="143"/>
      <c r="E154" s="23"/>
      <c r="F154" s="28">
        <f t="shared" si="20"/>
        <v>0</v>
      </c>
      <c r="G154" s="146">
        <f t="shared" si="24"/>
        <v>0</v>
      </c>
      <c r="H154" s="90"/>
      <c r="I154" s="90"/>
      <c r="J154" s="91"/>
      <c r="K154" s="92"/>
      <c r="L154" s="90"/>
      <c r="M154" s="90"/>
      <c r="N154" s="89"/>
      <c r="O154" s="92"/>
      <c r="P154" s="90"/>
      <c r="Q154" s="90"/>
      <c r="R154" s="89"/>
      <c r="S154" s="92"/>
      <c r="T154" s="90"/>
      <c r="U154" s="90"/>
      <c r="V154" s="89"/>
    </row>
    <row r="155" spans="1:22" x14ac:dyDescent="0.2">
      <c r="A155" s="87">
        <v>147</v>
      </c>
      <c r="B155" s="152" t="s">
        <v>152</v>
      </c>
      <c r="C155" s="16">
        <f t="shared" si="20"/>
        <v>0</v>
      </c>
      <c r="D155" s="143">
        <f>H155+L155+P155+T155</f>
        <v>0</v>
      </c>
      <c r="E155" s="23"/>
      <c r="F155" s="28"/>
      <c r="G155" s="146">
        <f t="shared" si="24"/>
        <v>0</v>
      </c>
      <c r="H155" s="90"/>
      <c r="I155" s="90"/>
      <c r="J155" s="91"/>
      <c r="K155" s="92"/>
      <c r="L155" s="90"/>
      <c r="M155" s="90"/>
      <c r="N155" s="89"/>
      <c r="O155" s="92"/>
      <c r="P155" s="90"/>
      <c r="Q155" s="90"/>
      <c r="R155" s="89"/>
      <c r="S155" s="92"/>
      <c r="T155" s="90"/>
      <c r="U155" s="90"/>
      <c r="V155" s="89"/>
    </row>
    <row r="156" spans="1:22" x14ac:dyDescent="0.2">
      <c r="A156" s="87">
        <v>148</v>
      </c>
      <c r="B156" s="152" t="s">
        <v>153</v>
      </c>
      <c r="C156" s="16">
        <f t="shared" si="20"/>
        <v>0</v>
      </c>
      <c r="D156" s="143">
        <f>H156+L156+P156+T156</f>
        <v>0</v>
      </c>
      <c r="E156" s="23"/>
      <c r="F156" s="28"/>
      <c r="G156" s="146">
        <f t="shared" si="24"/>
        <v>0</v>
      </c>
      <c r="H156" s="90"/>
      <c r="I156" s="90"/>
      <c r="J156" s="91"/>
      <c r="K156" s="92"/>
      <c r="L156" s="90"/>
      <c r="M156" s="90"/>
      <c r="N156" s="89"/>
      <c r="O156" s="92"/>
      <c r="P156" s="90"/>
      <c r="Q156" s="90"/>
      <c r="R156" s="89"/>
      <c r="S156" s="92"/>
      <c r="T156" s="90"/>
      <c r="U156" s="90"/>
      <c r="V156" s="89"/>
    </row>
    <row r="157" spans="1:22" x14ac:dyDescent="0.2">
      <c r="A157" s="87">
        <v>149</v>
      </c>
      <c r="B157" s="21" t="s">
        <v>27</v>
      </c>
      <c r="C157" s="25">
        <f t="shared" si="20"/>
        <v>0</v>
      </c>
      <c r="D157" s="23">
        <f t="shared" si="20"/>
        <v>0</v>
      </c>
      <c r="E157" s="23">
        <f t="shared" si="20"/>
        <v>0</v>
      </c>
      <c r="F157" s="26"/>
      <c r="G157" s="22">
        <f t="shared" si="24"/>
        <v>0</v>
      </c>
      <c r="H157" s="23"/>
      <c r="I157" s="23"/>
      <c r="J157" s="24"/>
      <c r="K157" s="25"/>
      <c r="L157" s="23"/>
      <c r="M157" s="23"/>
      <c r="N157" s="89"/>
      <c r="O157" s="92"/>
      <c r="P157" s="90"/>
      <c r="Q157" s="90"/>
      <c r="R157" s="89"/>
      <c r="S157" s="25">
        <f>T157+V157</f>
        <v>0</v>
      </c>
      <c r="T157" s="23"/>
      <c r="U157" s="23"/>
      <c r="V157" s="26"/>
    </row>
    <row r="158" spans="1:22" x14ac:dyDescent="0.2">
      <c r="A158" s="87">
        <f t="shared" ref="A158:A205" si="26">+A157+1</f>
        <v>150</v>
      </c>
      <c r="B158" s="21" t="s">
        <v>7</v>
      </c>
      <c r="C158" s="25">
        <f t="shared" si="20"/>
        <v>0</v>
      </c>
      <c r="D158" s="23">
        <f t="shared" si="20"/>
        <v>0</v>
      </c>
      <c r="E158" s="23">
        <f t="shared" si="20"/>
        <v>0</v>
      </c>
      <c r="F158" s="26"/>
      <c r="G158" s="22"/>
      <c r="H158" s="19"/>
      <c r="I158" s="19"/>
      <c r="J158" s="27"/>
      <c r="K158" s="25">
        <f t="shared" ref="K158:K169" si="27">L158+N158</f>
        <v>0</v>
      </c>
      <c r="L158" s="23"/>
      <c r="M158" s="23"/>
      <c r="N158" s="28"/>
      <c r="O158" s="92"/>
      <c r="P158" s="90"/>
      <c r="Q158" s="90"/>
      <c r="R158" s="89"/>
      <c r="S158" s="92"/>
      <c r="T158" s="90"/>
      <c r="U158" s="90"/>
      <c r="V158" s="89"/>
    </row>
    <row r="159" spans="1:22" x14ac:dyDescent="0.2">
      <c r="A159" s="87">
        <f t="shared" si="26"/>
        <v>151</v>
      </c>
      <c r="B159" s="21" t="s">
        <v>8</v>
      </c>
      <c r="C159" s="25">
        <f t="shared" si="20"/>
        <v>0</v>
      </c>
      <c r="D159" s="23">
        <f t="shared" si="20"/>
        <v>0</v>
      </c>
      <c r="E159" s="23">
        <f t="shared" si="20"/>
        <v>0</v>
      </c>
      <c r="F159" s="26"/>
      <c r="G159" s="22"/>
      <c r="H159" s="19"/>
      <c r="I159" s="19"/>
      <c r="J159" s="27"/>
      <c r="K159" s="25">
        <f t="shared" si="27"/>
        <v>0</v>
      </c>
      <c r="L159" s="23"/>
      <c r="M159" s="23"/>
      <c r="N159" s="28"/>
      <c r="O159" s="92"/>
      <c r="P159" s="90"/>
      <c r="Q159" s="90"/>
      <c r="R159" s="89"/>
      <c r="S159" s="92"/>
      <c r="T159" s="90"/>
      <c r="U159" s="90"/>
      <c r="V159" s="89"/>
    </row>
    <row r="160" spans="1:22" x14ac:dyDescent="0.2">
      <c r="A160" s="87">
        <f t="shared" si="26"/>
        <v>152</v>
      </c>
      <c r="B160" s="21" t="s">
        <v>9</v>
      </c>
      <c r="C160" s="25">
        <f t="shared" si="20"/>
        <v>0</v>
      </c>
      <c r="D160" s="23">
        <f t="shared" si="20"/>
        <v>0</v>
      </c>
      <c r="E160" s="23">
        <f t="shared" si="20"/>
        <v>0</v>
      </c>
      <c r="F160" s="26"/>
      <c r="G160" s="22"/>
      <c r="H160" s="19"/>
      <c r="I160" s="19"/>
      <c r="J160" s="27"/>
      <c r="K160" s="25">
        <f t="shared" si="27"/>
        <v>0</v>
      </c>
      <c r="L160" s="23"/>
      <c r="M160" s="23"/>
      <c r="N160" s="28"/>
      <c r="O160" s="92"/>
      <c r="P160" s="90"/>
      <c r="Q160" s="90"/>
      <c r="R160" s="89"/>
      <c r="S160" s="92"/>
      <c r="T160" s="90"/>
      <c r="U160" s="90"/>
      <c r="V160" s="89"/>
    </row>
    <row r="161" spans="1:22" x14ac:dyDescent="0.2">
      <c r="A161" s="87">
        <f t="shared" si="26"/>
        <v>153</v>
      </c>
      <c r="B161" s="21" t="s">
        <v>10</v>
      </c>
      <c r="C161" s="25">
        <f t="shared" si="20"/>
        <v>0</v>
      </c>
      <c r="D161" s="23">
        <f t="shared" si="20"/>
        <v>0</v>
      </c>
      <c r="E161" s="23">
        <f t="shared" si="20"/>
        <v>0</v>
      </c>
      <c r="F161" s="26"/>
      <c r="G161" s="22"/>
      <c r="H161" s="19"/>
      <c r="I161" s="19"/>
      <c r="J161" s="27"/>
      <c r="K161" s="25">
        <f t="shared" si="27"/>
        <v>0</v>
      </c>
      <c r="L161" s="23"/>
      <c r="M161" s="23"/>
      <c r="N161" s="28"/>
      <c r="O161" s="92"/>
      <c r="P161" s="90"/>
      <c r="Q161" s="90"/>
      <c r="R161" s="89"/>
      <c r="S161" s="92"/>
      <c r="T161" s="90"/>
      <c r="U161" s="90"/>
      <c r="V161" s="89"/>
    </row>
    <row r="162" spans="1:22" x14ac:dyDescent="0.2">
      <c r="A162" s="87">
        <f t="shared" si="26"/>
        <v>154</v>
      </c>
      <c r="B162" s="21" t="s">
        <v>11</v>
      </c>
      <c r="C162" s="25">
        <f t="shared" si="20"/>
        <v>0</v>
      </c>
      <c r="D162" s="23">
        <f t="shared" si="20"/>
        <v>0</v>
      </c>
      <c r="E162" s="23">
        <f t="shared" si="20"/>
        <v>0</v>
      </c>
      <c r="F162" s="26"/>
      <c r="G162" s="22"/>
      <c r="H162" s="19"/>
      <c r="I162" s="19"/>
      <c r="J162" s="27"/>
      <c r="K162" s="25">
        <f t="shared" si="27"/>
        <v>0</v>
      </c>
      <c r="L162" s="23"/>
      <c r="M162" s="23"/>
      <c r="N162" s="28"/>
      <c r="O162" s="92"/>
      <c r="P162" s="90"/>
      <c r="Q162" s="90"/>
      <c r="R162" s="89"/>
      <c r="S162" s="92"/>
      <c r="T162" s="90"/>
      <c r="U162" s="90"/>
      <c r="V162" s="89"/>
    </row>
    <row r="163" spans="1:22" x14ac:dyDescent="0.2">
      <c r="A163" s="87">
        <f t="shared" si="26"/>
        <v>155</v>
      </c>
      <c r="B163" s="21" t="s">
        <v>12</v>
      </c>
      <c r="C163" s="25">
        <f t="shared" si="20"/>
        <v>0</v>
      </c>
      <c r="D163" s="23">
        <f t="shared" si="20"/>
        <v>0</v>
      </c>
      <c r="E163" s="23">
        <f t="shared" si="20"/>
        <v>0</v>
      </c>
      <c r="F163" s="26"/>
      <c r="G163" s="22"/>
      <c r="H163" s="19"/>
      <c r="I163" s="19"/>
      <c r="J163" s="27"/>
      <c r="K163" s="25">
        <f t="shared" si="27"/>
        <v>0</v>
      </c>
      <c r="L163" s="23"/>
      <c r="M163" s="23"/>
      <c r="N163" s="28"/>
      <c r="O163" s="92"/>
      <c r="P163" s="90"/>
      <c r="Q163" s="90"/>
      <c r="R163" s="89"/>
      <c r="S163" s="92"/>
      <c r="T163" s="90"/>
      <c r="U163" s="90"/>
      <c r="V163" s="89"/>
    </row>
    <row r="164" spans="1:22" x14ac:dyDescent="0.2">
      <c r="A164" s="87">
        <f t="shared" si="26"/>
        <v>156</v>
      </c>
      <c r="B164" s="21" t="s">
        <v>13</v>
      </c>
      <c r="C164" s="25">
        <f t="shared" si="20"/>
        <v>0</v>
      </c>
      <c r="D164" s="23">
        <f t="shared" si="20"/>
        <v>0</v>
      </c>
      <c r="E164" s="23">
        <f t="shared" si="20"/>
        <v>0</v>
      </c>
      <c r="F164" s="26"/>
      <c r="G164" s="22"/>
      <c r="H164" s="19"/>
      <c r="I164" s="19"/>
      <c r="J164" s="27"/>
      <c r="K164" s="25">
        <f t="shared" si="27"/>
        <v>0</v>
      </c>
      <c r="L164" s="23"/>
      <c r="M164" s="23"/>
      <c r="N164" s="28"/>
      <c r="O164" s="92"/>
      <c r="P164" s="90"/>
      <c r="Q164" s="90"/>
      <c r="R164" s="89"/>
      <c r="S164" s="92"/>
      <c r="T164" s="90"/>
      <c r="U164" s="90"/>
      <c r="V164" s="89"/>
    </row>
    <row r="165" spans="1:22" x14ac:dyDescent="0.2">
      <c r="A165" s="87">
        <f t="shared" si="26"/>
        <v>157</v>
      </c>
      <c r="B165" s="21" t="s">
        <v>14</v>
      </c>
      <c r="C165" s="25">
        <f t="shared" ref="C165:E174" si="28">G165+K165+O165+S165</f>
        <v>0</v>
      </c>
      <c r="D165" s="23">
        <f t="shared" si="28"/>
        <v>0</v>
      </c>
      <c r="E165" s="23">
        <f t="shared" si="28"/>
        <v>0</v>
      </c>
      <c r="F165" s="26"/>
      <c r="G165" s="22"/>
      <c r="H165" s="19"/>
      <c r="I165" s="19"/>
      <c r="J165" s="27"/>
      <c r="K165" s="25">
        <f t="shared" si="27"/>
        <v>0</v>
      </c>
      <c r="L165" s="23"/>
      <c r="M165" s="23"/>
      <c r="N165" s="28"/>
      <c r="O165" s="92"/>
      <c r="P165" s="90"/>
      <c r="Q165" s="90"/>
      <c r="R165" s="89"/>
      <c r="S165" s="92"/>
      <c r="T165" s="90"/>
      <c r="U165" s="90"/>
      <c r="V165" s="89"/>
    </row>
    <row r="166" spans="1:22" x14ac:dyDescent="0.2">
      <c r="A166" s="87">
        <f t="shared" si="26"/>
        <v>158</v>
      </c>
      <c r="B166" s="21" t="s">
        <v>28</v>
      </c>
      <c r="C166" s="25">
        <f t="shared" si="28"/>
        <v>0</v>
      </c>
      <c r="D166" s="23">
        <f t="shared" si="28"/>
        <v>0</v>
      </c>
      <c r="E166" s="23">
        <f t="shared" si="28"/>
        <v>0</v>
      </c>
      <c r="F166" s="26"/>
      <c r="G166" s="22">
        <f t="shared" si="24"/>
        <v>0</v>
      </c>
      <c r="H166" s="23"/>
      <c r="I166" s="19"/>
      <c r="J166" s="27"/>
      <c r="K166" s="25">
        <f t="shared" si="27"/>
        <v>0</v>
      </c>
      <c r="L166" s="23"/>
      <c r="M166" s="23"/>
      <c r="N166" s="28"/>
      <c r="O166" s="92"/>
      <c r="P166" s="90"/>
      <c r="Q166" s="90"/>
      <c r="R166" s="89"/>
      <c r="S166" s="92"/>
      <c r="T166" s="90"/>
      <c r="U166" s="90"/>
      <c r="V166" s="89"/>
    </row>
    <row r="167" spans="1:22" x14ac:dyDescent="0.2">
      <c r="A167" s="87">
        <f t="shared" si="26"/>
        <v>159</v>
      </c>
      <c r="B167" s="21" t="s">
        <v>16</v>
      </c>
      <c r="C167" s="25">
        <f t="shared" si="28"/>
        <v>0</v>
      </c>
      <c r="D167" s="23">
        <f t="shared" si="28"/>
        <v>0</v>
      </c>
      <c r="E167" s="23">
        <f t="shared" si="28"/>
        <v>0</v>
      </c>
      <c r="F167" s="26"/>
      <c r="G167" s="22"/>
      <c r="H167" s="19"/>
      <c r="I167" s="19"/>
      <c r="J167" s="27"/>
      <c r="K167" s="25">
        <f t="shared" si="27"/>
        <v>0</v>
      </c>
      <c r="L167" s="23"/>
      <c r="M167" s="23"/>
      <c r="N167" s="28"/>
      <c r="O167" s="92"/>
      <c r="P167" s="90"/>
      <c r="Q167" s="90"/>
      <c r="R167" s="89"/>
      <c r="S167" s="92"/>
      <c r="T167" s="90"/>
      <c r="U167" s="90"/>
      <c r="V167" s="89"/>
    </row>
    <row r="168" spans="1:22" x14ac:dyDescent="0.2">
      <c r="A168" s="87">
        <f t="shared" si="26"/>
        <v>160</v>
      </c>
      <c r="B168" s="50" t="s">
        <v>80</v>
      </c>
      <c r="C168" s="25">
        <f t="shared" si="28"/>
        <v>0</v>
      </c>
      <c r="D168" s="23">
        <f t="shared" si="28"/>
        <v>0</v>
      </c>
      <c r="E168" s="23">
        <f t="shared" si="28"/>
        <v>0</v>
      </c>
      <c r="F168" s="26"/>
      <c r="G168" s="97"/>
      <c r="H168" s="90"/>
      <c r="I168" s="90"/>
      <c r="J168" s="97"/>
      <c r="K168" s="31">
        <f t="shared" si="27"/>
        <v>0</v>
      </c>
      <c r="L168" s="23"/>
      <c r="M168" s="23"/>
      <c r="N168" s="94"/>
      <c r="O168" s="99"/>
      <c r="P168" s="90"/>
      <c r="Q168" s="90"/>
      <c r="R168" s="94"/>
      <c r="S168" s="99"/>
      <c r="T168" s="90"/>
      <c r="U168" s="90"/>
      <c r="V168" s="94"/>
    </row>
    <row r="169" spans="1:22" x14ac:dyDescent="0.2">
      <c r="A169" s="87">
        <f t="shared" si="26"/>
        <v>161</v>
      </c>
      <c r="B169" s="36" t="s">
        <v>154</v>
      </c>
      <c r="C169" s="16">
        <f t="shared" si="28"/>
        <v>0</v>
      </c>
      <c r="D169" s="19">
        <f t="shared" si="28"/>
        <v>0</v>
      </c>
      <c r="E169" s="19">
        <f t="shared" si="28"/>
        <v>0</v>
      </c>
      <c r="F169" s="26"/>
      <c r="G169" s="97"/>
      <c r="H169" s="23"/>
      <c r="I169" s="23"/>
      <c r="J169" s="93"/>
      <c r="K169" s="153">
        <f t="shared" si="27"/>
        <v>0</v>
      </c>
      <c r="L169" s="19"/>
      <c r="M169" s="19"/>
      <c r="N169" s="94"/>
      <c r="O169" s="99"/>
      <c r="P169" s="90"/>
      <c r="Q169" s="90"/>
      <c r="R169" s="94"/>
      <c r="S169" s="99"/>
      <c r="T169" s="90"/>
      <c r="U169" s="90"/>
      <c r="V169" s="94"/>
    </row>
    <row r="170" spans="1:22" x14ac:dyDescent="0.2">
      <c r="A170" s="87">
        <f t="shared" si="26"/>
        <v>162</v>
      </c>
      <c r="B170" s="21" t="s">
        <v>36</v>
      </c>
      <c r="C170" s="25">
        <f t="shared" si="28"/>
        <v>0</v>
      </c>
      <c r="D170" s="23">
        <f t="shared" si="28"/>
        <v>0</v>
      </c>
      <c r="E170" s="23"/>
      <c r="F170" s="26"/>
      <c r="G170" s="93">
        <f>G171+G172</f>
        <v>0</v>
      </c>
      <c r="H170" s="23"/>
      <c r="I170" s="90"/>
      <c r="J170" s="97"/>
      <c r="K170" s="99"/>
      <c r="L170" s="90"/>
      <c r="M170" s="90"/>
      <c r="N170" s="94"/>
      <c r="O170" s="99"/>
      <c r="P170" s="90"/>
      <c r="Q170" s="90"/>
      <c r="R170" s="94"/>
      <c r="S170" s="99"/>
      <c r="T170" s="90"/>
      <c r="U170" s="90"/>
      <c r="V170" s="94"/>
    </row>
    <row r="171" spans="1:22" x14ac:dyDescent="0.2">
      <c r="A171" s="87">
        <f t="shared" si="26"/>
        <v>163</v>
      </c>
      <c r="B171" s="115" t="s">
        <v>155</v>
      </c>
      <c r="C171" s="16">
        <f t="shared" si="28"/>
        <v>0</v>
      </c>
      <c r="D171" s="90">
        <f t="shared" si="28"/>
        <v>0</v>
      </c>
      <c r="E171" s="90"/>
      <c r="F171" s="89"/>
      <c r="G171" s="97">
        <f t="shared" si="24"/>
        <v>0</v>
      </c>
      <c r="H171" s="90"/>
      <c r="I171" s="90"/>
      <c r="J171" s="97"/>
      <c r="K171" s="99"/>
      <c r="L171" s="90"/>
      <c r="M171" s="90"/>
      <c r="N171" s="94"/>
      <c r="O171" s="99"/>
      <c r="P171" s="90"/>
      <c r="Q171" s="90"/>
      <c r="R171" s="94"/>
      <c r="S171" s="99"/>
      <c r="T171" s="90"/>
      <c r="U171" s="90"/>
      <c r="V171" s="94"/>
    </row>
    <row r="172" spans="1:22" x14ac:dyDescent="0.2">
      <c r="A172" s="87">
        <f t="shared" si="26"/>
        <v>164</v>
      </c>
      <c r="B172" s="36" t="s">
        <v>156</v>
      </c>
      <c r="C172" s="16">
        <f t="shared" si="28"/>
        <v>0</v>
      </c>
      <c r="D172" s="90">
        <f t="shared" si="28"/>
        <v>0</v>
      </c>
      <c r="E172" s="90"/>
      <c r="F172" s="89"/>
      <c r="G172" s="97">
        <f t="shared" ref="G172:G207" si="29">H172+J172</f>
        <v>0</v>
      </c>
      <c r="H172" s="90"/>
      <c r="I172" s="90"/>
      <c r="J172" s="97"/>
      <c r="K172" s="99"/>
      <c r="L172" s="90"/>
      <c r="M172" s="90"/>
      <c r="N172" s="94"/>
      <c r="O172" s="99"/>
      <c r="P172" s="90"/>
      <c r="Q172" s="90"/>
      <c r="R172" s="94"/>
      <c r="S172" s="99"/>
      <c r="T172" s="90"/>
      <c r="U172" s="90"/>
      <c r="V172" s="94"/>
    </row>
    <row r="173" spans="1:22" x14ac:dyDescent="0.2">
      <c r="A173" s="87">
        <v>165</v>
      </c>
      <c r="B173" s="21" t="s">
        <v>6</v>
      </c>
      <c r="C173" s="25">
        <f t="shared" si="28"/>
        <v>0</v>
      </c>
      <c r="D173" s="23">
        <f t="shared" si="28"/>
        <v>0</v>
      </c>
      <c r="E173" s="23">
        <f>I173+M173+Q173+U173</f>
        <v>0</v>
      </c>
      <c r="F173" s="26"/>
      <c r="G173" s="22"/>
      <c r="H173" s="23"/>
      <c r="I173" s="23"/>
      <c r="J173" s="91"/>
      <c r="K173" s="31">
        <f>L173+N173</f>
        <v>0</v>
      </c>
      <c r="L173" s="23"/>
      <c r="M173" s="23"/>
      <c r="N173" s="89"/>
      <c r="O173" s="92"/>
      <c r="P173" s="90"/>
      <c r="Q173" s="90"/>
      <c r="R173" s="89"/>
      <c r="S173" s="25">
        <f>T173+V173</f>
        <v>0</v>
      </c>
      <c r="T173" s="23"/>
      <c r="U173" s="23"/>
      <c r="V173" s="89"/>
    </row>
    <row r="174" spans="1:22" ht="13.5" thickBot="1" x14ac:dyDescent="0.25">
      <c r="A174" s="116">
        <f t="shared" si="26"/>
        <v>166</v>
      </c>
      <c r="B174" s="154" t="s">
        <v>157</v>
      </c>
      <c r="C174" s="45">
        <f t="shared" si="28"/>
        <v>0</v>
      </c>
      <c r="D174" s="137">
        <f t="shared" si="28"/>
        <v>0</v>
      </c>
      <c r="E174" s="137">
        <f>I174+M174+Q174+U174</f>
        <v>0</v>
      </c>
      <c r="F174" s="138"/>
      <c r="G174" s="155"/>
      <c r="H174" s="137"/>
      <c r="I174" s="137"/>
      <c r="J174" s="156"/>
      <c r="K174" s="153">
        <f>L174+N174</f>
        <v>0</v>
      </c>
      <c r="L174" s="137"/>
      <c r="M174" s="137"/>
      <c r="N174" s="138"/>
      <c r="O174" s="136"/>
      <c r="P174" s="137"/>
      <c r="Q174" s="137"/>
      <c r="R174" s="138"/>
      <c r="S174" s="16">
        <f>T174+V174</f>
        <v>0</v>
      </c>
      <c r="T174" s="137"/>
      <c r="U174" s="137"/>
      <c r="V174" s="138"/>
    </row>
    <row r="175" spans="1:22" ht="45.75" thickBot="1" x14ac:dyDescent="0.3">
      <c r="A175" s="67">
        <f t="shared" si="26"/>
        <v>167</v>
      </c>
      <c r="B175" s="68" t="s">
        <v>158</v>
      </c>
      <c r="C175" s="60">
        <f t="shared" ref="C175:L175" si="30">C176+C185+SUM(C187:C196)</f>
        <v>0</v>
      </c>
      <c r="D175" s="56">
        <f t="shared" si="30"/>
        <v>0</v>
      </c>
      <c r="E175" s="56">
        <f t="shared" si="30"/>
        <v>0</v>
      </c>
      <c r="F175" s="58">
        <f t="shared" si="30"/>
        <v>0</v>
      </c>
      <c r="G175" s="69">
        <f t="shared" si="30"/>
        <v>0</v>
      </c>
      <c r="H175" s="56">
        <f t="shared" si="30"/>
        <v>0</v>
      </c>
      <c r="I175" s="56">
        <f>I176+I185+SUM(I187:I196)</f>
        <v>0</v>
      </c>
      <c r="J175" s="61">
        <f t="shared" si="30"/>
        <v>0</v>
      </c>
      <c r="K175" s="60">
        <f t="shared" si="30"/>
        <v>0</v>
      </c>
      <c r="L175" s="56">
        <f t="shared" si="30"/>
        <v>0</v>
      </c>
      <c r="M175" s="56"/>
      <c r="N175" s="71">
        <f>N176+N185+SUM(N187:N196)</f>
        <v>0</v>
      </c>
      <c r="O175" s="60"/>
      <c r="P175" s="56"/>
      <c r="Q175" s="56"/>
      <c r="R175" s="71"/>
      <c r="S175" s="60">
        <f>S176+S185+SUM(S187:S196)</f>
        <v>0</v>
      </c>
      <c r="T175" s="56">
        <f>T176+T185+SUM(T187:T196)</f>
        <v>0</v>
      </c>
      <c r="U175" s="56">
        <f>U176+U185+SUM(U187:U196)</f>
        <v>0</v>
      </c>
      <c r="V175" s="61">
        <f>V176+V185+SUM(V187:V196)</f>
        <v>0</v>
      </c>
    </row>
    <row r="176" spans="1:22" x14ac:dyDescent="0.2">
      <c r="A176" s="157">
        <f t="shared" si="26"/>
        <v>168</v>
      </c>
      <c r="B176" s="158" t="s">
        <v>89</v>
      </c>
      <c r="C176" s="127">
        <f>G176+K176+O176+S176</f>
        <v>0</v>
      </c>
      <c r="D176" s="107">
        <f>H176+L176+P176+T176</f>
        <v>0</v>
      </c>
      <c r="E176" s="107"/>
      <c r="F176" s="110">
        <f>J176+N176+R176+V176</f>
        <v>0</v>
      </c>
      <c r="G176" s="106">
        <f>G177+G179+G180+G181+G182+G183+G184</f>
        <v>0</v>
      </c>
      <c r="H176" s="107">
        <f>H177+H179+H180+H181+H182+H183+H184</f>
        <v>0</v>
      </c>
      <c r="I176" s="107"/>
      <c r="J176" s="159">
        <f>J177+J179</f>
        <v>0</v>
      </c>
      <c r="K176" s="106">
        <f>L176+N176</f>
        <v>0</v>
      </c>
      <c r="L176" s="106">
        <f>L177+L180+L181</f>
        <v>0</v>
      </c>
      <c r="M176" s="106"/>
      <c r="N176" s="160">
        <f>N177+N180+N181</f>
        <v>0</v>
      </c>
      <c r="O176" s="161"/>
      <c r="P176" s="162"/>
      <c r="Q176" s="162"/>
      <c r="R176" s="108"/>
      <c r="S176" s="128"/>
      <c r="T176" s="113"/>
      <c r="U176" s="113"/>
      <c r="V176" s="109"/>
    </row>
    <row r="177" spans="1:22" x14ac:dyDescent="0.2">
      <c r="A177" s="163">
        <f t="shared" si="26"/>
        <v>169</v>
      </c>
      <c r="B177" s="36" t="s">
        <v>159</v>
      </c>
      <c r="C177" s="16">
        <f>G177+K177+O177+S177</f>
        <v>0</v>
      </c>
      <c r="D177" s="90">
        <f>H177</f>
        <v>0</v>
      </c>
      <c r="E177" s="90"/>
      <c r="F177" s="91">
        <f>J177+N177+R177+V177</f>
        <v>0</v>
      </c>
      <c r="G177" s="92">
        <f t="shared" si="29"/>
        <v>0</v>
      </c>
      <c r="H177" s="19"/>
      <c r="I177" s="19"/>
      <c r="J177" s="28"/>
      <c r="K177" s="84">
        <f>L177+N177</f>
        <v>0</v>
      </c>
      <c r="L177" s="90"/>
      <c r="M177" s="90"/>
      <c r="N177" s="89">
        <f>N178</f>
        <v>0</v>
      </c>
      <c r="O177" s="92"/>
      <c r="P177" s="90"/>
      <c r="Q177" s="90"/>
      <c r="R177" s="89"/>
      <c r="S177" s="92"/>
      <c r="T177" s="90"/>
      <c r="U177" s="90"/>
      <c r="V177" s="89"/>
    </row>
    <row r="178" spans="1:22" x14ac:dyDescent="0.2">
      <c r="A178" s="163">
        <f t="shared" si="26"/>
        <v>170</v>
      </c>
      <c r="B178" s="36" t="s">
        <v>160</v>
      </c>
      <c r="C178" s="16">
        <f t="shared" ref="C178:E208" si="31">G178+K178+O178+S178</f>
        <v>0</v>
      </c>
      <c r="D178" s="90"/>
      <c r="E178" s="90"/>
      <c r="F178" s="91">
        <f>J178+N178+R178+V178</f>
        <v>0</v>
      </c>
      <c r="G178" s="92"/>
      <c r="H178" s="19"/>
      <c r="I178" s="90"/>
      <c r="J178" s="89"/>
      <c r="K178" s="92">
        <f>L178+N178</f>
        <v>0</v>
      </c>
      <c r="L178" s="90"/>
      <c r="M178" s="90"/>
      <c r="N178" s="89"/>
      <c r="O178" s="92"/>
      <c r="P178" s="90"/>
      <c r="Q178" s="90"/>
      <c r="R178" s="89"/>
      <c r="S178" s="92"/>
      <c r="T178" s="90"/>
      <c r="U178" s="90"/>
      <c r="V178" s="89"/>
    </row>
    <row r="179" spans="1:22" ht="25.5" x14ac:dyDescent="0.2">
      <c r="A179" s="163">
        <v>171</v>
      </c>
      <c r="B179" s="164" t="s">
        <v>161</v>
      </c>
      <c r="C179" s="153">
        <f t="shared" si="31"/>
        <v>0</v>
      </c>
      <c r="D179" s="19"/>
      <c r="E179" s="19"/>
      <c r="F179" s="91">
        <f>J179+N179+R179+V179</f>
        <v>0</v>
      </c>
      <c r="G179" s="92">
        <f t="shared" si="29"/>
        <v>0</v>
      </c>
      <c r="H179" s="19"/>
      <c r="I179" s="90"/>
      <c r="J179" s="9"/>
      <c r="K179" s="92"/>
      <c r="L179" s="90"/>
      <c r="M179" s="90"/>
      <c r="N179" s="89"/>
      <c r="O179" s="92"/>
      <c r="P179" s="90"/>
      <c r="Q179" s="90"/>
      <c r="R179" s="89"/>
      <c r="S179" s="92"/>
      <c r="T179" s="90"/>
      <c r="U179" s="90"/>
      <c r="V179" s="89"/>
    </row>
    <row r="180" spans="1:22" x14ac:dyDescent="0.2">
      <c r="A180" s="163">
        <f t="shared" si="26"/>
        <v>172</v>
      </c>
      <c r="B180" s="36" t="s">
        <v>162</v>
      </c>
      <c r="C180" s="16">
        <f t="shared" si="31"/>
        <v>0</v>
      </c>
      <c r="D180" s="90">
        <f t="shared" si="31"/>
        <v>0</v>
      </c>
      <c r="E180" s="90"/>
      <c r="F180" s="91"/>
      <c r="G180" s="92">
        <f t="shared" si="29"/>
        <v>0</v>
      </c>
      <c r="H180" s="90"/>
      <c r="I180" s="90"/>
      <c r="J180" s="89"/>
      <c r="K180" s="92"/>
      <c r="L180" s="90"/>
      <c r="M180" s="90"/>
      <c r="N180" s="89"/>
      <c r="O180" s="92"/>
      <c r="P180" s="90"/>
      <c r="Q180" s="90"/>
      <c r="R180" s="89"/>
      <c r="S180" s="92"/>
      <c r="T180" s="90"/>
      <c r="U180" s="90"/>
      <c r="V180" s="89"/>
    </row>
    <row r="181" spans="1:22" x14ac:dyDescent="0.2">
      <c r="A181" s="163">
        <f t="shared" si="26"/>
        <v>173</v>
      </c>
      <c r="B181" s="36" t="s">
        <v>154</v>
      </c>
      <c r="C181" s="16">
        <f t="shared" si="31"/>
        <v>0</v>
      </c>
      <c r="D181" s="90">
        <f t="shared" si="31"/>
        <v>0</v>
      </c>
      <c r="E181" s="90"/>
      <c r="F181" s="91"/>
      <c r="G181" s="92"/>
      <c r="H181" s="96"/>
      <c r="I181" s="96"/>
      <c r="J181" s="94"/>
      <c r="K181" s="92">
        <f>L181+N181</f>
        <v>0</v>
      </c>
      <c r="L181" s="96"/>
      <c r="M181" s="96"/>
      <c r="N181" s="94"/>
      <c r="O181" s="92"/>
      <c r="P181" s="96"/>
      <c r="Q181" s="96"/>
      <c r="R181" s="94"/>
      <c r="S181" s="92"/>
      <c r="T181" s="96"/>
      <c r="U181" s="96"/>
      <c r="V181" s="94"/>
    </row>
    <row r="182" spans="1:22" x14ac:dyDescent="0.2">
      <c r="A182" s="163">
        <v>174</v>
      </c>
      <c r="B182" s="36" t="s">
        <v>163</v>
      </c>
      <c r="C182" s="16">
        <f t="shared" si="31"/>
        <v>0</v>
      </c>
      <c r="D182" s="90">
        <f t="shared" si="31"/>
        <v>0</v>
      </c>
      <c r="E182" s="90"/>
      <c r="F182" s="91"/>
      <c r="G182" s="92">
        <f t="shared" si="29"/>
        <v>0</v>
      </c>
      <c r="H182" s="90"/>
      <c r="I182" s="96"/>
      <c r="J182" s="94"/>
      <c r="K182" s="99"/>
      <c r="L182" s="90"/>
      <c r="M182" s="96"/>
      <c r="N182" s="94"/>
      <c r="O182" s="99"/>
      <c r="P182" s="90"/>
      <c r="Q182" s="96"/>
      <c r="R182" s="94"/>
      <c r="S182" s="99"/>
      <c r="T182" s="90"/>
      <c r="U182" s="96"/>
      <c r="V182" s="94"/>
    </row>
    <row r="183" spans="1:22" x14ac:dyDescent="0.2">
      <c r="A183" s="163">
        <v>175</v>
      </c>
      <c r="B183" s="36" t="s">
        <v>164</v>
      </c>
      <c r="C183" s="16">
        <f t="shared" si="31"/>
        <v>0</v>
      </c>
      <c r="D183" s="90">
        <f t="shared" si="31"/>
        <v>0</v>
      </c>
      <c r="E183" s="90"/>
      <c r="F183" s="91"/>
      <c r="G183" s="99">
        <f t="shared" si="29"/>
        <v>0</v>
      </c>
      <c r="H183" s="90"/>
      <c r="I183" s="96"/>
      <c r="J183" s="94"/>
      <c r="K183" s="99"/>
      <c r="L183" s="90"/>
      <c r="M183" s="96"/>
      <c r="N183" s="94"/>
      <c r="O183" s="99"/>
      <c r="P183" s="90"/>
      <c r="Q183" s="96"/>
      <c r="R183" s="94"/>
      <c r="S183" s="99"/>
      <c r="T183" s="90"/>
      <c r="U183" s="96"/>
      <c r="V183" s="94"/>
    </row>
    <row r="184" spans="1:22" x14ac:dyDescent="0.2">
      <c r="A184" s="163">
        <v>176</v>
      </c>
      <c r="B184" s="36" t="s">
        <v>165</v>
      </c>
      <c r="C184" s="16">
        <f t="shared" si="31"/>
        <v>0</v>
      </c>
      <c r="D184" s="90">
        <f t="shared" si="31"/>
        <v>0</v>
      </c>
      <c r="E184" s="90"/>
      <c r="F184" s="91"/>
      <c r="G184" s="99">
        <f t="shared" si="29"/>
        <v>0</v>
      </c>
      <c r="H184" s="90"/>
      <c r="I184" s="96"/>
      <c r="J184" s="94"/>
      <c r="K184" s="99"/>
      <c r="L184" s="90"/>
      <c r="M184" s="96"/>
      <c r="N184" s="94"/>
      <c r="O184" s="99"/>
      <c r="P184" s="90"/>
      <c r="Q184" s="96"/>
      <c r="R184" s="94"/>
      <c r="S184" s="99"/>
      <c r="T184" s="90"/>
      <c r="U184" s="96"/>
      <c r="V184" s="94"/>
    </row>
    <row r="185" spans="1:22" x14ac:dyDescent="0.2">
      <c r="A185" s="163">
        <v>177</v>
      </c>
      <c r="B185" s="21" t="s">
        <v>94</v>
      </c>
      <c r="C185" s="25">
        <f t="shared" si="31"/>
        <v>0</v>
      </c>
      <c r="D185" s="23">
        <f>H185</f>
        <v>0</v>
      </c>
      <c r="E185" s="23"/>
      <c r="F185" s="24"/>
      <c r="G185" s="31">
        <f>G186</f>
        <v>0</v>
      </c>
      <c r="H185" s="23">
        <f>H186</f>
        <v>0</v>
      </c>
      <c r="I185" s="90"/>
      <c r="J185" s="94"/>
      <c r="K185" s="99"/>
      <c r="L185" s="90"/>
      <c r="M185" s="90"/>
      <c r="N185" s="94"/>
      <c r="O185" s="99"/>
      <c r="P185" s="90"/>
      <c r="Q185" s="90"/>
      <c r="R185" s="94"/>
      <c r="S185" s="99"/>
      <c r="T185" s="90"/>
      <c r="U185" s="90"/>
      <c r="V185" s="94"/>
    </row>
    <row r="186" spans="1:22" x14ac:dyDescent="0.2">
      <c r="A186" s="163">
        <f t="shared" si="26"/>
        <v>178</v>
      </c>
      <c r="B186" s="36" t="s">
        <v>166</v>
      </c>
      <c r="C186" s="16">
        <f t="shared" si="31"/>
        <v>0</v>
      </c>
      <c r="D186" s="90">
        <f t="shared" si="31"/>
        <v>0</v>
      </c>
      <c r="E186" s="90"/>
      <c r="F186" s="91"/>
      <c r="G186" s="99">
        <f t="shared" si="29"/>
        <v>0</v>
      </c>
      <c r="H186" s="90"/>
      <c r="I186" s="90"/>
      <c r="J186" s="94"/>
      <c r="K186" s="99"/>
      <c r="L186" s="90"/>
      <c r="M186" s="90"/>
      <c r="N186" s="94"/>
      <c r="O186" s="99"/>
      <c r="P186" s="90"/>
      <c r="Q186" s="90"/>
      <c r="R186" s="94"/>
      <c r="S186" s="99"/>
      <c r="T186" s="90"/>
      <c r="U186" s="90"/>
      <c r="V186" s="94"/>
    </row>
    <row r="187" spans="1:22" x14ac:dyDescent="0.2">
      <c r="A187" s="163">
        <v>179</v>
      </c>
      <c r="B187" s="21" t="s">
        <v>7</v>
      </c>
      <c r="C187" s="25">
        <f t="shared" si="31"/>
        <v>0</v>
      </c>
      <c r="D187" s="23">
        <f t="shared" si="31"/>
        <v>0</v>
      </c>
      <c r="E187" s="23">
        <f t="shared" si="31"/>
        <v>0</v>
      </c>
      <c r="F187" s="24"/>
      <c r="G187" s="25">
        <f t="shared" si="29"/>
        <v>0</v>
      </c>
      <c r="H187" s="23"/>
      <c r="I187" s="23"/>
      <c r="J187" s="28"/>
      <c r="K187" s="25"/>
      <c r="L187" s="90"/>
      <c r="M187" s="90"/>
      <c r="N187" s="89"/>
      <c r="O187" s="92"/>
      <c r="P187" s="90"/>
      <c r="Q187" s="90"/>
      <c r="R187" s="89"/>
      <c r="S187" s="25">
        <f>T187+V187</f>
        <v>0</v>
      </c>
      <c r="T187" s="23"/>
      <c r="U187" s="23"/>
      <c r="V187" s="26"/>
    </row>
    <row r="188" spans="1:22" x14ac:dyDescent="0.2">
      <c r="A188" s="163">
        <f t="shared" si="26"/>
        <v>180</v>
      </c>
      <c r="B188" s="21" t="s">
        <v>8</v>
      </c>
      <c r="C188" s="25">
        <f t="shared" si="31"/>
        <v>0</v>
      </c>
      <c r="D188" s="23">
        <f t="shared" si="31"/>
        <v>0</v>
      </c>
      <c r="E188" s="23">
        <f t="shared" si="31"/>
        <v>0</v>
      </c>
      <c r="F188" s="24"/>
      <c r="G188" s="25">
        <f t="shared" si="29"/>
        <v>0</v>
      </c>
      <c r="H188" s="23"/>
      <c r="I188" s="23"/>
      <c r="J188" s="28"/>
      <c r="K188" s="25"/>
      <c r="L188" s="90"/>
      <c r="M188" s="90"/>
      <c r="N188" s="89"/>
      <c r="O188" s="92"/>
      <c r="P188" s="90"/>
      <c r="Q188" s="90"/>
      <c r="R188" s="89"/>
      <c r="S188" s="25"/>
      <c r="T188" s="23"/>
      <c r="U188" s="23"/>
      <c r="V188" s="26"/>
    </row>
    <row r="189" spans="1:22" x14ac:dyDescent="0.2">
      <c r="A189" s="163">
        <f t="shared" si="26"/>
        <v>181</v>
      </c>
      <c r="B189" s="21" t="s">
        <v>9</v>
      </c>
      <c r="C189" s="25">
        <f t="shared" si="31"/>
        <v>0</v>
      </c>
      <c r="D189" s="23">
        <f t="shared" si="31"/>
        <v>0</v>
      </c>
      <c r="E189" s="23">
        <f t="shared" si="31"/>
        <v>0</v>
      </c>
      <c r="F189" s="24"/>
      <c r="G189" s="25">
        <f t="shared" si="29"/>
        <v>0</v>
      </c>
      <c r="H189" s="23"/>
      <c r="I189" s="23"/>
      <c r="J189" s="26"/>
      <c r="K189" s="25"/>
      <c r="L189" s="90"/>
      <c r="M189" s="90"/>
      <c r="N189" s="89"/>
      <c r="O189" s="92"/>
      <c r="P189" s="90"/>
      <c r="Q189" s="90"/>
      <c r="R189" s="89"/>
      <c r="S189" s="25">
        <f>T189+V189</f>
        <v>0</v>
      </c>
      <c r="T189" s="23"/>
      <c r="U189" s="23"/>
      <c r="V189" s="26"/>
    </row>
    <row r="190" spans="1:22" x14ac:dyDescent="0.2">
      <c r="A190" s="163">
        <f t="shared" si="26"/>
        <v>182</v>
      </c>
      <c r="B190" s="21" t="s">
        <v>10</v>
      </c>
      <c r="C190" s="25">
        <f t="shared" si="31"/>
        <v>0</v>
      </c>
      <c r="D190" s="23">
        <f t="shared" si="31"/>
        <v>0</v>
      </c>
      <c r="E190" s="23">
        <f t="shared" si="31"/>
        <v>0</v>
      </c>
      <c r="F190" s="24"/>
      <c r="G190" s="25">
        <f t="shared" si="29"/>
        <v>0</v>
      </c>
      <c r="H190" s="23"/>
      <c r="I190" s="23"/>
      <c r="J190" s="26"/>
      <c r="K190" s="25"/>
      <c r="L190" s="90"/>
      <c r="M190" s="90"/>
      <c r="N190" s="89"/>
      <c r="O190" s="92"/>
      <c r="P190" s="90"/>
      <c r="Q190" s="90"/>
      <c r="R190" s="89"/>
      <c r="S190" s="25"/>
      <c r="T190" s="23"/>
      <c r="U190" s="23"/>
      <c r="V190" s="26"/>
    </row>
    <row r="191" spans="1:22" x14ac:dyDescent="0.2">
      <c r="A191" s="163">
        <f t="shared" si="26"/>
        <v>183</v>
      </c>
      <c r="B191" s="21" t="s">
        <v>11</v>
      </c>
      <c r="C191" s="25">
        <f t="shared" si="31"/>
        <v>0</v>
      </c>
      <c r="D191" s="23">
        <f t="shared" si="31"/>
        <v>0</v>
      </c>
      <c r="E191" s="23">
        <f t="shared" si="31"/>
        <v>0</v>
      </c>
      <c r="F191" s="24"/>
      <c r="G191" s="25">
        <f t="shared" si="29"/>
        <v>0</v>
      </c>
      <c r="H191" s="23"/>
      <c r="I191" s="23"/>
      <c r="J191" s="26"/>
      <c r="K191" s="25"/>
      <c r="L191" s="90"/>
      <c r="M191" s="90"/>
      <c r="N191" s="89"/>
      <c r="O191" s="92"/>
      <c r="P191" s="90"/>
      <c r="Q191" s="90"/>
      <c r="R191" s="89"/>
      <c r="S191" s="25"/>
      <c r="T191" s="23"/>
      <c r="U191" s="23"/>
      <c r="V191" s="26"/>
    </row>
    <row r="192" spans="1:22" x14ac:dyDescent="0.2">
      <c r="A192" s="163">
        <f t="shared" si="26"/>
        <v>184</v>
      </c>
      <c r="B192" s="21" t="s">
        <v>12</v>
      </c>
      <c r="C192" s="25">
        <f t="shared" si="31"/>
        <v>0</v>
      </c>
      <c r="D192" s="23">
        <f t="shared" si="31"/>
        <v>0</v>
      </c>
      <c r="E192" s="23">
        <f t="shared" si="31"/>
        <v>0</v>
      </c>
      <c r="F192" s="24"/>
      <c r="G192" s="25">
        <f t="shared" si="29"/>
        <v>0</v>
      </c>
      <c r="H192" s="23"/>
      <c r="I192" s="23"/>
      <c r="J192" s="26"/>
      <c r="K192" s="25"/>
      <c r="L192" s="90"/>
      <c r="M192" s="90"/>
      <c r="N192" s="89"/>
      <c r="O192" s="92"/>
      <c r="P192" s="90"/>
      <c r="Q192" s="90"/>
      <c r="R192" s="89"/>
      <c r="S192" s="25"/>
      <c r="T192" s="23"/>
      <c r="U192" s="23"/>
      <c r="V192" s="26"/>
    </row>
    <row r="193" spans="1:22" x14ac:dyDescent="0.2">
      <c r="A193" s="163">
        <f t="shared" si="26"/>
        <v>185</v>
      </c>
      <c r="B193" s="21" t="s">
        <v>13</v>
      </c>
      <c r="C193" s="25">
        <f t="shared" si="31"/>
        <v>0</v>
      </c>
      <c r="D193" s="23">
        <f t="shared" si="31"/>
        <v>0</v>
      </c>
      <c r="E193" s="23">
        <f t="shared" si="31"/>
        <v>0</v>
      </c>
      <c r="F193" s="24"/>
      <c r="G193" s="25">
        <f t="shared" si="29"/>
        <v>0</v>
      </c>
      <c r="H193" s="23"/>
      <c r="I193" s="23"/>
      <c r="J193" s="26"/>
      <c r="K193" s="25"/>
      <c r="L193" s="90"/>
      <c r="M193" s="90"/>
      <c r="N193" s="89"/>
      <c r="O193" s="92"/>
      <c r="P193" s="90"/>
      <c r="Q193" s="90"/>
      <c r="R193" s="89"/>
      <c r="S193" s="25">
        <f>T193+V193</f>
        <v>0</v>
      </c>
      <c r="T193" s="23"/>
      <c r="U193" s="23"/>
      <c r="V193" s="26"/>
    </row>
    <row r="194" spans="1:22" x14ac:dyDescent="0.2">
      <c r="A194" s="163">
        <f t="shared" si="26"/>
        <v>186</v>
      </c>
      <c r="B194" s="21" t="s">
        <v>14</v>
      </c>
      <c r="C194" s="25">
        <f t="shared" si="31"/>
        <v>0</v>
      </c>
      <c r="D194" s="23">
        <f t="shared" si="31"/>
        <v>0</v>
      </c>
      <c r="E194" s="23">
        <f t="shared" si="31"/>
        <v>0</v>
      </c>
      <c r="F194" s="24"/>
      <c r="G194" s="25">
        <f t="shared" si="29"/>
        <v>0</v>
      </c>
      <c r="H194" s="23"/>
      <c r="I194" s="23"/>
      <c r="J194" s="26"/>
      <c r="K194" s="25"/>
      <c r="L194" s="90"/>
      <c r="M194" s="90"/>
      <c r="N194" s="89"/>
      <c r="O194" s="92"/>
      <c r="P194" s="90"/>
      <c r="Q194" s="90"/>
      <c r="R194" s="89"/>
      <c r="S194" s="25"/>
      <c r="T194" s="23"/>
      <c r="U194" s="23"/>
      <c r="V194" s="26"/>
    </row>
    <row r="195" spans="1:22" x14ac:dyDescent="0.2">
      <c r="A195" s="163">
        <f t="shared" si="26"/>
        <v>187</v>
      </c>
      <c r="B195" s="21" t="s">
        <v>28</v>
      </c>
      <c r="C195" s="25">
        <f t="shared" si="31"/>
        <v>0</v>
      </c>
      <c r="D195" s="23">
        <f t="shared" si="31"/>
        <v>0</v>
      </c>
      <c r="E195" s="23">
        <f t="shared" si="31"/>
        <v>0</v>
      </c>
      <c r="F195" s="24"/>
      <c r="G195" s="25">
        <f t="shared" si="29"/>
        <v>0</v>
      </c>
      <c r="H195" s="23"/>
      <c r="I195" s="23"/>
      <c r="J195" s="26"/>
      <c r="K195" s="25"/>
      <c r="L195" s="90"/>
      <c r="M195" s="90"/>
      <c r="N195" s="89"/>
      <c r="O195" s="92"/>
      <c r="P195" s="90"/>
      <c r="Q195" s="90"/>
      <c r="R195" s="89"/>
      <c r="S195" s="25"/>
      <c r="T195" s="23"/>
      <c r="U195" s="23"/>
      <c r="V195" s="26"/>
    </row>
    <row r="196" spans="1:22" ht="13.5" thickBot="1" x14ac:dyDescent="0.25">
      <c r="A196" s="165">
        <f t="shared" si="26"/>
        <v>188</v>
      </c>
      <c r="B196" s="21" t="s">
        <v>16</v>
      </c>
      <c r="C196" s="25">
        <f t="shared" si="31"/>
        <v>0</v>
      </c>
      <c r="D196" s="23">
        <f t="shared" si="31"/>
        <v>0</v>
      </c>
      <c r="E196" s="23">
        <f>I196+M196+Q196+U196</f>
        <v>0</v>
      </c>
      <c r="F196" s="24"/>
      <c r="G196" s="53">
        <f t="shared" si="29"/>
        <v>0</v>
      </c>
      <c r="H196" s="52"/>
      <c r="I196" s="52"/>
      <c r="J196" s="55"/>
      <c r="K196" s="25"/>
      <c r="L196" s="90"/>
      <c r="M196" s="90"/>
      <c r="N196" s="89"/>
      <c r="O196" s="92"/>
      <c r="P196" s="90"/>
      <c r="Q196" s="90"/>
      <c r="R196" s="89"/>
      <c r="S196" s="53">
        <f>T196+V196</f>
        <v>0</v>
      </c>
      <c r="T196" s="52"/>
      <c r="U196" s="52"/>
      <c r="V196" s="55"/>
    </row>
    <row r="197" spans="1:22" ht="45.75" thickBot="1" x14ac:dyDescent="0.3">
      <c r="A197" s="67">
        <v>189</v>
      </c>
      <c r="B197" s="68" t="s">
        <v>167</v>
      </c>
      <c r="C197" s="69">
        <f t="shared" si="31"/>
        <v>0</v>
      </c>
      <c r="D197" s="56">
        <f t="shared" si="31"/>
        <v>0</v>
      </c>
      <c r="E197" s="56"/>
      <c r="F197" s="61"/>
      <c r="G197" s="69">
        <f>G198+G200+G203+G206</f>
        <v>0</v>
      </c>
      <c r="H197" s="56">
        <f>H198+H200+H203+H206</f>
        <v>0</v>
      </c>
      <c r="I197" s="56"/>
      <c r="J197" s="61"/>
      <c r="K197" s="70">
        <f>K201</f>
        <v>0</v>
      </c>
      <c r="L197" s="56">
        <f>L201</f>
        <v>0</v>
      </c>
      <c r="M197" s="56"/>
      <c r="N197" s="61"/>
      <c r="O197" s="69"/>
      <c r="P197" s="56"/>
      <c r="Q197" s="56"/>
      <c r="R197" s="61"/>
      <c r="S197" s="56"/>
      <c r="T197" s="56"/>
      <c r="U197" s="56"/>
      <c r="V197" s="61"/>
    </row>
    <row r="198" spans="1:22" x14ac:dyDescent="0.2">
      <c r="A198" s="72">
        <v>190</v>
      </c>
      <c r="B198" s="86" t="s">
        <v>91</v>
      </c>
      <c r="C198" s="81">
        <f t="shared" si="31"/>
        <v>0</v>
      </c>
      <c r="D198" s="79">
        <f t="shared" si="31"/>
        <v>0</v>
      </c>
      <c r="E198" s="79"/>
      <c r="F198" s="82"/>
      <c r="G198" s="83">
        <f>G199</f>
        <v>0</v>
      </c>
      <c r="H198" s="79">
        <f>H199</f>
        <v>0</v>
      </c>
      <c r="I198" s="113"/>
      <c r="J198" s="105"/>
      <c r="K198" s="166"/>
      <c r="L198" s="113"/>
      <c r="M198" s="113"/>
      <c r="N198" s="167"/>
      <c r="O198" s="166"/>
      <c r="P198" s="113"/>
      <c r="Q198" s="113"/>
      <c r="R198" s="167"/>
      <c r="S198" s="166"/>
      <c r="T198" s="113"/>
      <c r="U198" s="113"/>
      <c r="V198" s="167"/>
    </row>
    <row r="199" spans="1:22" x14ac:dyDescent="0.2">
      <c r="A199" s="87">
        <f t="shared" si="26"/>
        <v>191</v>
      </c>
      <c r="B199" s="36" t="s">
        <v>168</v>
      </c>
      <c r="C199" s="16">
        <f t="shared" si="31"/>
        <v>0</v>
      </c>
      <c r="D199" s="90">
        <f t="shared" si="31"/>
        <v>0</v>
      </c>
      <c r="E199" s="90"/>
      <c r="F199" s="89"/>
      <c r="G199" s="96">
        <f t="shared" si="29"/>
        <v>0</v>
      </c>
      <c r="H199" s="91"/>
      <c r="I199" s="90"/>
      <c r="J199" s="91"/>
      <c r="K199" s="92"/>
      <c r="L199" s="90"/>
      <c r="M199" s="90"/>
      <c r="N199" s="89"/>
      <c r="O199" s="92"/>
      <c r="P199" s="90"/>
      <c r="Q199" s="90"/>
      <c r="R199" s="89"/>
      <c r="S199" s="92"/>
      <c r="T199" s="90"/>
      <c r="U199" s="90"/>
      <c r="V199" s="89"/>
    </row>
    <row r="200" spans="1:22" x14ac:dyDescent="0.2">
      <c r="A200" s="87">
        <f t="shared" si="26"/>
        <v>192</v>
      </c>
      <c r="B200" s="21" t="s">
        <v>169</v>
      </c>
      <c r="C200" s="25">
        <f t="shared" si="31"/>
        <v>0</v>
      </c>
      <c r="D200" s="23">
        <f t="shared" si="31"/>
        <v>0</v>
      </c>
      <c r="E200" s="23"/>
      <c r="F200" s="26"/>
      <c r="G200" s="93">
        <f>G202</f>
        <v>0</v>
      </c>
      <c r="H200" s="23">
        <f>H202</f>
        <v>0</v>
      </c>
      <c r="I200" s="90"/>
      <c r="J200" s="91"/>
      <c r="K200" s="31">
        <f>K201</f>
        <v>0</v>
      </c>
      <c r="L200" s="23">
        <f>L201</f>
        <v>0</v>
      </c>
      <c r="M200" s="90"/>
      <c r="N200" s="89"/>
      <c r="O200" s="92"/>
      <c r="P200" s="90"/>
      <c r="Q200" s="90"/>
      <c r="R200" s="89"/>
      <c r="S200" s="92"/>
      <c r="T200" s="90"/>
      <c r="U200" s="90"/>
      <c r="V200" s="89"/>
    </row>
    <row r="201" spans="1:22" x14ac:dyDescent="0.2">
      <c r="A201" s="87">
        <f t="shared" si="26"/>
        <v>193</v>
      </c>
      <c r="B201" s="36" t="s">
        <v>170</v>
      </c>
      <c r="C201" s="16">
        <f t="shared" si="31"/>
        <v>0</v>
      </c>
      <c r="D201" s="19">
        <f t="shared" si="31"/>
        <v>0</v>
      </c>
      <c r="E201" s="23"/>
      <c r="F201" s="26"/>
      <c r="G201" s="22"/>
      <c r="H201" s="93"/>
      <c r="I201" s="90"/>
      <c r="J201" s="91"/>
      <c r="K201" s="92">
        <f>L201+N201</f>
        <v>0</v>
      </c>
      <c r="L201" s="90"/>
      <c r="M201" s="90"/>
      <c r="N201" s="89"/>
      <c r="O201" s="92"/>
      <c r="P201" s="90"/>
      <c r="Q201" s="90"/>
      <c r="R201" s="89"/>
      <c r="S201" s="92"/>
      <c r="T201" s="90"/>
      <c r="U201" s="90"/>
      <c r="V201" s="89"/>
    </row>
    <row r="202" spans="1:22" x14ac:dyDescent="0.2">
      <c r="A202" s="87">
        <f t="shared" si="26"/>
        <v>194</v>
      </c>
      <c r="B202" s="36" t="s">
        <v>171</v>
      </c>
      <c r="C202" s="16">
        <f t="shared" si="31"/>
        <v>0</v>
      </c>
      <c r="D202" s="90">
        <f t="shared" si="31"/>
        <v>0</v>
      </c>
      <c r="E202" s="90"/>
      <c r="F202" s="89"/>
      <c r="G202" s="96">
        <f t="shared" si="29"/>
        <v>0</v>
      </c>
      <c r="H202" s="91"/>
      <c r="I202" s="90"/>
      <c r="J202" s="91"/>
      <c r="K202" s="92"/>
      <c r="L202" s="90"/>
      <c r="M202" s="90"/>
      <c r="N202" s="89"/>
      <c r="O202" s="92"/>
      <c r="P202" s="90"/>
      <c r="Q202" s="90"/>
      <c r="R202" s="89"/>
      <c r="S202" s="92"/>
      <c r="T202" s="90"/>
      <c r="U202" s="90"/>
      <c r="V202" s="89"/>
    </row>
    <row r="203" spans="1:22" x14ac:dyDescent="0.2">
      <c r="A203" s="87">
        <v>195</v>
      </c>
      <c r="B203" s="21" t="s">
        <v>94</v>
      </c>
      <c r="C203" s="25">
        <f t="shared" si="31"/>
        <v>0</v>
      </c>
      <c r="D203" s="23">
        <f t="shared" si="31"/>
        <v>0</v>
      </c>
      <c r="E203" s="23"/>
      <c r="F203" s="26"/>
      <c r="G203" s="93">
        <f t="shared" si="29"/>
        <v>0</v>
      </c>
      <c r="H203" s="23">
        <f>H204+H205</f>
        <v>0</v>
      </c>
      <c r="I203" s="90"/>
      <c r="J203" s="91"/>
      <c r="K203" s="92"/>
      <c r="L203" s="90"/>
      <c r="M203" s="90"/>
      <c r="N203" s="89"/>
      <c r="O203" s="92"/>
      <c r="P203" s="90"/>
      <c r="Q203" s="90"/>
      <c r="R203" s="89"/>
      <c r="S203" s="31"/>
      <c r="T203" s="23"/>
      <c r="U203" s="90"/>
      <c r="V203" s="89"/>
    </row>
    <row r="204" spans="1:22" ht="25.5" x14ac:dyDescent="0.2">
      <c r="A204" s="87">
        <f t="shared" si="26"/>
        <v>196</v>
      </c>
      <c r="B204" s="100" t="s">
        <v>172</v>
      </c>
      <c r="C204" s="16">
        <f t="shared" si="31"/>
        <v>0</v>
      </c>
      <c r="D204" s="19">
        <f t="shared" si="31"/>
        <v>0</v>
      </c>
      <c r="E204" s="46"/>
      <c r="F204" s="47"/>
      <c r="G204" s="14">
        <f t="shared" si="29"/>
        <v>0</v>
      </c>
      <c r="H204" s="168"/>
      <c r="I204" s="137"/>
      <c r="J204" s="156"/>
      <c r="K204" s="136"/>
      <c r="L204" s="137"/>
      <c r="M204" s="137"/>
      <c r="N204" s="138"/>
      <c r="O204" s="136"/>
      <c r="P204" s="137"/>
      <c r="Q204" s="137"/>
      <c r="R204" s="138"/>
      <c r="S204" s="136"/>
      <c r="T204" s="137"/>
      <c r="U204" s="137"/>
      <c r="V204" s="138"/>
    </row>
    <row r="205" spans="1:22" x14ac:dyDescent="0.2">
      <c r="A205" s="87">
        <f t="shared" si="26"/>
        <v>197</v>
      </c>
      <c r="B205" s="21" t="s">
        <v>173</v>
      </c>
      <c r="C205" s="16">
        <f t="shared" si="31"/>
        <v>0</v>
      </c>
      <c r="D205" s="19">
        <f t="shared" si="31"/>
        <v>0</v>
      </c>
      <c r="E205" s="40"/>
      <c r="F205" s="43"/>
      <c r="G205" s="96">
        <f t="shared" si="29"/>
        <v>0</v>
      </c>
      <c r="H205" s="46"/>
      <c r="I205" s="137"/>
      <c r="J205" s="156"/>
      <c r="K205" s="136"/>
      <c r="L205" s="137"/>
      <c r="M205" s="137"/>
      <c r="N205" s="138"/>
      <c r="O205" s="136"/>
      <c r="P205" s="137"/>
      <c r="Q205" s="137"/>
      <c r="R205" s="138"/>
      <c r="S205" s="19"/>
      <c r="T205" s="137"/>
      <c r="U205" s="137"/>
      <c r="V205" s="138"/>
    </row>
    <row r="206" spans="1:22" x14ac:dyDescent="0.2">
      <c r="A206" s="87">
        <v>198</v>
      </c>
      <c r="B206" s="21" t="s">
        <v>36</v>
      </c>
      <c r="C206" s="25">
        <f t="shared" si="31"/>
        <v>0</v>
      </c>
      <c r="D206" s="23">
        <f t="shared" si="31"/>
        <v>0</v>
      </c>
      <c r="E206" s="40"/>
      <c r="F206" s="43"/>
      <c r="G206" s="22">
        <f t="shared" si="29"/>
        <v>0</v>
      </c>
      <c r="H206" s="40">
        <f>H207</f>
        <v>0</v>
      </c>
      <c r="I206" s="137"/>
      <c r="J206" s="169"/>
      <c r="K206" s="170"/>
      <c r="L206" s="137"/>
      <c r="M206" s="137"/>
      <c r="N206" s="171"/>
      <c r="O206" s="136"/>
      <c r="P206" s="137"/>
      <c r="Q206" s="137"/>
      <c r="R206" s="171"/>
      <c r="S206" s="170"/>
      <c r="T206" s="137"/>
      <c r="U206" s="137"/>
      <c r="V206" s="171"/>
    </row>
    <row r="207" spans="1:22" ht="13.5" thickBot="1" x14ac:dyDescent="0.25">
      <c r="A207" s="116">
        <v>199</v>
      </c>
      <c r="B207" s="132" t="s">
        <v>174</v>
      </c>
      <c r="C207" s="45">
        <f t="shared" si="31"/>
        <v>0</v>
      </c>
      <c r="D207" s="46">
        <f t="shared" si="31"/>
        <v>0</v>
      </c>
      <c r="E207" s="40"/>
      <c r="F207" s="43"/>
      <c r="G207" s="155">
        <f t="shared" si="29"/>
        <v>0</v>
      </c>
      <c r="H207" s="46"/>
      <c r="I207" s="137"/>
      <c r="J207" s="169"/>
      <c r="K207" s="170"/>
      <c r="L207" s="137"/>
      <c r="M207" s="137"/>
      <c r="N207" s="171"/>
      <c r="O207" s="136"/>
      <c r="P207" s="137"/>
      <c r="Q207" s="137"/>
      <c r="R207" s="171"/>
      <c r="S207" s="170"/>
      <c r="T207" s="137"/>
      <c r="U207" s="137"/>
      <c r="V207" s="171"/>
    </row>
    <row r="208" spans="1:22" ht="13.5" thickBot="1" x14ac:dyDescent="0.25">
      <c r="A208" s="67">
        <v>200</v>
      </c>
      <c r="B208" s="172" t="s">
        <v>175</v>
      </c>
      <c r="C208" s="122">
        <f t="shared" si="31"/>
        <v>12693.383999999998</v>
      </c>
      <c r="D208" s="123">
        <f t="shared" si="31"/>
        <v>12681.564999999999</v>
      </c>
      <c r="E208" s="56">
        <f>I208+M208+Q208+U208</f>
        <v>8236.3879999999972</v>
      </c>
      <c r="F208" s="57">
        <f>J208+N208+R208+V208</f>
        <v>11.819000000000001</v>
      </c>
      <c r="G208" s="123">
        <f>G9+G44+G99+G140+G175+G197</f>
        <v>5817.7960000000003</v>
      </c>
      <c r="H208" s="123">
        <f>H9+H44+H99+H140+H175+H197</f>
        <v>5807.9770000000008</v>
      </c>
      <c r="I208" s="56">
        <f>I9+I44+I99+I140+I175+I197</f>
        <v>3611.0589999999993</v>
      </c>
      <c r="J208" s="123">
        <f>J9+J44+J99+J140+J175+J197</f>
        <v>9.8190000000000008</v>
      </c>
      <c r="K208" s="60">
        <f>K9+K44+K99+K140+K175+K197</f>
        <v>239.86199999999997</v>
      </c>
      <c r="L208" s="56">
        <f>L9+L44+L140+L175+L197</f>
        <v>239.86199999999997</v>
      </c>
      <c r="M208" s="56">
        <f>M9+M44+M140+M175+M197</f>
        <v>82.593000000000004</v>
      </c>
      <c r="N208" s="71">
        <f>N9+N44+N99+N140+N175+N197</f>
        <v>0</v>
      </c>
      <c r="O208" s="69">
        <f>O9+O44+O99+O140+O175+O197</f>
        <v>6048.3999999999978</v>
      </c>
      <c r="P208" s="56">
        <f>P9+P44+P99+P140+P175+P197</f>
        <v>6048.3999999999978</v>
      </c>
      <c r="Q208" s="56">
        <f>Q9+Q44+Q99+Q140+Q175+Q197</f>
        <v>4518.9329999999982</v>
      </c>
      <c r="R208" s="56"/>
      <c r="S208" s="62">
        <f>S9+S44+S99+S140+S175+S197</f>
        <v>587.32600000000002</v>
      </c>
      <c r="T208" s="123">
        <f>T9+T44+T99+T140+T175+T197</f>
        <v>585.32600000000002</v>
      </c>
      <c r="U208" s="123">
        <f>U9+U44+U99+U140+U175+U197</f>
        <v>23.803000000000004</v>
      </c>
      <c r="V208" s="61">
        <f>V9+V20+SUM(V34:V43)+V44+V99+V140+V175+V197</f>
        <v>2</v>
      </c>
    </row>
    <row r="211" spans="2:2" x14ac:dyDescent="0.2">
      <c r="B211" s="6" t="s">
        <v>74</v>
      </c>
    </row>
    <row r="212" spans="2:2" x14ac:dyDescent="0.2">
      <c r="B212" s="6" t="s">
        <v>180</v>
      </c>
    </row>
    <row r="213" spans="2:2" x14ac:dyDescent="0.2">
      <c r="B213" s="63" t="s">
        <v>176</v>
      </c>
    </row>
    <row r="214" spans="2:2" x14ac:dyDescent="0.2">
      <c r="B214" s="6" t="s">
        <v>75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zoomScale="120" zoomScaleNormal="120" workbookViewId="0">
      <selection activeCell="D6" sqref="D6"/>
    </sheetView>
  </sheetViews>
  <sheetFormatPr defaultRowHeight="12.75" x14ac:dyDescent="0.2"/>
  <cols>
    <col min="1" max="1" width="4.7109375" customWidth="1"/>
    <col min="2" max="2" width="48.7109375" customWidth="1"/>
    <col min="3" max="3" width="12.5703125" customWidth="1"/>
    <col min="4" max="4" width="10.7109375" customWidth="1"/>
    <col min="5" max="5" width="13.5703125" customWidth="1"/>
    <col min="6" max="6" width="13.42578125" customWidth="1"/>
  </cols>
  <sheetData>
    <row r="2" spans="1:11" x14ac:dyDescent="0.2">
      <c r="A2" s="747"/>
      <c r="B2" s="747"/>
      <c r="C2" s="1309" t="s">
        <v>569</v>
      </c>
      <c r="D2" s="1309"/>
      <c r="E2" s="1309"/>
      <c r="F2" s="1309"/>
      <c r="G2" s="8"/>
    </row>
    <row r="3" spans="1:11" x14ac:dyDescent="0.2">
      <c r="A3" s="747"/>
      <c r="B3" s="747"/>
      <c r="C3" s="1309" t="s">
        <v>709</v>
      </c>
      <c r="D3" s="1309"/>
      <c r="E3" s="1309"/>
      <c r="F3" s="1309"/>
      <c r="G3" s="8"/>
    </row>
    <row r="4" spans="1:11" ht="15.75" x14ac:dyDescent="0.25">
      <c r="A4" s="268" t="s">
        <v>710</v>
      </c>
      <c r="B4" s="174"/>
      <c r="C4" s="759"/>
      <c r="D4" s="759" t="s">
        <v>711</v>
      </c>
      <c r="E4" s="759"/>
      <c r="F4" s="759"/>
      <c r="G4" s="8"/>
    </row>
    <row r="5" spans="1:11" s="267" customFormat="1" ht="15.75" x14ac:dyDescent="0.25">
      <c r="A5" s="268"/>
      <c r="B5" s="174"/>
      <c r="C5" s="759"/>
      <c r="D5" s="759" t="s">
        <v>712</v>
      </c>
      <c r="E5" s="759"/>
      <c r="F5" s="759"/>
      <c r="G5" s="8"/>
    </row>
    <row r="6" spans="1:11" s="267" customFormat="1" ht="15.75" x14ac:dyDescent="0.25">
      <c r="A6" s="268"/>
      <c r="B6" s="174"/>
      <c r="C6" s="759"/>
      <c r="D6" s="759" t="s">
        <v>762</v>
      </c>
      <c r="E6" s="759"/>
      <c r="F6" s="759"/>
      <c r="G6" s="8"/>
    </row>
    <row r="7" spans="1:11" s="267" customFormat="1" ht="15.75" x14ac:dyDescent="0.25">
      <c r="A7" s="268"/>
      <c r="B7" s="174"/>
      <c r="C7" s="759"/>
      <c r="D7" s="759" t="s">
        <v>571</v>
      </c>
      <c r="E7" s="759"/>
      <c r="F7" s="759"/>
      <c r="G7" s="747"/>
    </row>
    <row r="8" spans="1:11" ht="15.75" x14ac:dyDescent="0.25">
      <c r="A8" s="1310" t="s">
        <v>549</v>
      </c>
      <c r="B8" s="1310"/>
      <c r="C8" s="1310"/>
      <c r="D8" s="1310"/>
      <c r="E8" s="1310"/>
      <c r="F8" s="1310"/>
      <c r="G8" s="747"/>
    </row>
    <row r="9" spans="1:11" ht="15.75" x14ac:dyDescent="0.25">
      <c r="A9" s="1310" t="s">
        <v>550</v>
      </c>
      <c r="B9" s="1310"/>
      <c r="C9" s="1310"/>
      <c r="D9" s="1310"/>
      <c r="E9" s="1310"/>
      <c r="F9" s="1310"/>
      <c r="G9" s="747"/>
    </row>
    <row r="10" spans="1:11" ht="16.5" thickBot="1" x14ac:dyDescent="0.3">
      <c r="A10" s="174"/>
      <c r="B10" s="174"/>
      <c r="C10" s="174"/>
      <c r="D10" s="174"/>
      <c r="E10" s="268" t="s">
        <v>581</v>
      </c>
      <c r="F10" s="174"/>
      <c r="G10" s="747"/>
    </row>
    <row r="11" spans="1:11" x14ac:dyDescent="0.2">
      <c r="A11" s="1311"/>
      <c r="B11" s="1313" t="s">
        <v>551</v>
      </c>
      <c r="C11" s="1316" t="s">
        <v>552</v>
      </c>
      <c r="D11" s="1317"/>
      <c r="E11" s="1317"/>
      <c r="F11" s="1318"/>
      <c r="G11" s="173"/>
    </row>
    <row r="12" spans="1:11" x14ac:dyDescent="0.2">
      <c r="A12" s="1312"/>
      <c r="B12" s="1314"/>
      <c r="C12" s="1319" t="s">
        <v>43</v>
      </c>
      <c r="D12" s="1321" t="s">
        <v>553</v>
      </c>
      <c r="E12" s="1321"/>
      <c r="F12" s="1322"/>
      <c r="G12" s="173"/>
    </row>
    <row r="13" spans="1:11" ht="39" thickBot="1" x14ac:dyDescent="0.35">
      <c r="A13" s="1312"/>
      <c r="B13" s="1315"/>
      <c r="C13" s="1320"/>
      <c r="D13" s="760" t="s">
        <v>554</v>
      </c>
      <c r="E13" s="760" t="s">
        <v>555</v>
      </c>
      <c r="F13" s="761" t="s">
        <v>556</v>
      </c>
      <c r="G13" s="173"/>
      <c r="J13" s="287"/>
      <c r="K13" s="287"/>
    </row>
    <row r="14" spans="1:11" x14ac:dyDescent="0.2">
      <c r="A14" s="762">
        <v>1</v>
      </c>
      <c r="B14" s="763" t="s">
        <v>557</v>
      </c>
      <c r="C14" s="764">
        <f>D14+E14+F14</f>
        <v>50</v>
      </c>
      <c r="D14" s="765"/>
      <c r="E14" s="766">
        <v>50</v>
      </c>
      <c r="F14" s="767"/>
      <c r="G14" s="768"/>
    </row>
    <row r="15" spans="1:11" x14ac:dyDescent="0.2">
      <c r="A15" s="769">
        <v>2</v>
      </c>
      <c r="B15" s="770" t="s">
        <v>3</v>
      </c>
      <c r="C15" s="771">
        <f>D15+E15+F15</f>
        <v>59.8</v>
      </c>
      <c r="D15" s="772"/>
      <c r="E15" s="773">
        <v>25.8</v>
      </c>
      <c r="F15" s="774">
        <v>34</v>
      </c>
      <c r="G15" s="775"/>
    </row>
    <row r="16" spans="1:11" x14ac:dyDescent="0.2">
      <c r="A16" s="769">
        <v>3</v>
      </c>
      <c r="B16" s="770" t="s">
        <v>4</v>
      </c>
      <c r="C16" s="771">
        <f t="shared" ref="C16:C60" si="0">D16+E16+F16</f>
        <v>64</v>
      </c>
      <c r="D16" s="773"/>
      <c r="E16" s="773"/>
      <c r="F16" s="774">
        <v>64</v>
      </c>
      <c r="G16" s="775"/>
    </row>
    <row r="17" spans="1:7" x14ac:dyDescent="0.2">
      <c r="A17" s="769">
        <v>4</v>
      </c>
      <c r="B17" s="776" t="s">
        <v>558</v>
      </c>
      <c r="C17" s="771">
        <f t="shared" si="0"/>
        <v>3.8000000000000003</v>
      </c>
      <c r="D17" s="777"/>
      <c r="E17" s="777">
        <v>0.35</v>
      </c>
      <c r="F17" s="778">
        <v>3.45</v>
      </c>
      <c r="G17" s="768"/>
    </row>
    <row r="18" spans="1:7" x14ac:dyDescent="0.2">
      <c r="A18" s="769">
        <v>5</v>
      </c>
      <c r="B18" s="776" t="s">
        <v>5</v>
      </c>
      <c r="C18" s="771">
        <f t="shared" si="0"/>
        <v>21</v>
      </c>
      <c r="D18" s="777">
        <v>18</v>
      </c>
      <c r="E18" s="777"/>
      <c r="F18" s="778">
        <v>3</v>
      </c>
      <c r="G18" s="768"/>
    </row>
    <row r="19" spans="1:7" x14ac:dyDescent="0.2">
      <c r="A19" s="769">
        <v>6</v>
      </c>
      <c r="B19" s="776" t="s">
        <v>27</v>
      </c>
      <c r="C19" s="771">
        <f t="shared" si="0"/>
        <v>160</v>
      </c>
      <c r="D19" s="777">
        <v>159</v>
      </c>
      <c r="E19" s="777"/>
      <c r="F19" s="778">
        <v>1</v>
      </c>
      <c r="G19" s="775"/>
    </row>
    <row r="20" spans="1:7" x14ac:dyDescent="0.2">
      <c r="A20" s="769">
        <v>7</v>
      </c>
      <c r="B20" s="776" t="s">
        <v>6</v>
      </c>
      <c r="C20" s="771">
        <f t="shared" si="0"/>
        <v>358.2</v>
      </c>
      <c r="D20" s="777"/>
      <c r="E20" s="777"/>
      <c r="F20" s="778">
        <v>358.2</v>
      </c>
      <c r="G20" s="775"/>
    </row>
    <row r="21" spans="1:7" x14ac:dyDescent="0.2">
      <c r="A21" s="769">
        <v>8</v>
      </c>
      <c r="B21" s="776" t="s">
        <v>7</v>
      </c>
      <c r="C21" s="771">
        <f t="shared" si="0"/>
        <v>2</v>
      </c>
      <c r="D21" s="777"/>
      <c r="E21" s="777">
        <v>0.4</v>
      </c>
      <c r="F21" s="778">
        <v>1.6</v>
      </c>
      <c r="G21" s="775"/>
    </row>
    <row r="22" spans="1:7" x14ac:dyDescent="0.2">
      <c r="A22" s="769">
        <v>9</v>
      </c>
      <c r="B22" s="776" t="s">
        <v>8</v>
      </c>
      <c r="C22" s="771">
        <f t="shared" si="0"/>
        <v>4.2</v>
      </c>
      <c r="D22" s="777"/>
      <c r="E22" s="777">
        <v>1.3</v>
      </c>
      <c r="F22" s="778">
        <v>2.9</v>
      </c>
      <c r="G22" s="779"/>
    </row>
    <row r="23" spans="1:7" x14ac:dyDescent="0.2">
      <c r="A23" s="769">
        <v>10</v>
      </c>
      <c r="B23" s="776" t="s">
        <v>9</v>
      </c>
      <c r="C23" s="771">
        <f t="shared" si="0"/>
        <v>4</v>
      </c>
      <c r="D23" s="777"/>
      <c r="E23" s="777">
        <v>3</v>
      </c>
      <c r="F23" s="778">
        <v>1</v>
      </c>
      <c r="G23" s="768"/>
    </row>
    <row r="24" spans="1:7" x14ac:dyDescent="0.2">
      <c r="A24" s="769">
        <v>11</v>
      </c>
      <c r="B24" s="776" t="s">
        <v>11</v>
      </c>
      <c r="C24" s="771">
        <f t="shared" si="0"/>
        <v>3.12</v>
      </c>
      <c r="D24" s="777"/>
      <c r="E24" s="777">
        <v>3.12</v>
      </c>
      <c r="F24" s="778"/>
      <c r="G24" s="768"/>
    </row>
    <row r="25" spans="1:7" x14ac:dyDescent="0.2">
      <c r="A25" s="769">
        <v>12</v>
      </c>
      <c r="B25" s="776" t="s">
        <v>12</v>
      </c>
      <c r="C25" s="771">
        <f t="shared" si="0"/>
        <v>0.8</v>
      </c>
      <c r="D25" s="777"/>
      <c r="E25" s="777">
        <v>0.4</v>
      </c>
      <c r="F25" s="778">
        <v>0.4</v>
      </c>
      <c r="G25" s="768"/>
    </row>
    <row r="26" spans="1:7" x14ac:dyDescent="0.2">
      <c r="A26" s="769">
        <v>13</v>
      </c>
      <c r="B26" s="776" t="s">
        <v>13</v>
      </c>
      <c r="C26" s="771">
        <f t="shared" si="0"/>
        <v>1.1000000000000001</v>
      </c>
      <c r="D26" s="777"/>
      <c r="E26" s="777">
        <v>0.8</v>
      </c>
      <c r="F26" s="778">
        <v>0.3</v>
      </c>
      <c r="G26" s="768"/>
    </row>
    <row r="27" spans="1:7" x14ac:dyDescent="0.2">
      <c r="A27" s="769">
        <v>14</v>
      </c>
      <c r="B27" s="776" t="s">
        <v>14</v>
      </c>
      <c r="C27" s="771">
        <f t="shared" si="0"/>
        <v>0.55200000000000005</v>
      </c>
      <c r="D27" s="777"/>
      <c r="E27" s="777">
        <v>0.55200000000000005</v>
      </c>
      <c r="F27" s="778"/>
      <c r="G27" s="768"/>
    </row>
    <row r="28" spans="1:7" x14ac:dyDescent="0.2">
      <c r="A28" s="769">
        <v>15</v>
      </c>
      <c r="B28" s="776" t="s">
        <v>15</v>
      </c>
      <c r="C28" s="771">
        <f t="shared" si="0"/>
        <v>1</v>
      </c>
      <c r="D28" s="777"/>
      <c r="E28" s="777">
        <v>1</v>
      </c>
      <c r="F28" s="778"/>
      <c r="G28" s="768"/>
    </row>
    <row r="29" spans="1:7" x14ac:dyDescent="0.2">
      <c r="A29" s="769">
        <v>16</v>
      </c>
      <c r="B29" s="776" t="s">
        <v>16</v>
      </c>
      <c r="C29" s="771">
        <f t="shared" si="0"/>
        <v>1.968</v>
      </c>
      <c r="D29" s="777"/>
      <c r="E29" s="777">
        <v>1.968</v>
      </c>
      <c r="F29" s="778"/>
      <c r="G29" s="768"/>
    </row>
    <row r="30" spans="1:7" x14ac:dyDescent="0.2">
      <c r="A30" s="769">
        <v>17</v>
      </c>
      <c r="B30" s="776" t="s">
        <v>182</v>
      </c>
      <c r="C30" s="771">
        <f t="shared" si="0"/>
        <v>200</v>
      </c>
      <c r="D30" s="777"/>
      <c r="E30" s="777">
        <v>5.484</v>
      </c>
      <c r="F30" s="778">
        <v>194.51599999999999</v>
      </c>
      <c r="G30" s="780"/>
    </row>
    <row r="31" spans="1:7" x14ac:dyDescent="0.2">
      <c r="A31" s="769">
        <v>18</v>
      </c>
      <c r="B31" s="776" t="s">
        <v>194</v>
      </c>
      <c r="C31" s="771">
        <f t="shared" si="0"/>
        <v>127.76</v>
      </c>
      <c r="D31" s="777"/>
      <c r="E31" s="777"/>
      <c r="F31" s="778">
        <v>127.76</v>
      </c>
      <c r="G31" s="775"/>
    </row>
    <row r="32" spans="1:7" x14ac:dyDescent="0.2">
      <c r="A32" s="769">
        <v>19</v>
      </c>
      <c r="B32" s="770" t="s">
        <v>197</v>
      </c>
      <c r="C32" s="771">
        <f t="shared" si="0"/>
        <v>30.5</v>
      </c>
      <c r="D32" s="773">
        <v>28.3</v>
      </c>
      <c r="E32" s="773"/>
      <c r="F32" s="774">
        <v>2.2000000000000002</v>
      </c>
      <c r="G32" s="775"/>
    </row>
    <row r="33" spans="1:7" x14ac:dyDescent="0.2">
      <c r="A33" s="769">
        <v>20</v>
      </c>
      <c r="B33" s="770" t="s">
        <v>198</v>
      </c>
      <c r="C33" s="771">
        <f t="shared" si="0"/>
        <v>54</v>
      </c>
      <c r="D33" s="773">
        <v>51</v>
      </c>
      <c r="E33" s="773"/>
      <c r="F33" s="774">
        <v>3</v>
      </c>
      <c r="G33" s="775"/>
    </row>
    <row r="34" spans="1:7" x14ac:dyDescent="0.2">
      <c r="A34" s="769">
        <v>21</v>
      </c>
      <c r="B34" s="776" t="s">
        <v>199</v>
      </c>
      <c r="C34" s="771">
        <f t="shared" si="0"/>
        <v>15.299999999999999</v>
      </c>
      <c r="D34" s="777">
        <v>15.058999999999999</v>
      </c>
      <c r="E34" s="777"/>
      <c r="F34" s="778">
        <v>0.24099999999999999</v>
      </c>
      <c r="G34" s="775"/>
    </row>
    <row r="35" spans="1:7" x14ac:dyDescent="0.2">
      <c r="A35" s="769">
        <v>22</v>
      </c>
      <c r="B35" s="776" t="s">
        <v>200</v>
      </c>
      <c r="C35" s="771">
        <f t="shared" si="0"/>
        <v>60</v>
      </c>
      <c r="D35" s="781">
        <v>48</v>
      </c>
      <c r="E35" s="781"/>
      <c r="F35" s="782">
        <v>12</v>
      </c>
      <c r="G35" s="775"/>
    </row>
    <row r="36" spans="1:7" x14ac:dyDescent="0.2">
      <c r="A36" s="769">
        <v>23</v>
      </c>
      <c r="B36" s="776" t="s">
        <v>201</v>
      </c>
      <c r="C36" s="771">
        <f t="shared" si="0"/>
        <v>12.8</v>
      </c>
      <c r="D36" s="777">
        <v>10</v>
      </c>
      <c r="E36" s="777"/>
      <c r="F36" s="778">
        <v>2.8</v>
      </c>
      <c r="G36" s="775"/>
    </row>
    <row r="37" spans="1:7" x14ac:dyDescent="0.2">
      <c r="A37" s="769">
        <v>24</v>
      </c>
      <c r="B37" s="776" t="s">
        <v>202</v>
      </c>
      <c r="C37" s="771">
        <f t="shared" si="0"/>
        <v>57</v>
      </c>
      <c r="D37" s="777">
        <v>57</v>
      </c>
      <c r="E37" s="777"/>
      <c r="F37" s="778"/>
      <c r="G37" s="775"/>
    </row>
    <row r="38" spans="1:7" x14ac:dyDescent="0.2">
      <c r="A38" s="769">
        <v>25</v>
      </c>
      <c r="B38" s="776" t="s">
        <v>18</v>
      </c>
      <c r="C38" s="771">
        <f t="shared" si="0"/>
        <v>15.600000000000001</v>
      </c>
      <c r="D38" s="777"/>
      <c r="E38" s="777">
        <v>1.8</v>
      </c>
      <c r="F38" s="778">
        <v>13.8</v>
      </c>
      <c r="G38" s="775"/>
    </row>
    <row r="39" spans="1:7" ht="27.75" customHeight="1" x14ac:dyDescent="0.2">
      <c r="A39" s="769">
        <v>26</v>
      </c>
      <c r="B39" s="783" t="s">
        <v>559</v>
      </c>
      <c r="C39" s="771">
        <f t="shared" si="0"/>
        <v>5.5</v>
      </c>
      <c r="D39" s="777">
        <v>5.5</v>
      </c>
      <c r="E39" s="777"/>
      <c r="F39" s="778"/>
      <c r="G39" s="775"/>
    </row>
    <row r="40" spans="1:7" x14ac:dyDescent="0.2">
      <c r="A40" s="769">
        <v>27</v>
      </c>
      <c r="B40" s="776" t="s">
        <v>560</v>
      </c>
      <c r="C40" s="771">
        <f t="shared" si="0"/>
        <v>86</v>
      </c>
      <c r="D40" s="777"/>
      <c r="E40" s="777"/>
      <c r="F40" s="778">
        <v>86</v>
      </c>
      <c r="G40" s="775"/>
    </row>
    <row r="41" spans="1:7" x14ac:dyDescent="0.2">
      <c r="A41" s="769">
        <v>28</v>
      </c>
      <c r="B41" s="776" t="s">
        <v>561</v>
      </c>
      <c r="C41" s="771">
        <f t="shared" si="0"/>
        <v>31</v>
      </c>
      <c r="D41" s="777"/>
      <c r="E41" s="777"/>
      <c r="F41" s="778">
        <v>31</v>
      </c>
      <c r="G41" s="775"/>
    </row>
    <row r="42" spans="1:7" x14ac:dyDescent="0.2">
      <c r="A42" s="769">
        <v>29</v>
      </c>
      <c r="B42" s="776" t="s">
        <v>20</v>
      </c>
      <c r="C42" s="771">
        <f t="shared" si="0"/>
        <v>25</v>
      </c>
      <c r="D42" s="777"/>
      <c r="E42" s="777"/>
      <c r="F42" s="778">
        <v>25</v>
      </c>
      <c r="G42" s="775"/>
    </row>
    <row r="43" spans="1:7" x14ac:dyDescent="0.2">
      <c r="A43" s="769">
        <v>30</v>
      </c>
      <c r="B43" s="776" t="s">
        <v>562</v>
      </c>
      <c r="C43" s="771">
        <f t="shared" si="0"/>
        <v>8</v>
      </c>
      <c r="D43" s="777">
        <v>8</v>
      </c>
      <c r="E43" s="777"/>
      <c r="F43" s="778"/>
      <c r="G43" s="775"/>
    </row>
    <row r="44" spans="1:7" x14ac:dyDescent="0.2">
      <c r="A44" s="769">
        <v>31</v>
      </c>
      <c r="B44" s="776" t="s">
        <v>563</v>
      </c>
      <c r="C44" s="771">
        <f t="shared" si="0"/>
        <v>18</v>
      </c>
      <c r="D44" s="777"/>
      <c r="E44" s="777"/>
      <c r="F44" s="778">
        <v>18</v>
      </c>
      <c r="G44" s="775"/>
    </row>
    <row r="45" spans="1:7" x14ac:dyDescent="0.2">
      <c r="A45" s="769">
        <v>32</v>
      </c>
      <c r="B45" s="784" t="s">
        <v>564</v>
      </c>
      <c r="C45" s="771">
        <f t="shared" si="0"/>
        <v>4.71</v>
      </c>
      <c r="D45" s="777"/>
      <c r="E45" s="777"/>
      <c r="F45" s="778">
        <v>4.71</v>
      </c>
      <c r="G45" s="775"/>
    </row>
    <row r="46" spans="1:7" x14ac:dyDescent="0.2">
      <c r="A46" s="769">
        <v>33</v>
      </c>
      <c r="B46" s="776" t="s">
        <v>565</v>
      </c>
      <c r="C46" s="771">
        <f t="shared" si="0"/>
        <v>12.3</v>
      </c>
      <c r="D46" s="777">
        <v>12.3</v>
      </c>
      <c r="E46" s="777"/>
      <c r="F46" s="778"/>
      <c r="G46" s="775"/>
    </row>
    <row r="47" spans="1:7" x14ac:dyDescent="0.2">
      <c r="A47" s="769">
        <v>34</v>
      </c>
      <c r="B47" s="776" t="s">
        <v>566</v>
      </c>
      <c r="C47" s="771">
        <f t="shared" si="0"/>
        <v>2.4</v>
      </c>
      <c r="D47" s="777">
        <v>2.4</v>
      </c>
      <c r="E47" s="777"/>
      <c r="F47" s="778"/>
      <c r="G47" s="775"/>
    </row>
    <row r="48" spans="1:7" x14ac:dyDescent="0.2">
      <c r="A48" s="769">
        <v>35</v>
      </c>
      <c r="B48" s="776" t="s">
        <v>22</v>
      </c>
      <c r="C48" s="771">
        <f t="shared" si="0"/>
        <v>20</v>
      </c>
      <c r="D48" s="777"/>
      <c r="E48" s="777"/>
      <c r="F48" s="778">
        <v>20</v>
      </c>
      <c r="G48" s="775"/>
    </row>
    <row r="49" spans="1:7" x14ac:dyDescent="0.2">
      <c r="A49" s="769">
        <v>36</v>
      </c>
      <c r="B49" s="784" t="s">
        <v>192</v>
      </c>
      <c r="C49" s="771">
        <f t="shared" si="0"/>
        <v>12.899999999999999</v>
      </c>
      <c r="D49" s="777">
        <v>11.44</v>
      </c>
      <c r="E49" s="777"/>
      <c r="F49" s="778">
        <v>1.46</v>
      </c>
      <c r="G49" s="775"/>
    </row>
    <row r="50" spans="1:7" x14ac:dyDescent="0.2">
      <c r="A50" s="769">
        <v>37</v>
      </c>
      <c r="B50" s="776" t="s">
        <v>567</v>
      </c>
      <c r="C50" s="771">
        <f t="shared" si="0"/>
        <v>3.5</v>
      </c>
      <c r="D50" s="777">
        <v>3.5</v>
      </c>
      <c r="E50" s="777"/>
      <c r="F50" s="778"/>
      <c r="G50" s="775"/>
    </row>
    <row r="51" spans="1:7" x14ac:dyDescent="0.2">
      <c r="A51" s="769">
        <v>38</v>
      </c>
      <c r="B51" s="776" t="s">
        <v>538</v>
      </c>
      <c r="C51" s="771">
        <f t="shared" si="0"/>
        <v>21.5</v>
      </c>
      <c r="D51" s="777">
        <v>0.6</v>
      </c>
      <c r="E51" s="777"/>
      <c r="F51" s="778">
        <v>20.9</v>
      </c>
      <c r="G51" s="775"/>
    </row>
    <row r="52" spans="1:7" x14ac:dyDescent="0.2">
      <c r="A52" s="785">
        <v>39</v>
      </c>
      <c r="B52" s="786" t="s">
        <v>34</v>
      </c>
      <c r="C52" s="787">
        <f t="shared" si="0"/>
        <v>8.3000000000000007</v>
      </c>
      <c r="D52" s="788"/>
      <c r="E52" s="788"/>
      <c r="F52" s="789">
        <v>8.3000000000000007</v>
      </c>
      <c r="G52" s="775"/>
    </row>
    <row r="53" spans="1:7" x14ac:dyDescent="0.2">
      <c r="A53" s="769">
        <v>40</v>
      </c>
      <c r="B53" s="776" t="s">
        <v>72</v>
      </c>
      <c r="C53" s="771">
        <f t="shared" si="0"/>
        <v>32.25</v>
      </c>
      <c r="D53" s="777">
        <v>31.25</v>
      </c>
      <c r="E53" s="777"/>
      <c r="F53" s="778">
        <v>1</v>
      </c>
      <c r="G53" s="775"/>
    </row>
    <row r="54" spans="1:7" x14ac:dyDescent="0.2">
      <c r="A54" s="769">
        <v>41</v>
      </c>
      <c r="B54" s="776" t="s">
        <v>606</v>
      </c>
      <c r="C54" s="771">
        <f t="shared" si="0"/>
        <v>15.25</v>
      </c>
      <c r="D54" s="777">
        <v>15.25</v>
      </c>
      <c r="E54" s="777"/>
      <c r="F54" s="778"/>
      <c r="G54" s="775"/>
    </row>
    <row r="55" spans="1:7" x14ac:dyDescent="0.2">
      <c r="A55" s="769">
        <v>42</v>
      </c>
      <c r="B55" s="776" t="s">
        <v>193</v>
      </c>
      <c r="C55" s="771">
        <f t="shared" si="0"/>
        <v>15.2</v>
      </c>
      <c r="D55" s="777">
        <v>6.3</v>
      </c>
      <c r="E55" s="777"/>
      <c r="F55" s="778">
        <v>8.9</v>
      </c>
      <c r="G55" s="775"/>
    </row>
    <row r="56" spans="1:7" x14ac:dyDescent="0.2">
      <c r="A56" s="769">
        <v>43</v>
      </c>
      <c r="B56" s="776" t="s">
        <v>23</v>
      </c>
      <c r="C56" s="771">
        <f t="shared" si="0"/>
        <v>23</v>
      </c>
      <c r="D56" s="777"/>
      <c r="E56" s="777"/>
      <c r="F56" s="778">
        <v>23</v>
      </c>
      <c r="G56" s="775"/>
    </row>
    <row r="57" spans="1:7" x14ac:dyDescent="0.2">
      <c r="A57" s="769">
        <v>44</v>
      </c>
      <c r="B57" s="776" t="s">
        <v>24</v>
      </c>
      <c r="C57" s="771">
        <f t="shared" si="0"/>
        <v>1</v>
      </c>
      <c r="D57" s="777"/>
      <c r="E57" s="777"/>
      <c r="F57" s="778">
        <v>1</v>
      </c>
      <c r="G57" s="775"/>
    </row>
    <row r="58" spans="1:7" x14ac:dyDescent="0.2">
      <c r="A58" s="769">
        <v>45</v>
      </c>
      <c r="B58" s="776" t="s">
        <v>568</v>
      </c>
      <c r="C58" s="790">
        <f t="shared" si="0"/>
        <v>18.7</v>
      </c>
      <c r="D58" s="791">
        <v>15.7</v>
      </c>
      <c r="E58" s="791"/>
      <c r="F58" s="792">
        <v>3</v>
      </c>
      <c r="G58" s="775"/>
    </row>
    <row r="59" spans="1:7" ht="13.5" thickBot="1" x14ac:dyDescent="0.25">
      <c r="A59" s="793">
        <v>46</v>
      </c>
      <c r="B59" s="794" t="s">
        <v>713</v>
      </c>
      <c r="C59" s="795">
        <f t="shared" si="0"/>
        <v>9.1999999999999993</v>
      </c>
      <c r="D59" s="796">
        <v>7.1</v>
      </c>
      <c r="E59" s="796"/>
      <c r="F59" s="797">
        <v>2.1</v>
      </c>
      <c r="G59" s="775"/>
    </row>
    <row r="60" spans="1:7" ht="13.5" thickBot="1" x14ac:dyDescent="0.25">
      <c r="A60" s="798"/>
      <c r="B60" s="799" t="s">
        <v>39</v>
      </c>
      <c r="C60" s="800">
        <f t="shared" si="0"/>
        <v>1682.21</v>
      </c>
      <c r="D60" s="801">
        <f>SUM(D14:D59)</f>
        <v>505.69900000000007</v>
      </c>
      <c r="E60" s="801">
        <f>SUM(E14:E59)</f>
        <v>95.974000000000004</v>
      </c>
      <c r="F60" s="802">
        <f>SUM(F14:F59)</f>
        <v>1080.537</v>
      </c>
      <c r="G60" s="803"/>
    </row>
    <row r="61" spans="1:7" x14ac:dyDescent="0.2">
      <c r="A61" s="173"/>
      <c r="B61" s="173"/>
      <c r="C61" s="173"/>
      <c r="D61" s="173"/>
      <c r="E61" s="173"/>
      <c r="F61" s="173"/>
      <c r="G61" s="173"/>
    </row>
    <row r="62" spans="1:7" x14ac:dyDescent="0.2">
      <c r="A62" s="173"/>
      <c r="B62" s="173"/>
      <c r="C62" s="173"/>
      <c r="D62" s="173"/>
      <c r="E62" s="173"/>
      <c r="F62" s="173"/>
      <c r="G62" s="173"/>
    </row>
  </sheetData>
  <mergeCells count="9">
    <mergeCell ref="C2:F2"/>
    <mergeCell ref="C3:F3"/>
    <mergeCell ref="A8:F8"/>
    <mergeCell ref="A9:F9"/>
    <mergeCell ref="A11:A13"/>
    <mergeCell ref="B11:B13"/>
    <mergeCell ref="C11:F11"/>
    <mergeCell ref="C12:C13"/>
    <mergeCell ref="D12:F12"/>
  </mergeCells>
  <pageMargins left="0.70866141732283472" right="0" top="0.74803149606299213" bottom="0.74803149606299213" header="0.31496062992125984" footer="0.31496062992125984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5"/>
  <sheetViews>
    <sheetView topLeftCell="C64" zoomScaleNormal="100" workbookViewId="0">
      <selection activeCell="R67" sqref="R67"/>
    </sheetView>
  </sheetViews>
  <sheetFormatPr defaultRowHeight="12.75" x14ac:dyDescent="0.2"/>
  <cols>
    <col min="1" max="2" width="9.140625" hidden="1" customWidth="1"/>
    <col min="3" max="3" width="4.42578125" customWidth="1"/>
    <col min="4" max="4" width="66" customWidth="1"/>
    <col min="5" max="5" width="11.7109375" customWidth="1"/>
    <col min="6" max="6" width="10.85546875" customWidth="1"/>
    <col min="7" max="7" width="10.5703125" customWidth="1"/>
    <col min="8" max="8" width="9.42578125" customWidth="1"/>
    <col min="9" max="9" width="10.42578125" customWidth="1"/>
    <col min="10" max="10" width="11.28515625" customWidth="1"/>
    <col min="11" max="11" width="10.7109375" customWidth="1"/>
    <col min="12" max="12" width="10.140625" customWidth="1"/>
    <col min="13" max="13" width="9.7109375" customWidth="1"/>
    <col min="14" max="14" width="8.85546875" customWidth="1"/>
  </cols>
  <sheetData>
    <row r="1" spans="3:14" hidden="1" x14ac:dyDescent="0.2"/>
    <row r="2" spans="3:14" hidden="1" x14ac:dyDescent="0.2">
      <c r="G2" s="1323"/>
      <c r="H2" s="1323"/>
    </row>
    <row r="3" spans="3:14" hidden="1" x14ac:dyDescent="0.2"/>
    <row r="4" spans="3:14" s="193" customFormat="1" x14ac:dyDescent="0.2">
      <c r="K4" s="8" t="s">
        <v>25</v>
      </c>
      <c r="L4" s="8"/>
      <c r="M4" s="11"/>
    </row>
    <row r="5" spans="3:14" s="193" customFormat="1" x14ac:dyDescent="0.2">
      <c r="K5" s="182" t="s">
        <v>481</v>
      </c>
      <c r="L5" s="12"/>
      <c r="M5" s="4"/>
    </row>
    <row r="6" spans="3:14" s="193" customFormat="1" ht="18" x14ac:dyDescent="0.25">
      <c r="D6" s="288"/>
      <c r="K6" s="8" t="s">
        <v>41</v>
      </c>
      <c r="L6" s="8"/>
      <c r="M6" s="11"/>
    </row>
    <row r="7" spans="3:14" ht="25.5" customHeight="1" x14ac:dyDescent="0.2">
      <c r="K7" s="1326" t="s">
        <v>763</v>
      </c>
      <c r="L7" s="1327"/>
      <c r="M7" s="1327"/>
      <c r="N7" s="1327"/>
    </row>
    <row r="8" spans="3:14" x14ac:dyDescent="0.2">
      <c r="C8" s="12" t="s">
        <v>40</v>
      </c>
      <c r="D8" s="1324" t="s">
        <v>458</v>
      </c>
      <c r="E8" s="1325"/>
      <c r="F8" s="1325"/>
      <c r="G8" s="1325"/>
      <c r="H8" s="1325"/>
      <c r="I8" s="1325"/>
      <c r="J8" s="1325"/>
      <c r="K8" s="1283"/>
      <c r="L8" s="1283"/>
      <c r="M8" s="1283"/>
      <c r="N8" s="1283"/>
    </row>
    <row r="9" spans="3:14" x14ac:dyDescent="0.2">
      <c r="E9" s="1289"/>
      <c r="F9" s="1289"/>
      <c r="G9" s="1289"/>
      <c r="H9" s="1289"/>
      <c r="K9" s="8"/>
      <c r="L9" s="8"/>
      <c r="M9" s="11"/>
    </row>
    <row r="10" spans="3:14" s="192" customFormat="1" x14ac:dyDescent="0.2">
      <c r="E10" s="191"/>
      <c r="F10" s="191"/>
      <c r="G10" s="191"/>
      <c r="H10" s="191"/>
      <c r="K10" s="8"/>
      <c r="L10" s="8"/>
      <c r="M10" s="11"/>
    </row>
    <row r="11" spans="3:14" x14ac:dyDescent="0.2">
      <c r="L11" s="8" t="s">
        <v>581</v>
      </c>
    </row>
    <row r="12" spans="3:14" ht="13.5" thickBot="1" x14ac:dyDescent="0.25"/>
    <row r="13" spans="3:14" x14ac:dyDescent="0.2">
      <c r="C13" s="1328" t="s">
        <v>0</v>
      </c>
      <c r="D13" s="1330" t="s">
        <v>42</v>
      </c>
      <c r="E13" s="1332" t="s">
        <v>43</v>
      </c>
      <c r="F13" s="1333"/>
      <c r="G13" s="1334" t="s">
        <v>45</v>
      </c>
      <c r="H13" s="1333"/>
      <c r="I13" s="1332" t="s">
        <v>206</v>
      </c>
      <c r="J13" s="1333"/>
      <c r="K13" s="1332" t="s">
        <v>204</v>
      </c>
      <c r="L13" s="1333"/>
      <c r="M13" s="1332" t="s">
        <v>47</v>
      </c>
      <c r="N13" s="1333"/>
    </row>
    <row r="14" spans="3:14" ht="51.75" thickBot="1" x14ac:dyDescent="0.25">
      <c r="C14" s="1329"/>
      <c r="D14" s="1331"/>
      <c r="E14" s="1055" t="s">
        <v>43</v>
      </c>
      <c r="F14" s="1056" t="s">
        <v>50</v>
      </c>
      <c r="G14" s="1039" t="s">
        <v>43</v>
      </c>
      <c r="H14" s="187" t="s">
        <v>50</v>
      </c>
      <c r="I14" s="186" t="s">
        <v>43</v>
      </c>
      <c r="J14" s="187" t="s">
        <v>50</v>
      </c>
      <c r="K14" s="186" t="s">
        <v>43</v>
      </c>
      <c r="L14" s="187" t="s">
        <v>50</v>
      </c>
      <c r="M14" s="186" t="s">
        <v>43</v>
      </c>
      <c r="N14" s="187" t="s">
        <v>50</v>
      </c>
    </row>
    <row r="15" spans="3:14" x14ac:dyDescent="0.2">
      <c r="C15" s="454">
        <v>1</v>
      </c>
      <c r="D15" s="826" t="s">
        <v>51</v>
      </c>
      <c r="E15" s="1057">
        <f t="shared" ref="E15:F31" si="0">G15+I15+K15+M15</f>
        <v>-28.260999999999999</v>
      </c>
      <c r="F15" s="1058">
        <f t="shared" si="0"/>
        <v>-3.1150000000000002</v>
      </c>
      <c r="G15" s="850">
        <f>G16</f>
        <v>-28.260999999999999</v>
      </c>
      <c r="H15" s="456">
        <f>H16</f>
        <v>-3.1150000000000002</v>
      </c>
      <c r="I15" s="457"/>
      <c r="J15" s="458"/>
      <c r="K15" s="459"/>
      <c r="L15" s="458"/>
      <c r="M15" s="457"/>
      <c r="N15" s="458"/>
    </row>
    <row r="16" spans="3:14" x14ac:dyDescent="0.2">
      <c r="C16" s="460">
        <f>C15+1</f>
        <v>2</v>
      </c>
      <c r="D16" s="827" t="s">
        <v>53</v>
      </c>
      <c r="E16" s="1059">
        <f t="shared" si="0"/>
        <v>-28.260999999999999</v>
      </c>
      <c r="F16" s="1060">
        <f t="shared" si="0"/>
        <v>-3.1150000000000002</v>
      </c>
      <c r="G16" s="1040">
        <v>-28.260999999999999</v>
      </c>
      <c r="H16" s="462">
        <v>-3.1150000000000002</v>
      </c>
      <c r="I16" s="463"/>
      <c r="J16" s="464"/>
      <c r="K16" s="465"/>
      <c r="L16" s="464"/>
      <c r="M16" s="463"/>
      <c r="N16" s="464"/>
    </row>
    <row r="17" spans="3:17" x14ac:dyDescent="0.2">
      <c r="C17" s="460">
        <f t="shared" ref="C17:C83" si="1">C16+1</f>
        <v>3</v>
      </c>
      <c r="D17" s="828" t="s">
        <v>54</v>
      </c>
      <c r="E17" s="1061">
        <f t="shared" si="0"/>
        <v>27.3428</v>
      </c>
      <c r="F17" s="925">
        <f t="shared" si="0"/>
        <v>12.295</v>
      </c>
      <c r="G17" s="851">
        <f>G20+G18+G19+G21</f>
        <v>23.92634</v>
      </c>
      <c r="H17" s="466">
        <f>H20+H18+H19</f>
        <v>8.1150000000000002</v>
      </c>
      <c r="I17" s="727">
        <f>I18</f>
        <v>3.4164599999999998</v>
      </c>
      <c r="J17" s="925">
        <f>J18</f>
        <v>4.18</v>
      </c>
      <c r="K17" s="467"/>
      <c r="L17" s="468"/>
      <c r="M17" s="469"/>
      <c r="N17" s="470"/>
    </row>
    <row r="18" spans="3:17" x14ac:dyDescent="0.2">
      <c r="C18" s="460">
        <f t="shared" si="1"/>
        <v>4</v>
      </c>
      <c r="D18" s="1031" t="s">
        <v>26</v>
      </c>
      <c r="E18" s="1062">
        <f t="shared" si="0"/>
        <v>19.67746</v>
      </c>
      <c r="F18" s="1063">
        <f t="shared" si="0"/>
        <v>12.295</v>
      </c>
      <c r="G18" s="1143">
        <v>16.260999999999999</v>
      </c>
      <c r="H18" s="1144">
        <v>8.1150000000000002</v>
      </c>
      <c r="I18" s="1145">
        <v>3.4164599999999998</v>
      </c>
      <c r="J18" s="1146">
        <v>4.18</v>
      </c>
      <c r="K18" s="324"/>
      <c r="L18" s="325"/>
      <c r="M18" s="471"/>
      <c r="N18" s="472"/>
      <c r="Q18" s="195"/>
    </row>
    <row r="19" spans="3:17" x14ac:dyDescent="0.2">
      <c r="C19" s="460">
        <f t="shared" si="1"/>
        <v>5</v>
      </c>
      <c r="D19" s="1031" t="s">
        <v>653</v>
      </c>
      <c r="E19" s="1059">
        <f t="shared" si="0"/>
        <v>-1</v>
      </c>
      <c r="F19" s="1064"/>
      <c r="G19" s="1147">
        <v>-1</v>
      </c>
      <c r="H19" s="1148"/>
      <c r="I19" s="1145"/>
      <c r="J19" s="1149"/>
      <c r="K19" s="324"/>
      <c r="L19" s="325"/>
      <c r="M19" s="471"/>
      <c r="N19" s="472"/>
    </row>
    <row r="20" spans="3:17" x14ac:dyDescent="0.2">
      <c r="C20" s="460">
        <f t="shared" si="1"/>
        <v>6</v>
      </c>
      <c r="D20" s="829" t="s">
        <v>611</v>
      </c>
      <c r="E20" s="342">
        <f t="shared" si="0"/>
        <v>12</v>
      </c>
      <c r="F20" s="185"/>
      <c r="G20" s="1041">
        <v>12</v>
      </c>
      <c r="H20" s="1150"/>
      <c r="I20" s="545"/>
      <c r="J20" s="583"/>
      <c r="K20" s="476"/>
      <c r="L20" s="477"/>
      <c r="M20" s="478"/>
      <c r="N20" s="479"/>
    </row>
    <row r="21" spans="3:17" s="929" customFormat="1" x14ac:dyDescent="0.2">
      <c r="C21" s="460">
        <f t="shared" si="1"/>
        <v>7</v>
      </c>
      <c r="D21" s="829" t="s">
        <v>740</v>
      </c>
      <c r="E21" s="1151">
        <f t="shared" si="0"/>
        <v>-3.33466</v>
      </c>
      <c r="F21" s="185"/>
      <c r="G21" s="1152">
        <v>-3.33466</v>
      </c>
      <c r="H21" s="1153"/>
      <c r="I21" s="545"/>
      <c r="J21" s="583"/>
      <c r="K21" s="930"/>
      <c r="L21" s="931"/>
      <c r="M21" s="478"/>
      <c r="N21" s="479"/>
    </row>
    <row r="22" spans="3:17" x14ac:dyDescent="0.2">
      <c r="C22" s="460">
        <f t="shared" si="1"/>
        <v>8</v>
      </c>
      <c r="D22" s="830" t="s">
        <v>84</v>
      </c>
      <c r="E22" s="339">
        <f t="shared" si="0"/>
        <v>0.26</v>
      </c>
      <c r="F22" s="1065"/>
      <c r="G22" s="852">
        <v>0.26</v>
      </c>
      <c r="H22" s="346"/>
      <c r="I22" s="474"/>
      <c r="J22" s="479"/>
      <c r="K22" s="476"/>
      <c r="L22" s="477"/>
      <c r="M22" s="478"/>
      <c r="N22" s="479"/>
    </row>
    <row r="23" spans="3:17" x14ac:dyDescent="0.2">
      <c r="C23" s="460">
        <f t="shared" si="1"/>
        <v>9</v>
      </c>
      <c r="D23" s="831" t="s">
        <v>55</v>
      </c>
      <c r="E23" s="1066">
        <f t="shared" si="0"/>
        <v>425.85925999999995</v>
      </c>
      <c r="F23" s="1067"/>
      <c r="G23" s="1042">
        <f>SUM(G24:G37)</f>
        <v>277.82</v>
      </c>
      <c r="H23" s="475"/>
      <c r="I23" s="482">
        <f>SUM(I24:I38)</f>
        <v>148.03925999999998</v>
      </c>
      <c r="J23" s="475"/>
      <c r="K23" s="483"/>
      <c r="L23" s="484"/>
      <c r="M23" s="474"/>
      <c r="N23" s="475"/>
    </row>
    <row r="24" spans="3:17" x14ac:dyDescent="0.2">
      <c r="C24" s="460">
        <f t="shared" si="1"/>
        <v>10</v>
      </c>
      <c r="D24" s="829" t="s">
        <v>615</v>
      </c>
      <c r="E24" s="1068">
        <f t="shared" si="0"/>
        <v>-37</v>
      </c>
      <c r="F24" s="1067"/>
      <c r="G24" s="1043">
        <v>-37</v>
      </c>
      <c r="H24" s="475"/>
      <c r="I24" s="486"/>
      <c r="J24" s="475"/>
      <c r="K24" s="483"/>
      <c r="L24" s="484"/>
      <c r="M24" s="474"/>
      <c r="N24" s="475"/>
    </row>
    <row r="25" spans="3:17" x14ac:dyDescent="0.2">
      <c r="C25" s="460">
        <f t="shared" si="1"/>
        <v>11</v>
      </c>
      <c r="D25" s="829" t="s">
        <v>2</v>
      </c>
      <c r="E25" s="1068">
        <f t="shared" si="0"/>
        <v>-9.8000000000000007</v>
      </c>
      <c r="F25" s="1067"/>
      <c r="G25" s="1043"/>
      <c r="H25" s="389"/>
      <c r="I25" s="489">
        <v>-9.8000000000000007</v>
      </c>
      <c r="J25" s="475"/>
      <c r="K25" s="483"/>
      <c r="L25" s="484"/>
      <c r="M25" s="474"/>
      <c r="N25" s="475"/>
    </row>
    <row r="26" spans="3:17" x14ac:dyDescent="0.2">
      <c r="C26" s="460">
        <f t="shared" si="1"/>
        <v>12</v>
      </c>
      <c r="D26" s="829" t="s">
        <v>654</v>
      </c>
      <c r="E26" s="1068">
        <f t="shared" si="0"/>
        <v>7</v>
      </c>
      <c r="F26" s="1067"/>
      <c r="G26" s="1043">
        <v>7</v>
      </c>
      <c r="H26" s="475"/>
      <c r="I26" s="486"/>
      <c r="J26" s="475"/>
      <c r="K26" s="483"/>
      <c r="L26" s="484"/>
      <c r="M26" s="474"/>
      <c r="N26" s="475"/>
    </row>
    <row r="27" spans="3:17" x14ac:dyDescent="0.2">
      <c r="C27" s="460">
        <f t="shared" si="1"/>
        <v>13</v>
      </c>
      <c r="D27" s="832" t="s">
        <v>655</v>
      </c>
      <c r="E27" s="1068">
        <f t="shared" si="0"/>
        <v>4.5</v>
      </c>
      <c r="F27" s="1069"/>
      <c r="G27" s="944">
        <v>4.5</v>
      </c>
      <c r="H27" s="475"/>
      <c r="I27" s="474"/>
      <c r="J27" s="475"/>
      <c r="K27" s="483"/>
      <c r="L27" s="484"/>
      <c r="M27" s="474"/>
      <c r="N27" s="475"/>
    </row>
    <row r="28" spans="3:17" x14ac:dyDescent="0.2">
      <c r="C28" s="460">
        <f t="shared" si="1"/>
        <v>14</v>
      </c>
      <c r="D28" s="833" t="s">
        <v>656</v>
      </c>
      <c r="E28" s="1068">
        <f t="shared" si="0"/>
        <v>-4.4370000000000003</v>
      </c>
      <c r="F28" s="1063"/>
      <c r="G28" s="1043">
        <v>-4.4370000000000003</v>
      </c>
      <c r="H28" s="492"/>
      <c r="I28" s="485"/>
      <c r="J28" s="475"/>
      <c r="K28" s="483"/>
      <c r="L28" s="484"/>
      <c r="M28" s="474"/>
      <c r="N28" s="475"/>
    </row>
    <row r="29" spans="3:17" x14ac:dyDescent="0.2">
      <c r="C29" s="460">
        <f t="shared" si="1"/>
        <v>15</v>
      </c>
      <c r="D29" s="833" t="s">
        <v>641</v>
      </c>
      <c r="E29" s="1068">
        <f t="shared" si="0"/>
        <v>119.88</v>
      </c>
      <c r="F29" s="1063"/>
      <c r="G29" s="1043"/>
      <c r="H29" s="389"/>
      <c r="I29" s="489">
        <v>119.88</v>
      </c>
      <c r="J29" s="475"/>
      <c r="K29" s="483"/>
      <c r="L29" s="484"/>
      <c r="M29" s="474"/>
      <c r="N29" s="475"/>
    </row>
    <row r="30" spans="3:17" x14ac:dyDescent="0.2">
      <c r="C30" s="460">
        <f t="shared" si="1"/>
        <v>16</v>
      </c>
      <c r="D30" s="833" t="s">
        <v>643</v>
      </c>
      <c r="E30" s="1068">
        <f t="shared" si="0"/>
        <v>-0.93300000000000005</v>
      </c>
      <c r="F30" s="1063"/>
      <c r="G30" s="1043">
        <v>-0.93300000000000005</v>
      </c>
      <c r="H30" s="492"/>
      <c r="I30" s="485"/>
      <c r="J30" s="475"/>
      <c r="K30" s="483"/>
      <c r="L30" s="484"/>
      <c r="M30" s="474"/>
      <c r="N30" s="475"/>
    </row>
    <row r="31" spans="3:17" x14ac:dyDescent="0.2">
      <c r="C31" s="460">
        <f t="shared" si="1"/>
        <v>17</v>
      </c>
      <c r="D31" s="833" t="s">
        <v>644</v>
      </c>
      <c r="E31" s="1068">
        <f t="shared" si="0"/>
        <v>308</v>
      </c>
      <c r="F31" s="1063"/>
      <c r="G31" s="1043">
        <v>308</v>
      </c>
      <c r="H31" s="492"/>
      <c r="I31" s="485"/>
      <c r="J31" s="475"/>
      <c r="K31" s="483"/>
      <c r="L31" s="484"/>
      <c r="M31" s="474"/>
      <c r="N31" s="475"/>
    </row>
    <row r="32" spans="3:17" x14ac:dyDescent="0.2">
      <c r="C32" s="460">
        <f t="shared" si="1"/>
        <v>18</v>
      </c>
      <c r="D32" s="833" t="s">
        <v>657</v>
      </c>
      <c r="E32" s="1070">
        <f t="shared" ref="E32:E38" si="2">G32+I32+K32+M32</f>
        <v>-0.04</v>
      </c>
      <c r="F32" s="1063"/>
      <c r="G32" s="1043">
        <v>-0.04</v>
      </c>
      <c r="H32" s="492"/>
      <c r="I32" s="485"/>
      <c r="J32" s="475"/>
      <c r="K32" s="483"/>
      <c r="L32" s="484"/>
      <c r="M32" s="474"/>
      <c r="N32" s="475"/>
    </row>
    <row r="33" spans="3:14" s="453" customFormat="1" x14ac:dyDescent="0.2">
      <c r="C33" s="460">
        <f t="shared" si="1"/>
        <v>19</v>
      </c>
      <c r="D33" s="833" t="s">
        <v>705</v>
      </c>
      <c r="E33" s="1070">
        <f t="shared" si="2"/>
        <v>4</v>
      </c>
      <c r="F33" s="1063"/>
      <c r="G33" s="1043">
        <v>4</v>
      </c>
      <c r="H33" s="736"/>
      <c r="I33" s="485"/>
      <c r="J33" s="475"/>
      <c r="K33" s="737"/>
      <c r="L33" s="738"/>
      <c r="M33" s="474"/>
      <c r="N33" s="475"/>
    </row>
    <row r="34" spans="3:14" ht="25.5" x14ac:dyDescent="0.2">
      <c r="C34" s="460">
        <f t="shared" si="1"/>
        <v>20</v>
      </c>
      <c r="D34" s="833" t="s">
        <v>707</v>
      </c>
      <c r="E34" s="1070">
        <f t="shared" si="2"/>
        <v>-0.33000000000000007</v>
      </c>
      <c r="F34" s="1063"/>
      <c r="G34" s="1043">
        <v>-1.77</v>
      </c>
      <c r="H34" s="492"/>
      <c r="I34" s="485">
        <v>1.44</v>
      </c>
      <c r="J34" s="475"/>
      <c r="K34" s="483"/>
      <c r="L34" s="484"/>
      <c r="M34" s="474"/>
      <c r="N34" s="475"/>
    </row>
    <row r="35" spans="3:14" x14ac:dyDescent="0.2">
      <c r="C35" s="460">
        <f t="shared" si="1"/>
        <v>21</v>
      </c>
      <c r="D35" s="833" t="s">
        <v>658</v>
      </c>
      <c r="E35" s="1070">
        <f t="shared" si="2"/>
        <v>-1.5</v>
      </c>
      <c r="F35" s="1063"/>
      <c r="G35" s="1043">
        <v>-1.5</v>
      </c>
      <c r="H35" s="492"/>
      <c r="I35" s="485"/>
      <c r="J35" s="475"/>
      <c r="K35" s="483"/>
      <c r="L35" s="484"/>
      <c r="M35" s="474"/>
      <c r="N35" s="475"/>
    </row>
    <row r="36" spans="3:14" x14ac:dyDescent="0.2">
      <c r="C36" s="460">
        <f t="shared" si="1"/>
        <v>22</v>
      </c>
      <c r="D36" s="833" t="s">
        <v>642</v>
      </c>
      <c r="E36" s="1071">
        <f t="shared" si="2"/>
        <v>-15.1966</v>
      </c>
      <c r="F36" s="703"/>
      <c r="G36" s="1044"/>
      <c r="H36" s="495"/>
      <c r="I36" s="496">
        <v>-15.1966</v>
      </c>
      <c r="J36" s="475"/>
      <c r="K36" s="483"/>
      <c r="L36" s="484"/>
      <c r="M36" s="474"/>
      <c r="N36" s="475"/>
    </row>
    <row r="37" spans="3:14" ht="51" x14ac:dyDescent="0.2">
      <c r="C37" s="460">
        <f t="shared" si="1"/>
        <v>23</v>
      </c>
      <c r="D37" s="834" t="s">
        <v>589</v>
      </c>
      <c r="E37" s="1070">
        <f t="shared" si="2"/>
        <v>46.5</v>
      </c>
      <c r="F37" s="703"/>
      <c r="G37" s="1043"/>
      <c r="H37" s="698"/>
      <c r="I37" s="584">
        <v>46.5</v>
      </c>
      <c r="J37" s="475"/>
      <c r="K37" s="483"/>
      <c r="L37" s="484"/>
      <c r="M37" s="474"/>
      <c r="N37" s="475"/>
    </row>
    <row r="38" spans="3:14" s="452" customFormat="1" ht="25.5" x14ac:dyDescent="0.2">
      <c r="C38" s="460">
        <f t="shared" si="1"/>
        <v>24</v>
      </c>
      <c r="D38" s="1032" t="s">
        <v>679</v>
      </c>
      <c r="E38" s="1070">
        <f t="shared" si="2"/>
        <v>5.2158600000000002</v>
      </c>
      <c r="F38" s="703"/>
      <c r="G38" s="853"/>
      <c r="H38" s="499"/>
      <c r="I38" s="725">
        <v>5.2158600000000002</v>
      </c>
      <c r="J38" s="475"/>
      <c r="K38" s="723"/>
      <c r="L38" s="724"/>
      <c r="M38" s="474"/>
      <c r="N38" s="475"/>
    </row>
    <row r="39" spans="3:14" x14ac:dyDescent="0.2">
      <c r="C39" s="460">
        <f t="shared" si="1"/>
        <v>25</v>
      </c>
      <c r="D39" s="835" t="s">
        <v>186</v>
      </c>
      <c r="E39" s="1072">
        <f>G39+I39+K39+M39</f>
        <v>83.634999999999991</v>
      </c>
      <c r="F39" s="1073"/>
      <c r="G39" s="851">
        <f>G41+G40+G42+G44+G43</f>
        <v>80.44</v>
      </c>
      <c r="H39" s="500"/>
      <c r="I39" s="501">
        <f>I41+I44</f>
        <v>3.1949999999999998</v>
      </c>
      <c r="J39" s="500"/>
      <c r="K39" s="502"/>
      <c r="L39" s="503"/>
      <c r="M39" s="504"/>
      <c r="N39" s="500"/>
    </row>
    <row r="40" spans="3:14" x14ac:dyDescent="0.2">
      <c r="C40" s="460">
        <f t="shared" si="1"/>
        <v>26</v>
      </c>
      <c r="D40" s="836" t="s">
        <v>659</v>
      </c>
      <c r="E40" s="1074">
        <f>G40+I40+K40+M40</f>
        <v>-27.5</v>
      </c>
      <c r="F40" s="1075"/>
      <c r="G40" s="1043">
        <v>-27.5</v>
      </c>
      <c r="H40" s="500"/>
      <c r="I40" s="501"/>
      <c r="J40" s="500"/>
      <c r="K40" s="502"/>
      <c r="L40" s="503"/>
      <c r="M40" s="504"/>
      <c r="N40" s="500"/>
    </row>
    <row r="41" spans="3:14" x14ac:dyDescent="0.2">
      <c r="C41" s="460">
        <f t="shared" si="1"/>
        <v>27</v>
      </c>
      <c r="D41" s="837" t="s">
        <v>521</v>
      </c>
      <c r="E41" s="599">
        <f t="shared" ref="E41:F74" si="3">G41+I41+K41+M41</f>
        <v>3.1949999999999998</v>
      </c>
      <c r="F41" s="1076"/>
      <c r="G41" s="718"/>
      <c r="H41" s="185"/>
      <c r="I41" s="274">
        <v>3.1949999999999998</v>
      </c>
      <c r="J41" s="500"/>
      <c r="K41" s="502"/>
      <c r="L41" s="503"/>
      <c r="M41" s="504"/>
      <c r="N41" s="500"/>
    </row>
    <row r="42" spans="3:14" ht="25.5" x14ac:dyDescent="0.2">
      <c r="C42" s="460">
        <f t="shared" si="1"/>
        <v>28</v>
      </c>
      <c r="D42" s="829" t="s">
        <v>612</v>
      </c>
      <c r="E42" s="599">
        <f t="shared" si="3"/>
        <v>180.94</v>
      </c>
      <c r="F42" s="1076"/>
      <c r="G42" s="718">
        <v>180.94</v>
      </c>
      <c r="H42" s="185"/>
      <c r="I42" s="274"/>
      <c r="J42" s="500"/>
      <c r="K42" s="502"/>
      <c r="L42" s="503"/>
      <c r="M42" s="504"/>
      <c r="N42" s="500"/>
    </row>
    <row r="43" spans="3:14" s="1020" customFormat="1" x14ac:dyDescent="0.2">
      <c r="C43" s="460">
        <f t="shared" si="1"/>
        <v>29</v>
      </c>
      <c r="D43" s="829" t="s">
        <v>758</v>
      </c>
      <c r="E43" s="599">
        <f t="shared" si="3"/>
        <v>-70</v>
      </c>
      <c r="F43" s="1076"/>
      <c r="G43" s="718">
        <v>-70</v>
      </c>
      <c r="H43" s="185"/>
      <c r="I43" s="718"/>
      <c r="J43" s="500"/>
      <c r="K43" s="1021"/>
      <c r="L43" s="1022"/>
      <c r="M43" s="504"/>
      <c r="N43" s="500"/>
    </row>
    <row r="44" spans="3:14" x14ac:dyDescent="0.2">
      <c r="C44" s="460">
        <f t="shared" si="1"/>
        <v>30</v>
      </c>
      <c r="D44" s="838" t="s">
        <v>660</v>
      </c>
      <c r="E44" s="599">
        <f t="shared" si="3"/>
        <v>-3</v>
      </c>
      <c r="F44" s="1076"/>
      <c r="G44" s="718">
        <v>-3</v>
      </c>
      <c r="H44" s="185"/>
      <c r="I44" s="274"/>
      <c r="J44" s="500"/>
      <c r="K44" s="502"/>
      <c r="L44" s="503"/>
      <c r="M44" s="504"/>
      <c r="N44" s="500"/>
    </row>
    <row r="45" spans="3:14" x14ac:dyDescent="0.2">
      <c r="C45" s="460">
        <f t="shared" si="1"/>
        <v>31</v>
      </c>
      <c r="D45" s="839" t="s">
        <v>661</v>
      </c>
      <c r="E45" s="525">
        <f t="shared" si="3"/>
        <v>-28.553999999999998</v>
      </c>
      <c r="F45" s="1065"/>
      <c r="G45" s="854">
        <f>G46+G47+G48</f>
        <v>-28.553999999999998</v>
      </c>
      <c r="H45" s="1102"/>
      <c r="I45" s="501"/>
      <c r="J45" s="500"/>
      <c r="K45" s="502"/>
      <c r="L45" s="503"/>
      <c r="M45" s="504"/>
      <c r="N45" s="500"/>
    </row>
    <row r="46" spans="3:14" x14ac:dyDescent="0.2">
      <c r="C46" s="460">
        <f t="shared" si="1"/>
        <v>32</v>
      </c>
      <c r="D46" s="837" t="s">
        <v>662</v>
      </c>
      <c r="E46" s="599">
        <f t="shared" si="3"/>
        <v>-11.801</v>
      </c>
      <c r="F46" s="185"/>
      <c r="G46" s="855">
        <v>-11.801</v>
      </c>
      <c r="H46" s="1102"/>
      <c r="I46" s="501"/>
      <c r="J46" s="500"/>
      <c r="K46" s="502"/>
      <c r="L46" s="503"/>
      <c r="M46" s="504"/>
      <c r="N46" s="500"/>
    </row>
    <row r="47" spans="3:14" x14ac:dyDescent="0.2">
      <c r="C47" s="460">
        <f t="shared" si="1"/>
        <v>33</v>
      </c>
      <c r="D47" s="837" t="s">
        <v>663</v>
      </c>
      <c r="E47" s="599">
        <f t="shared" si="3"/>
        <v>-11.750999999999999</v>
      </c>
      <c r="F47" s="185"/>
      <c r="G47" s="855">
        <v>-11.750999999999999</v>
      </c>
      <c r="H47" s="1102"/>
      <c r="I47" s="501"/>
      <c r="J47" s="500"/>
      <c r="K47" s="502"/>
      <c r="L47" s="503"/>
      <c r="M47" s="504"/>
      <c r="N47" s="500"/>
    </row>
    <row r="48" spans="3:14" x14ac:dyDescent="0.2">
      <c r="C48" s="460">
        <f t="shared" si="1"/>
        <v>34</v>
      </c>
      <c r="D48" s="837" t="s">
        <v>664</v>
      </c>
      <c r="E48" s="599">
        <f t="shared" si="3"/>
        <v>-5.0019999999999998</v>
      </c>
      <c r="F48" s="185"/>
      <c r="G48" s="855">
        <v>-5.0019999999999998</v>
      </c>
      <c r="H48" s="1102"/>
      <c r="I48" s="501"/>
      <c r="J48" s="500"/>
      <c r="K48" s="502"/>
      <c r="L48" s="503"/>
      <c r="M48" s="504"/>
      <c r="N48" s="500"/>
    </row>
    <row r="49" spans="3:14" x14ac:dyDescent="0.2">
      <c r="C49" s="460">
        <f t="shared" si="1"/>
        <v>35</v>
      </c>
      <c r="D49" s="830" t="s">
        <v>57</v>
      </c>
      <c r="E49" s="1077">
        <f t="shared" si="3"/>
        <v>31.6905</v>
      </c>
      <c r="F49" s="1069"/>
      <c r="G49" s="1045">
        <f>G50+G51+G52+G54+G53</f>
        <v>31.6905</v>
      </c>
      <c r="H49" s="510"/>
      <c r="I49" s="511"/>
      <c r="J49" s="475"/>
      <c r="K49" s="483"/>
      <c r="L49" s="484"/>
      <c r="M49" s="474"/>
      <c r="N49" s="475"/>
    </row>
    <row r="50" spans="3:14" x14ac:dyDescent="0.2">
      <c r="C50" s="460">
        <f t="shared" si="1"/>
        <v>36</v>
      </c>
      <c r="D50" s="829" t="s">
        <v>665</v>
      </c>
      <c r="E50" s="545">
        <f t="shared" si="3"/>
        <v>-1</v>
      </c>
      <c r="F50" s="1069"/>
      <c r="G50" s="1046">
        <v>-1</v>
      </c>
      <c r="H50" s="510"/>
      <c r="I50" s="511"/>
      <c r="J50" s="475"/>
      <c r="K50" s="483"/>
      <c r="L50" s="484"/>
      <c r="M50" s="474"/>
      <c r="N50" s="475"/>
    </row>
    <row r="51" spans="3:14" x14ac:dyDescent="0.2">
      <c r="C51" s="460">
        <f t="shared" si="1"/>
        <v>37</v>
      </c>
      <c r="D51" s="829" t="s">
        <v>666</v>
      </c>
      <c r="E51" s="1078">
        <f t="shared" si="3"/>
        <v>-26.953499999999998</v>
      </c>
      <c r="F51" s="1079"/>
      <c r="G51" s="1047">
        <v>-26.953499999999998</v>
      </c>
      <c r="H51" s="510"/>
      <c r="I51" s="511"/>
      <c r="J51" s="475"/>
      <c r="K51" s="483"/>
      <c r="L51" s="484"/>
      <c r="M51" s="474"/>
      <c r="N51" s="475"/>
    </row>
    <row r="52" spans="3:14" x14ac:dyDescent="0.2">
      <c r="C52" s="460">
        <f t="shared" si="1"/>
        <v>38</v>
      </c>
      <c r="D52" s="840" t="s">
        <v>667</v>
      </c>
      <c r="E52" s="545">
        <f t="shared" si="3"/>
        <v>-4.3559999999999999</v>
      </c>
      <c r="F52" s="1069"/>
      <c r="G52" s="1043">
        <v>-4.3559999999999999</v>
      </c>
      <c r="H52" s="583"/>
      <c r="I52" s="545"/>
      <c r="J52" s="475"/>
      <c r="K52" s="483"/>
      <c r="L52" s="484"/>
      <c r="M52" s="474"/>
      <c r="N52" s="475"/>
    </row>
    <row r="53" spans="3:14" s="1020" customFormat="1" x14ac:dyDescent="0.2">
      <c r="C53" s="460">
        <f t="shared" si="1"/>
        <v>39</v>
      </c>
      <c r="D53" s="840" t="s">
        <v>759</v>
      </c>
      <c r="E53" s="545">
        <f t="shared" si="3"/>
        <v>70</v>
      </c>
      <c r="F53" s="1069"/>
      <c r="G53" s="1043">
        <v>70</v>
      </c>
      <c r="H53" s="1141"/>
      <c r="I53" s="545"/>
      <c r="J53" s="475"/>
      <c r="K53" s="1023"/>
      <c r="L53" s="1024"/>
      <c r="M53" s="474"/>
      <c r="N53" s="475"/>
    </row>
    <row r="54" spans="3:14" x14ac:dyDescent="0.2">
      <c r="C54" s="460">
        <f t="shared" si="1"/>
        <v>40</v>
      </c>
      <c r="D54" s="840" t="s">
        <v>706</v>
      </c>
      <c r="E54" s="545">
        <f t="shared" si="3"/>
        <v>-6</v>
      </c>
      <c r="F54" s="1069"/>
      <c r="G54" s="1043">
        <v>-6</v>
      </c>
      <c r="H54" s="1142"/>
      <c r="I54" s="545"/>
      <c r="J54" s="475"/>
      <c r="K54" s="483"/>
      <c r="L54" s="484"/>
      <c r="M54" s="474"/>
      <c r="N54" s="475"/>
    </row>
    <row r="55" spans="3:14" x14ac:dyDescent="0.2">
      <c r="C55" s="460">
        <f t="shared" si="1"/>
        <v>41</v>
      </c>
      <c r="D55" s="841" t="s">
        <v>97</v>
      </c>
      <c r="E55" s="511">
        <f t="shared" si="3"/>
        <v>17</v>
      </c>
      <c r="F55" s="1080"/>
      <c r="G55" s="1042">
        <f>G56+G57</f>
        <v>17</v>
      </c>
      <c r="H55" s="1142"/>
      <c r="I55" s="545"/>
      <c r="J55" s="475"/>
      <c r="K55" s="483"/>
      <c r="L55" s="484"/>
      <c r="M55" s="474"/>
      <c r="N55" s="475"/>
    </row>
    <row r="56" spans="3:14" x14ac:dyDescent="0.2">
      <c r="C56" s="460">
        <f t="shared" si="1"/>
        <v>42</v>
      </c>
      <c r="D56" s="840" t="s">
        <v>609</v>
      </c>
      <c r="E56" s="545">
        <f t="shared" si="3"/>
        <v>0</v>
      </c>
      <c r="F56" s="1069"/>
      <c r="G56" s="1043"/>
      <c r="H56" s="1142"/>
      <c r="I56" s="545"/>
      <c r="J56" s="475"/>
      <c r="K56" s="483"/>
      <c r="L56" s="484"/>
      <c r="M56" s="474"/>
      <c r="N56" s="475"/>
    </row>
    <row r="57" spans="3:14" x14ac:dyDescent="0.2">
      <c r="C57" s="460">
        <f t="shared" si="1"/>
        <v>43</v>
      </c>
      <c r="D57" s="840" t="s">
        <v>610</v>
      </c>
      <c r="E57" s="545">
        <f t="shared" si="3"/>
        <v>17</v>
      </c>
      <c r="F57" s="1069"/>
      <c r="G57" s="1043">
        <v>17</v>
      </c>
      <c r="H57" s="1142"/>
      <c r="I57" s="545"/>
      <c r="J57" s="475"/>
      <c r="K57" s="483"/>
      <c r="L57" s="484"/>
      <c r="M57" s="474"/>
      <c r="N57" s="475"/>
    </row>
    <row r="58" spans="3:14" x14ac:dyDescent="0.2">
      <c r="C58" s="460">
        <f t="shared" si="1"/>
        <v>44</v>
      </c>
      <c r="D58" s="835" t="s">
        <v>196</v>
      </c>
      <c r="E58" s="511">
        <f t="shared" si="3"/>
        <v>-26.40879</v>
      </c>
      <c r="F58" s="1081"/>
      <c r="G58" s="1048">
        <f>SUM(G59:G63)</f>
        <v>-26.40879</v>
      </c>
      <c r="H58" s="510"/>
      <c r="I58" s="481"/>
      <c r="J58" s="510"/>
      <c r="K58" s="516"/>
      <c r="L58" s="517"/>
      <c r="M58" s="381"/>
      <c r="N58" s="382"/>
    </row>
    <row r="59" spans="3:14" x14ac:dyDescent="0.2">
      <c r="C59" s="460">
        <f t="shared" si="1"/>
        <v>45</v>
      </c>
      <c r="D59" s="1033" t="s">
        <v>668</v>
      </c>
      <c r="E59" s="545">
        <f t="shared" si="3"/>
        <v>-1.722</v>
      </c>
      <c r="F59" s="1073"/>
      <c r="G59" s="944">
        <v>-1.722</v>
      </c>
      <c r="H59" s="382"/>
      <c r="I59" s="381"/>
      <c r="J59" s="382"/>
      <c r="K59" s="383"/>
      <c r="L59" s="384"/>
      <c r="M59" s="381"/>
      <c r="N59" s="382"/>
    </row>
    <row r="60" spans="3:14" x14ac:dyDescent="0.2">
      <c r="C60" s="460">
        <f t="shared" si="1"/>
        <v>46</v>
      </c>
      <c r="D60" s="1034" t="s">
        <v>669</v>
      </c>
      <c r="E60" s="545">
        <f t="shared" si="3"/>
        <v>-1</v>
      </c>
      <c r="F60" s="1073"/>
      <c r="G60" s="1043">
        <v>-1</v>
      </c>
      <c r="H60" s="382"/>
      <c r="I60" s="381"/>
      <c r="J60" s="382"/>
      <c r="K60" s="383"/>
      <c r="L60" s="384"/>
      <c r="M60" s="381"/>
      <c r="N60" s="382"/>
    </row>
    <row r="61" spans="3:14" s="929" customFormat="1" x14ac:dyDescent="0.2">
      <c r="C61" s="460">
        <f t="shared" si="1"/>
        <v>47</v>
      </c>
      <c r="D61" s="1139" t="s">
        <v>741</v>
      </c>
      <c r="E61" s="1078">
        <f t="shared" si="3"/>
        <v>-22.122789999999998</v>
      </c>
      <c r="F61" s="1073"/>
      <c r="G61" s="1140">
        <v>-22.122789999999998</v>
      </c>
      <c r="H61" s="493"/>
      <c r="I61" s="381"/>
      <c r="J61" s="382"/>
      <c r="K61" s="944"/>
      <c r="L61" s="945"/>
      <c r="M61" s="381"/>
      <c r="N61" s="382"/>
    </row>
    <row r="62" spans="3:14" x14ac:dyDescent="0.2">
      <c r="C62" s="460">
        <f t="shared" si="1"/>
        <v>48</v>
      </c>
      <c r="D62" s="842" t="s">
        <v>645</v>
      </c>
      <c r="E62" s="545">
        <f t="shared" si="3"/>
        <v>-1</v>
      </c>
      <c r="F62" s="1073"/>
      <c r="G62" s="1043">
        <v>-1</v>
      </c>
      <c r="H62" s="493"/>
      <c r="I62" s="381"/>
      <c r="J62" s="382"/>
      <c r="K62" s="383"/>
      <c r="L62" s="384"/>
      <c r="M62" s="381"/>
      <c r="N62" s="382"/>
    </row>
    <row r="63" spans="3:14" x14ac:dyDescent="0.2">
      <c r="C63" s="460">
        <f t="shared" si="1"/>
        <v>49</v>
      </c>
      <c r="D63" s="829" t="s">
        <v>670</v>
      </c>
      <c r="E63" s="545">
        <f t="shared" si="3"/>
        <v>-0.56399999999999995</v>
      </c>
      <c r="F63" s="1069"/>
      <c r="G63" s="1043">
        <v>-0.56399999999999995</v>
      </c>
      <c r="H63" s="493"/>
      <c r="I63" s="381"/>
      <c r="J63" s="382"/>
      <c r="K63" s="383"/>
      <c r="L63" s="384"/>
      <c r="M63" s="381"/>
      <c r="N63" s="382"/>
    </row>
    <row r="64" spans="3:14" s="805" customFormat="1" ht="25.5" x14ac:dyDescent="0.2">
      <c r="C64" s="460">
        <f t="shared" si="1"/>
        <v>50</v>
      </c>
      <c r="D64" s="829" t="s">
        <v>536</v>
      </c>
      <c r="E64" s="545">
        <f t="shared" si="3"/>
        <v>-77.358000000000004</v>
      </c>
      <c r="F64" s="1069"/>
      <c r="G64" s="1049"/>
      <c r="H64" s="493"/>
      <c r="I64" s="1049">
        <v>-77.358000000000004</v>
      </c>
      <c r="J64" s="382"/>
      <c r="K64" s="696"/>
      <c r="L64" s="681"/>
      <c r="M64" s="381"/>
      <c r="N64" s="382"/>
    </row>
    <row r="65" spans="3:14" s="805" customFormat="1" ht="25.5" x14ac:dyDescent="0.2">
      <c r="C65" s="460">
        <f t="shared" si="1"/>
        <v>51</v>
      </c>
      <c r="D65" s="829" t="s">
        <v>720</v>
      </c>
      <c r="E65" s="545">
        <f t="shared" si="3"/>
        <v>77.358000000000004</v>
      </c>
      <c r="F65" s="1069"/>
      <c r="G65" s="1049"/>
      <c r="H65" s="493"/>
      <c r="I65" s="1049">
        <v>77.358000000000004</v>
      </c>
      <c r="J65" s="382"/>
      <c r="K65" s="696"/>
      <c r="L65" s="681"/>
      <c r="M65" s="381"/>
      <c r="N65" s="382"/>
    </row>
    <row r="66" spans="3:14" x14ac:dyDescent="0.2">
      <c r="C66" s="460">
        <f t="shared" si="1"/>
        <v>52</v>
      </c>
      <c r="D66" s="830" t="s">
        <v>185</v>
      </c>
      <c r="E66" s="1077">
        <f t="shared" si="3"/>
        <v>11.102000000000004</v>
      </c>
      <c r="F66" s="1082"/>
      <c r="G66" s="1050">
        <f>G67+G68+G69</f>
        <v>11.102000000000004</v>
      </c>
      <c r="H66" s="493"/>
      <c r="I66" s="381"/>
      <c r="J66" s="382"/>
      <c r="K66" s="383"/>
      <c r="L66" s="384"/>
      <c r="M66" s="381"/>
      <c r="N66" s="382"/>
    </row>
    <row r="67" spans="3:14" x14ac:dyDescent="0.2">
      <c r="C67" s="460">
        <f t="shared" si="1"/>
        <v>53</v>
      </c>
      <c r="D67" s="843" t="s">
        <v>671</v>
      </c>
      <c r="E67" s="1078">
        <f t="shared" si="3"/>
        <v>-18.78192</v>
      </c>
      <c r="F67" s="1069"/>
      <c r="G67" s="1051">
        <v>-18.78192</v>
      </c>
      <c r="H67" s="493"/>
      <c r="I67" s="381"/>
      <c r="J67" s="382"/>
      <c r="K67" s="383"/>
      <c r="L67" s="384"/>
      <c r="M67" s="381"/>
      <c r="N67" s="382"/>
    </row>
    <row r="68" spans="3:14" x14ac:dyDescent="0.2">
      <c r="C68" s="460">
        <f t="shared" si="1"/>
        <v>54</v>
      </c>
      <c r="D68" s="843" t="s">
        <v>672</v>
      </c>
      <c r="E68" s="1078">
        <f t="shared" si="3"/>
        <v>42.846850000000003</v>
      </c>
      <c r="F68" s="1069"/>
      <c r="G68" s="1051">
        <v>42.846850000000003</v>
      </c>
      <c r="H68" s="493"/>
      <c r="I68" s="381"/>
      <c r="J68" s="382"/>
      <c r="K68" s="383"/>
      <c r="L68" s="384"/>
      <c r="M68" s="381"/>
      <c r="N68" s="382"/>
    </row>
    <row r="69" spans="3:14" s="805" customFormat="1" x14ac:dyDescent="0.2">
      <c r="C69" s="460">
        <f t="shared" si="1"/>
        <v>55</v>
      </c>
      <c r="D69" s="843" t="s">
        <v>719</v>
      </c>
      <c r="E69" s="1078">
        <f t="shared" si="3"/>
        <v>-12.96293</v>
      </c>
      <c r="F69" s="1083"/>
      <c r="G69" s="1052">
        <v>-12.96293</v>
      </c>
      <c r="H69" s="493"/>
      <c r="I69" s="381"/>
      <c r="J69" s="382"/>
      <c r="K69" s="696"/>
      <c r="L69" s="681"/>
      <c r="M69" s="381"/>
      <c r="N69" s="382"/>
    </row>
    <row r="70" spans="3:14" x14ac:dyDescent="0.2">
      <c r="C70" s="460">
        <f t="shared" si="1"/>
        <v>56</v>
      </c>
      <c r="D70" s="830" t="s">
        <v>673</v>
      </c>
      <c r="E70" s="511">
        <f t="shared" si="3"/>
        <v>30</v>
      </c>
      <c r="F70" s="1083"/>
      <c r="G70" s="1042">
        <f>G71+G72+G73</f>
        <v>30</v>
      </c>
      <c r="H70" s="493"/>
      <c r="I70" s="381"/>
      <c r="J70" s="382"/>
      <c r="K70" s="383"/>
      <c r="L70" s="384"/>
      <c r="M70" s="381"/>
      <c r="N70" s="382"/>
    </row>
    <row r="71" spans="3:14" x14ac:dyDescent="0.2">
      <c r="C71" s="460">
        <f t="shared" si="1"/>
        <v>57</v>
      </c>
      <c r="D71" s="829" t="s">
        <v>674</v>
      </c>
      <c r="E71" s="1078">
        <f t="shared" si="3"/>
        <v>-0.13921</v>
      </c>
      <c r="F71" s="1083"/>
      <c r="G71" s="1052">
        <v>-0.13921</v>
      </c>
      <c r="H71" s="493"/>
      <c r="I71" s="381"/>
      <c r="J71" s="382"/>
      <c r="K71" s="383"/>
      <c r="L71" s="384"/>
      <c r="M71" s="381"/>
      <c r="N71" s="382"/>
    </row>
    <row r="72" spans="3:14" x14ac:dyDescent="0.2">
      <c r="C72" s="460">
        <f t="shared" si="1"/>
        <v>58</v>
      </c>
      <c r="D72" s="829" t="s">
        <v>675</v>
      </c>
      <c r="E72" s="1078">
        <f t="shared" si="3"/>
        <v>0.13921</v>
      </c>
      <c r="F72" s="1083"/>
      <c r="G72" s="1052">
        <v>0.13921</v>
      </c>
      <c r="H72" s="493"/>
      <c r="I72" s="381"/>
      <c r="J72" s="382"/>
      <c r="K72" s="383"/>
      <c r="L72" s="384"/>
      <c r="M72" s="381"/>
      <c r="N72" s="382"/>
    </row>
    <row r="73" spans="3:14" x14ac:dyDescent="0.2">
      <c r="C73" s="460">
        <f t="shared" si="1"/>
        <v>59</v>
      </c>
      <c r="D73" s="844" t="s">
        <v>676</v>
      </c>
      <c r="E73" s="545">
        <f t="shared" si="3"/>
        <v>30</v>
      </c>
      <c r="F73" s="1084"/>
      <c r="G73" s="853">
        <v>30</v>
      </c>
      <c r="H73" s="382"/>
      <c r="I73" s="381"/>
      <c r="J73" s="382"/>
      <c r="K73" s="383"/>
      <c r="L73" s="384"/>
      <c r="M73" s="381"/>
      <c r="N73" s="382"/>
    </row>
    <row r="74" spans="3:14" x14ac:dyDescent="0.2">
      <c r="C74" s="460">
        <f t="shared" si="1"/>
        <v>60</v>
      </c>
      <c r="D74" s="830" t="s">
        <v>1</v>
      </c>
      <c r="E74" s="511">
        <f t="shared" si="3"/>
        <v>32</v>
      </c>
      <c r="F74" s="1085">
        <f t="shared" si="3"/>
        <v>14.933019999999999</v>
      </c>
      <c r="G74" s="1042"/>
      <c r="H74" s="510">
        <v>-5.5</v>
      </c>
      <c r="I74" s="481">
        <v>32</v>
      </c>
      <c r="J74" s="521">
        <v>20.433019999999999</v>
      </c>
      <c r="K74" s="383"/>
      <c r="L74" s="384"/>
      <c r="M74" s="381"/>
      <c r="N74" s="382"/>
    </row>
    <row r="75" spans="3:14" x14ac:dyDescent="0.2">
      <c r="C75" s="460">
        <f t="shared" si="1"/>
        <v>61</v>
      </c>
      <c r="D75" s="845" t="s">
        <v>4</v>
      </c>
      <c r="E75" s="1086"/>
      <c r="F75" s="1082">
        <f t="shared" ref="E75:F81" si="4">H75+J75+L75+N75</f>
        <v>2.5930399999999998</v>
      </c>
      <c r="G75" s="1050"/>
      <c r="H75" s="521">
        <v>2.5930399999999998</v>
      </c>
      <c r="I75" s="381"/>
      <c r="J75" s="382"/>
      <c r="K75" s="383"/>
      <c r="L75" s="384"/>
      <c r="M75" s="481"/>
      <c r="N75" s="382"/>
    </row>
    <row r="76" spans="3:14" x14ac:dyDescent="0.2">
      <c r="C76" s="460">
        <f t="shared" si="1"/>
        <v>62</v>
      </c>
      <c r="D76" s="845" t="s">
        <v>3</v>
      </c>
      <c r="E76" s="1087">
        <f t="shared" si="4"/>
        <v>17.13</v>
      </c>
      <c r="F76" s="1080"/>
      <c r="G76" s="1042">
        <v>3.13</v>
      </c>
      <c r="H76" s="510"/>
      <c r="I76" s="381"/>
      <c r="J76" s="382"/>
      <c r="K76" s="383"/>
      <c r="L76" s="384"/>
      <c r="M76" s="481">
        <v>14</v>
      </c>
      <c r="N76" s="382"/>
    </row>
    <row r="77" spans="3:14" x14ac:dyDescent="0.2">
      <c r="C77" s="460">
        <f t="shared" si="1"/>
        <v>63</v>
      </c>
      <c r="D77" s="845" t="s">
        <v>596</v>
      </c>
      <c r="E77" s="1087">
        <f t="shared" si="4"/>
        <v>1.7</v>
      </c>
      <c r="F77" s="1080">
        <f t="shared" si="4"/>
        <v>-4.8</v>
      </c>
      <c r="G77" s="1042">
        <v>1.7</v>
      </c>
      <c r="H77" s="510">
        <v>-4.8</v>
      </c>
      <c r="I77" s="381"/>
      <c r="J77" s="382"/>
      <c r="K77" s="383"/>
      <c r="L77" s="384"/>
      <c r="M77" s="381"/>
      <c r="N77" s="382"/>
    </row>
    <row r="78" spans="3:14" x14ac:dyDescent="0.2">
      <c r="C78" s="460">
        <f t="shared" si="1"/>
        <v>64</v>
      </c>
      <c r="D78" s="846" t="s">
        <v>27</v>
      </c>
      <c r="E78" s="1086">
        <f t="shared" si="4"/>
        <v>53</v>
      </c>
      <c r="F78" s="1080">
        <f t="shared" si="4"/>
        <v>59.2</v>
      </c>
      <c r="G78" s="1042"/>
      <c r="H78" s="510"/>
      <c r="I78" s="481">
        <v>53</v>
      </c>
      <c r="J78" s="524">
        <v>49.2</v>
      </c>
      <c r="K78" s="383"/>
      <c r="L78" s="384"/>
      <c r="M78" s="481"/>
      <c r="N78" s="510">
        <v>10</v>
      </c>
    </row>
    <row r="79" spans="3:14" x14ac:dyDescent="0.2">
      <c r="C79" s="460">
        <f t="shared" si="1"/>
        <v>65</v>
      </c>
      <c r="D79" s="1035" t="s">
        <v>6</v>
      </c>
      <c r="E79" s="1086">
        <f t="shared" si="4"/>
        <v>0</v>
      </c>
      <c r="F79" s="1081">
        <f t="shared" si="4"/>
        <v>-7.4909999999999997</v>
      </c>
      <c r="G79" s="1042"/>
      <c r="H79" s="510">
        <v>1.56</v>
      </c>
      <c r="I79" s="481"/>
      <c r="J79" s="510">
        <v>-2.3559999999999999</v>
      </c>
      <c r="K79" s="383"/>
      <c r="L79" s="384"/>
      <c r="M79" s="481"/>
      <c r="N79" s="524">
        <v>-6.6950000000000003</v>
      </c>
    </row>
    <row r="80" spans="3:14" x14ac:dyDescent="0.2">
      <c r="C80" s="460">
        <f t="shared" si="1"/>
        <v>66</v>
      </c>
      <c r="D80" s="830" t="s">
        <v>5</v>
      </c>
      <c r="E80" s="1072">
        <f t="shared" ref="E80:E89" si="5">G80+I80+K80+M80</f>
        <v>3.593</v>
      </c>
      <c r="F80" s="1081">
        <f t="shared" si="4"/>
        <v>10.5</v>
      </c>
      <c r="G80" s="1042">
        <v>3.593</v>
      </c>
      <c r="H80" s="510">
        <v>10.5</v>
      </c>
      <c r="I80" s="481"/>
      <c r="J80" s="510"/>
      <c r="K80" s="383"/>
      <c r="L80" s="384"/>
      <c r="M80" s="481"/>
      <c r="N80" s="524"/>
    </row>
    <row r="81" spans="3:14" x14ac:dyDescent="0.2">
      <c r="C81" s="460">
        <f t="shared" si="1"/>
        <v>67</v>
      </c>
      <c r="D81" s="830" t="s">
        <v>195</v>
      </c>
      <c r="E81" s="1088">
        <f t="shared" si="5"/>
        <v>7.23346</v>
      </c>
      <c r="F81" s="1081">
        <f t="shared" si="4"/>
        <v>40</v>
      </c>
      <c r="G81" s="1042"/>
      <c r="H81" s="524">
        <v>20</v>
      </c>
      <c r="I81" s="482">
        <v>7.23346</v>
      </c>
      <c r="J81" s="524"/>
      <c r="K81" s="383"/>
      <c r="L81" s="384"/>
      <c r="M81" s="501"/>
      <c r="N81" s="524">
        <v>20</v>
      </c>
    </row>
    <row r="82" spans="3:14" x14ac:dyDescent="0.2">
      <c r="C82" s="460">
        <f t="shared" si="1"/>
        <v>68</v>
      </c>
      <c r="D82" s="830" t="s">
        <v>7</v>
      </c>
      <c r="E82" s="1072">
        <f t="shared" si="5"/>
        <v>1.3</v>
      </c>
      <c r="F82" s="1081"/>
      <c r="G82" s="1042"/>
      <c r="H82" s="524"/>
      <c r="I82" s="481"/>
      <c r="J82" s="524"/>
      <c r="K82" s="383"/>
      <c r="L82" s="384"/>
      <c r="M82" s="501">
        <v>1.3</v>
      </c>
      <c r="N82" s="524"/>
    </row>
    <row r="83" spans="3:14" x14ac:dyDescent="0.2">
      <c r="C83" s="460">
        <f t="shared" si="1"/>
        <v>69</v>
      </c>
      <c r="D83" s="830" t="s">
        <v>8</v>
      </c>
      <c r="E83" s="525">
        <f t="shared" si="5"/>
        <v>9.99</v>
      </c>
      <c r="F83" s="1089"/>
      <c r="G83" s="1053">
        <v>9.99</v>
      </c>
      <c r="H83" s="524"/>
      <c r="I83" s="481"/>
      <c r="J83" s="524"/>
      <c r="K83" s="383"/>
      <c r="L83" s="384"/>
      <c r="M83" s="501"/>
      <c r="N83" s="524"/>
    </row>
    <row r="84" spans="3:14" s="929" customFormat="1" x14ac:dyDescent="0.2">
      <c r="C84" s="460">
        <f t="shared" ref="C84:C118" si="6">C83+1</f>
        <v>70</v>
      </c>
      <c r="D84" s="830" t="s">
        <v>9</v>
      </c>
      <c r="E84" s="525">
        <v>1.84</v>
      </c>
      <c r="F84" s="1135"/>
      <c r="G84" s="1053"/>
      <c r="H84" s="1136"/>
      <c r="I84" s="481">
        <v>1.84</v>
      </c>
      <c r="J84" s="524"/>
      <c r="K84" s="1043"/>
      <c r="L84" s="894"/>
      <c r="M84" s="501"/>
      <c r="N84" s="524"/>
    </row>
    <row r="85" spans="3:14" s="929" customFormat="1" x14ac:dyDescent="0.2">
      <c r="C85" s="460">
        <f t="shared" si="6"/>
        <v>71</v>
      </c>
      <c r="D85" s="830" t="s">
        <v>11</v>
      </c>
      <c r="E85" s="525">
        <f t="shared" si="5"/>
        <v>-1.84</v>
      </c>
      <c r="F85" s="1135"/>
      <c r="G85" s="1053"/>
      <c r="H85" s="1136"/>
      <c r="I85" s="481">
        <v>-1.84</v>
      </c>
      <c r="J85" s="524"/>
      <c r="K85" s="1043"/>
      <c r="L85" s="894"/>
      <c r="M85" s="501"/>
      <c r="N85" s="524"/>
    </row>
    <row r="86" spans="3:14" x14ac:dyDescent="0.2">
      <c r="C86" s="460">
        <f t="shared" si="6"/>
        <v>72</v>
      </c>
      <c r="D86" s="830" t="s">
        <v>12</v>
      </c>
      <c r="E86" s="526">
        <f t="shared" si="5"/>
        <v>1.1120000000000001</v>
      </c>
      <c r="F86" s="705"/>
      <c r="G86" s="1042"/>
      <c r="H86" s="389"/>
      <c r="I86" s="528">
        <v>0.81200000000000006</v>
      </c>
      <c r="J86" s="524"/>
      <c r="K86" s="1137"/>
      <c r="L86" s="1138"/>
      <c r="M86" s="501">
        <v>0.3</v>
      </c>
      <c r="N86" s="524"/>
    </row>
    <row r="87" spans="3:14" x14ac:dyDescent="0.2">
      <c r="C87" s="460">
        <f t="shared" si="6"/>
        <v>73</v>
      </c>
      <c r="D87" s="830" t="s">
        <v>13</v>
      </c>
      <c r="E87" s="526">
        <f t="shared" si="5"/>
        <v>-0.73599999999999999</v>
      </c>
      <c r="F87" s="705"/>
      <c r="G87" s="1042"/>
      <c r="H87" s="389"/>
      <c r="I87" s="528">
        <v>-0.73599999999999999</v>
      </c>
      <c r="J87" s="524"/>
      <c r="K87" s="1137"/>
      <c r="L87" s="1138"/>
      <c r="M87" s="501"/>
      <c r="N87" s="524"/>
    </row>
    <row r="88" spans="3:14" x14ac:dyDescent="0.2">
      <c r="C88" s="460">
        <f t="shared" si="6"/>
        <v>74</v>
      </c>
      <c r="D88" s="847" t="s">
        <v>28</v>
      </c>
      <c r="E88" s="526">
        <f t="shared" si="5"/>
        <v>-8.8320000000000007</v>
      </c>
      <c r="F88" s="705"/>
      <c r="G88" s="1042"/>
      <c r="H88" s="389"/>
      <c r="I88" s="528">
        <v>-8.8320000000000007</v>
      </c>
      <c r="J88" s="510"/>
      <c r="K88" s="1137"/>
      <c r="L88" s="1138"/>
      <c r="M88" s="481"/>
      <c r="N88" s="382"/>
    </row>
    <row r="89" spans="3:14" x14ac:dyDescent="0.2">
      <c r="C89" s="460">
        <f t="shared" si="6"/>
        <v>75</v>
      </c>
      <c r="D89" s="847" t="s">
        <v>16</v>
      </c>
      <c r="E89" s="526">
        <f t="shared" si="5"/>
        <v>-4.444</v>
      </c>
      <c r="F89" s="1090"/>
      <c r="G89" s="1042">
        <v>-1.5</v>
      </c>
      <c r="H89" s="389"/>
      <c r="I89" s="528">
        <v>-2.944</v>
      </c>
      <c r="J89" s="510"/>
      <c r="K89" s="529"/>
      <c r="L89" s="517"/>
      <c r="M89" s="515"/>
      <c r="N89" s="510"/>
    </row>
    <row r="90" spans="3:14" x14ac:dyDescent="0.2">
      <c r="C90" s="460">
        <f t="shared" si="6"/>
        <v>76</v>
      </c>
      <c r="D90" s="848" t="s">
        <v>197</v>
      </c>
      <c r="E90" s="909">
        <f t="shared" ref="E90:F104" si="7">+G90+I90+K90+M90</f>
        <v>1.3140000000000001</v>
      </c>
      <c r="F90" s="1091">
        <f t="shared" si="7"/>
        <v>-0.25</v>
      </c>
      <c r="G90" s="851">
        <v>0.71399999999999997</v>
      </c>
      <c r="H90" s="329">
        <v>-0.25</v>
      </c>
      <c r="I90" s="328">
        <v>0.6</v>
      </c>
      <c r="J90" s="329"/>
      <c r="K90" s="326"/>
      <c r="L90" s="327"/>
      <c r="M90" s="328"/>
      <c r="N90" s="329"/>
    </row>
    <row r="91" spans="3:14" x14ac:dyDescent="0.2">
      <c r="C91" s="460">
        <f t="shared" si="6"/>
        <v>77</v>
      </c>
      <c r="D91" s="847" t="s">
        <v>198</v>
      </c>
      <c r="E91" s="909">
        <f t="shared" si="7"/>
        <v>-5.7299999999999995</v>
      </c>
      <c r="F91" s="1091"/>
      <c r="G91" s="1042">
        <v>-6.18</v>
      </c>
      <c r="H91" s="510"/>
      <c r="I91" s="481">
        <v>0.45</v>
      </c>
      <c r="J91" s="510"/>
      <c r="K91" s="516"/>
      <c r="L91" s="517"/>
      <c r="M91" s="481"/>
      <c r="N91" s="510"/>
    </row>
    <row r="92" spans="3:14" x14ac:dyDescent="0.2">
      <c r="C92" s="460">
        <f t="shared" si="6"/>
        <v>78</v>
      </c>
      <c r="D92" s="847" t="s">
        <v>199</v>
      </c>
      <c r="E92" s="909">
        <f t="shared" si="7"/>
        <v>1.1499999999999999</v>
      </c>
      <c r="F92" s="1091">
        <f t="shared" si="7"/>
        <v>-0.77500000000000002</v>
      </c>
      <c r="G92" s="1042"/>
      <c r="H92" s="510">
        <v>-0.77500000000000002</v>
      </c>
      <c r="I92" s="481">
        <v>0.15</v>
      </c>
      <c r="J92" s="510"/>
      <c r="K92" s="516"/>
      <c r="L92" s="517"/>
      <c r="M92" s="481">
        <v>1</v>
      </c>
      <c r="N92" s="510"/>
    </row>
    <row r="93" spans="3:14" x14ac:dyDescent="0.2">
      <c r="C93" s="460">
        <f t="shared" si="6"/>
        <v>79</v>
      </c>
      <c r="D93" s="847" t="s">
        <v>200</v>
      </c>
      <c r="E93" s="909">
        <f t="shared" si="7"/>
        <v>0.15</v>
      </c>
      <c r="F93" s="1091">
        <f t="shared" si="7"/>
        <v>-3.98</v>
      </c>
      <c r="G93" s="1042"/>
      <c r="H93" s="510"/>
      <c r="I93" s="481">
        <v>0.15</v>
      </c>
      <c r="J93" s="510"/>
      <c r="K93" s="516"/>
      <c r="L93" s="517">
        <v>-3.98</v>
      </c>
      <c r="M93" s="481"/>
      <c r="N93" s="510"/>
    </row>
    <row r="94" spans="3:14" x14ac:dyDescent="0.2">
      <c r="C94" s="460">
        <f t="shared" si="6"/>
        <v>80</v>
      </c>
      <c r="D94" s="1036" t="s">
        <v>201</v>
      </c>
      <c r="E94" s="909">
        <f t="shared" si="7"/>
        <v>-1.6</v>
      </c>
      <c r="F94" s="1091">
        <f t="shared" si="7"/>
        <v>-4.3849999999999998</v>
      </c>
      <c r="G94" s="1042">
        <v>-1.6</v>
      </c>
      <c r="H94" s="510">
        <v>-1.5</v>
      </c>
      <c r="I94" s="485"/>
      <c r="J94" s="493"/>
      <c r="K94" s="516"/>
      <c r="L94" s="517">
        <v>-2.8849999999999998</v>
      </c>
      <c r="M94" s="481"/>
      <c r="N94" s="510"/>
    </row>
    <row r="95" spans="3:14" x14ac:dyDescent="0.2">
      <c r="C95" s="460">
        <f t="shared" si="6"/>
        <v>81</v>
      </c>
      <c r="D95" s="847" t="s">
        <v>202</v>
      </c>
      <c r="E95" s="909"/>
      <c r="F95" s="1091">
        <f t="shared" si="7"/>
        <v>-6.7869999999999999</v>
      </c>
      <c r="G95" s="1042"/>
      <c r="H95" s="510">
        <v>-6.7869999999999999</v>
      </c>
      <c r="I95" s="481"/>
      <c r="J95" s="510"/>
      <c r="K95" s="516"/>
      <c r="L95" s="517"/>
      <c r="M95" s="481"/>
      <c r="N95" s="510"/>
    </row>
    <row r="96" spans="3:14" x14ac:dyDescent="0.2">
      <c r="C96" s="460">
        <f t="shared" si="6"/>
        <v>82</v>
      </c>
      <c r="D96" s="847" t="s">
        <v>18</v>
      </c>
      <c r="E96" s="909">
        <f t="shared" si="7"/>
        <v>8.2429999999999986</v>
      </c>
      <c r="F96" s="1091"/>
      <c r="G96" s="1042">
        <v>4.4429999999999996</v>
      </c>
      <c r="H96" s="510"/>
      <c r="I96" s="481"/>
      <c r="J96" s="530"/>
      <c r="K96" s="516"/>
      <c r="L96" s="517"/>
      <c r="M96" s="481">
        <v>3.8</v>
      </c>
      <c r="N96" s="510"/>
    </row>
    <row r="97" spans="3:14" x14ac:dyDescent="0.2">
      <c r="C97" s="460">
        <f t="shared" si="6"/>
        <v>83</v>
      </c>
      <c r="D97" s="1036" t="s">
        <v>598</v>
      </c>
      <c r="E97" s="909">
        <f t="shared" si="7"/>
        <v>2.4</v>
      </c>
      <c r="F97" s="1091"/>
      <c r="G97" s="1042">
        <v>0.9</v>
      </c>
      <c r="H97" s="510"/>
      <c r="I97" s="481"/>
      <c r="J97" s="530"/>
      <c r="K97" s="516"/>
      <c r="L97" s="517"/>
      <c r="M97" s="481">
        <v>1.5</v>
      </c>
      <c r="N97" s="510"/>
    </row>
    <row r="98" spans="3:14" x14ac:dyDescent="0.2">
      <c r="C98" s="460">
        <f t="shared" si="6"/>
        <v>84</v>
      </c>
      <c r="D98" s="847" t="s">
        <v>560</v>
      </c>
      <c r="E98" s="909">
        <f t="shared" si="7"/>
        <v>9.7439999999999998</v>
      </c>
      <c r="F98" s="1091">
        <f t="shared" si="7"/>
        <v>4.8369999999999997</v>
      </c>
      <c r="G98" s="1042">
        <v>9.7439999999999998</v>
      </c>
      <c r="H98" s="510">
        <v>8.8140000000000001</v>
      </c>
      <c r="I98" s="481"/>
      <c r="J98" s="492"/>
      <c r="K98" s="516"/>
      <c r="L98" s="517">
        <v>-3.9769999999999999</v>
      </c>
      <c r="M98" s="481"/>
      <c r="N98" s="510"/>
    </row>
    <row r="99" spans="3:14" x14ac:dyDescent="0.2">
      <c r="C99" s="460">
        <f t="shared" si="6"/>
        <v>85</v>
      </c>
      <c r="D99" s="847" t="s">
        <v>69</v>
      </c>
      <c r="E99" s="909">
        <f t="shared" si="7"/>
        <v>4.5720000000000001</v>
      </c>
      <c r="F99" s="1091">
        <f t="shared" si="7"/>
        <v>-4.944</v>
      </c>
      <c r="G99" s="1042"/>
      <c r="H99" s="510">
        <v>-6</v>
      </c>
      <c r="I99" s="481">
        <v>1.0720000000000001</v>
      </c>
      <c r="J99" s="530">
        <v>1.056</v>
      </c>
      <c r="K99" s="516"/>
      <c r="L99" s="517"/>
      <c r="M99" s="481">
        <v>3.5</v>
      </c>
      <c r="N99" s="510"/>
    </row>
    <row r="100" spans="3:14" x14ac:dyDescent="0.2">
      <c r="C100" s="460">
        <f t="shared" si="6"/>
        <v>86</v>
      </c>
      <c r="D100" s="847" t="s">
        <v>20</v>
      </c>
      <c r="E100" s="909">
        <f t="shared" si="7"/>
        <v>1.536</v>
      </c>
      <c r="F100" s="1091">
        <f t="shared" si="7"/>
        <v>3.0289999999999999</v>
      </c>
      <c r="G100" s="1042"/>
      <c r="H100" s="510">
        <v>2.5</v>
      </c>
      <c r="I100" s="481">
        <v>0.53600000000000003</v>
      </c>
      <c r="J100" s="530">
        <v>0.52900000000000003</v>
      </c>
      <c r="K100" s="516"/>
      <c r="L100" s="517"/>
      <c r="M100" s="481">
        <v>1</v>
      </c>
      <c r="N100" s="510"/>
    </row>
    <row r="101" spans="3:14" x14ac:dyDescent="0.2">
      <c r="C101" s="460">
        <f t="shared" si="6"/>
        <v>87</v>
      </c>
      <c r="D101" s="847" t="s">
        <v>607</v>
      </c>
      <c r="E101" s="909"/>
      <c r="F101" s="1091">
        <f t="shared" si="7"/>
        <v>-2.5</v>
      </c>
      <c r="G101" s="1042"/>
      <c r="H101" s="510">
        <v>-2.5</v>
      </c>
      <c r="I101" s="481"/>
      <c r="J101" s="530"/>
      <c r="K101" s="516"/>
      <c r="L101" s="517"/>
      <c r="M101" s="481"/>
      <c r="N101" s="510"/>
    </row>
    <row r="102" spans="3:14" x14ac:dyDescent="0.2">
      <c r="C102" s="460">
        <f t="shared" si="6"/>
        <v>88</v>
      </c>
      <c r="D102" s="847" t="s">
        <v>637</v>
      </c>
      <c r="E102" s="909">
        <f t="shared" si="7"/>
        <v>1.377</v>
      </c>
      <c r="F102" s="1091">
        <f t="shared" si="7"/>
        <v>-2.96</v>
      </c>
      <c r="G102" s="1042">
        <v>1.377</v>
      </c>
      <c r="H102" s="510">
        <v>-1.9259999999999999</v>
      </c>
      <c r="I102" s="481"/>
      <c r="J102" s="531"/>
      <c r="K102" s="532"/>
      <c r="L102" s="517">
        <v>-1.034</v>
      </c>
      <c r="M102" s="481"/>
      <c r="N102" s="510"/>
    </row>
    <row r="103" spans="3:14" x14ac:dyDescent="0.2">
      <c r="C103" s="460">
        <f t="shared" si="6"/>
        <v>89</v>
      </c>
      <c r="D103" s="847" t="s">
        <v>731</v>
      </c>
      <c r="E103" s="909"/>
      <c r="F103" s="1091">
        <f t="shared" si="7"/>
        <v>-0.04</v>
      </c>
      <c r="G103" s="1042"/>
      <c r="H103" s="510">
        <v>-0.04</v>
      </c>
      <c r="I103" s="481"/>
      <c r="J103" s="531"/>
      <c r="K103" s="532"/>
      <c r="L103" s="517"/>
      <c r="M103" s="481"/>
      <c r="N103" s="510"/>
    </row>
    <row r="104" spans="3:14" x14ac:dyDescent="0.2">
      <c r="C104" s="460">
        <f t="shared" si="6"/>
        <v>90</v>
      </c>
      <c r="D104" s="847" t="s">
        <v>732</v>
      </c>
      <c r="E104" s="909">
        <f t="shared" ref="E104" si="8">+G104+I104+K104+M104</f>
        <v>1.623</v>
      </c>
      <c r="F104" s="1091">
        <f t="shared" si="7"/>
        <v>1.462</v>
      </c>
      <c r="G104" s="1042">
        <v>1.623</v>
      </c>
      <c r="H104" s="510">
        <v>1.5529999999999999</v>
      </c>
      <c r="I104" s="481"/>
      <c r="J104" s="531"/>
      <c r="K104" s="532"/>
      <c r="L104" s="517">
        <v>-9.0999999999999998E-2</v>
      </c>
      <c r="M104" s="481"/>
      <c r="N104" s="510"/>
    </row>
    <row r="105" spans="3:14" x14ac:dyDescent="0.2">
      <c r="C105" s="460">
        <f t="shared" si="6"/>
        <v>91</v>
      </c>
      <c r="D105" s="847" t="s">
        <v>733</v>
      </c>
      <c r="E105" s="909"/>
      <c r="F105" s="1091">
        <f t="shared" ref="F105:F116" si="9">+H105+J105+L105+N105</f>
        <v>-0.129</v>
      </c>
      <c r="G105" s="1042"/>
      <c r="H105" s="510">
        <v>-0.129</v>
      </c>
      <c r="I105" s="481"/>
      <c r="J105" s="531"/>
      <c r="K105" s="532"/>
      <c r="L105" s="517"/>
      <c r="M105" s="481"/>
      <c r="N105" s="510"/>
    </row>
    <row r="106" spans="3:14" x14ac:dyDescent="0.2">
      <c r="C106" s="460">
        <f t="shared" si="6"/>
        <v>92</v>
      </c>
      <c r="D106" s="847" t="s">
        <v>22</v>
      </c>
      <c r="E106" s="909">
        <f t="shared" ref="E106:E117" si="10">+G106+I106+K106+M106</f>
        <v>-3.41</v>
      </c>
      <c r="F106" s="1091">
        <f t="shared" si="9"/>
        <v>-5.03</v>
      </c>
      <c r="G106" s="1042">
        <v>-3.41</v>
      </c>
      <c r="H106" s="510">
        <v>-5.03</v>
      </c>
      <c r="I106" s="481"/>
      <c r="J106" s="530"/>
      <c r="K106" s="516"/>
      <c r="L106" s="517"/>
      <c r="M106" s="481"/>
      <c r="N106" s="510"/>
    </row>
    <row r="107" spans="3:14" x14ac:dyDescent="0.2">
      <c r="C107" s="460">
        <f t="shared" si="6"/>
        <v>93</v>
      </c>
      <c r="D107" s="1036" t="s">
        <v>192</v>
      </c>
      <c r="E107" s="909">
        <f t="shared" si="10"/>
        <v>0.45</v>
      </c>
      <c r="F107" s="1091">
        <f t="shared" si="9"/>
        <v>-0.97</v>
      </c>
      <c r="G107" s="1042"/>
      <c r="H107" s="510">
        <v>-0.97</v>
      </c>
      <c r="I107" s="481">
        <v>0.45</v>
      </c>
      <c r="J107" s="530"/>
      <c r="K107" s="516"/>
      <c r="L107" s="517"/>
      <c r="M107" s="481"/>
      <c r="N107" s="510"/>
    </row>
    <row r="108" spans="3:14" x14ac:dyDescent="0.2">
      <c r="C108" s="460">
        <f t="shared" si="6"/>
        <v>94</v>
      </c>
      <c r="D108" s="847" t="s">
        <v>605</v>
      </c>
      <c r="E108" s="909">
        <f t="shared" si="10"/>
        <v>2</v>
      </c>
      <c r="F108" s="1091">
        <f t="shared" si="9"/>
        <v>0.39400000000000002</v>
      </c>
      <c r="G108" s="1042"/>
      <c r="H108" s="510"/>
      <c r="I108" s="481"/>
      <c r="J108" s="530"/>
      <c r="K108" s="516"/>
      <c r="L108" s="517"/>
      <c r="M108" s="481">
        <v>2</v>
      </c>
      <c r="N108" s="510">
        <v>0.39400000000000002</v>
      </c>
    </row>
    <row r="109" spans="3:14" x14ac:dyDescent="0.2">
      <c r="C109" s="460">
        <f t="shared" si="6"/>
        <v>95</v>
      </c>
      <c r="D109" s="847" t="s">
        <v>71</v>
      </c>
      <c r="E109" s="909">
        <f t="shared" si="10"/>
        <v>-7.25</v>
      </c>
      <c r="F109" s="1091">
        <f t="shared" si="9"/>
        <v>-25.18</v>
      </c>
      <c r="G109" s="1042">
        <v>-7.25</v>
      </c>
      <c r="H109" s="510">
        <v>-24.08</v>
      </c>
      <c r="I109" s="481"/>
      <c r="J109" s="530"/>
      <c r="K109" s="516"/>
      <c r="L109" s="517">
        <v>-1.1000000000000001</v>
      </c>
      <c r="M109" s="481"/>
      <c r="N109" s="510"/>
    </row>
    <row r="110" spans="3:14" x14ac:dyDescent="0.2">
      <c r="C110" s="460">
        <f t="shared" si="6"/>
        <v>96</v>
      </c>
      <c r="D110" s="847" t="s">
        <v>34</v>
      </c>
      <c r="E110" s="909"/>
      <c r="F110" s="1091">
        <f t="shared" si="9"/>
        <v>-2.92</v>
      </c>
      <c r="G110" s="856"/>
      <c r="H110" s="510">
        <v>-2.1800000000000002</v>
      </c>
      <c r="I110" s="481"/>
      <c r="J110" s="530">
        <v>-0.74</v>
      </c>
      <c r="K110" s="516"/>
      <c r="L110" s="517"/>
      <c r="M110" s="481"/>
      <c r="N110" s="510"/>
    </row>
    <row r="111" spans="3:14" x14ac:dyDescent="0.2">
      <c r="C111" s="460">
        <f t="shared" si="6"/>
        <v>97</v>
      </c>
      <c r="D111" s="1037" t="s">
        <v>73</v>
      </c>
      <c r="E111" s="909">
        <f t="shared" si="10"/>
        <v>0.15</v>
      </c>
      <c r="F111" s="1091">
        <f t="shared" si="9"/>
        <v>-0.152</v>
      </c>
      <c r="G111" s="1054"/>
      <c r="H111" s="527">
        <v>-0.152</v>
      </c>
      <c r="I111" s="481">
        <v>0.15</v>
      </c>
      <c r="J111" s="530"/>
      <c r="K111" s="516"/>
      <c r="L111" s="889"/>
      <c r="M111" s="481"/>
      <c r="N111" s="510"/>
    </row>
    <row r="112" spans="3:14" x14ac:dyDescent="0.2">
      <c r="C112" s="460">
        <f t="shared" si="6"/>
        <v>98</v>
      </c>
      <c r="D112" s="1037" t="s">
        <v>117</v>
      </c>
      <c r="E112" s="1092">
        <f t="shared" si="10"/>
        <v>5.7915399999999995</v>
      </c>
      <c r="F112" s="1093">
        <f t="shared" si="9"/>
        <v>1.0916399999999999</v>
      </c>
      <c r="G112" s="1054"/>
      <c r="H112" s="527">
        <v>1.47</v>
      </c>
      <c r="I112" s="533">
        <v>3.2915399999999999</v>
      </c>
      <c r="J112" s="534"/>
      <c r="K112" s="330"/>
      <c r="L112" s="889">
        <v>-0.37835999999999997</v>
      </c>
      <c r="M112" s="535">
        <v>2.5</v>
      </c>
      <c r="N112" s="527"/>
    </row>
    <row r="113" spans="3:14" x14ac:dyDescent="0.2">
      <c r="C113" s="460">
        <f t="shared" si="6"/>
        <v>99</v>
      </c>
      <c r="D113" s="849" t="s">
        <v>72</v>
      </c>
      <c r="E113" s="909">
        <f t="shared" si="10"/>
        <v>3.2770000000000001</v>
      </c>
      <c r="F113" s="1091">
        <f t="shared" si="9"/>
        <v>-0.68</v>
      </c>
      <c r="G113" s="1054">
        <v>3.2770000000000001</v>
      </c>
      <c r="H113" s="527">
        <v>-0.68</v>
      </c>
      <c r="I113" s="419"/>
      <c r="J113" s="527"/>
      <c r="K113" s="330"/>
      <c r="L113" s="331"/>
      <c r="M113" s="535"/>
      <c r="N113" s="527"/>
    </row>
    <row r="114" spans="3:14" x14ac:dyDescent="0.2">
      <c r="C114" s="460">
        <f t="shared" si="6"/>
        <v>100</v>
      </c>
      <c r="D114" s="849" t="s">
        <v>606</v>
      </c>
      <c r="E114" s="909">
        <f t="shared" si="10"/>
        <v>0.61499999999999999</v>
      </c>
      <c r="F114" s="1091">
        <f t="shared" si="9"/>
        <v>-4.8000000000000001E-2</v>
      </c>
      <c r="G114" s="1054">
        <v>0.61499999999999999</v>
      </c>
      <c r="H114" s="527">
        <v>-4.8000000000000001E-2</v>
      </c>
      <c r="I114" s="419"/>
      <c r="J114" s="527"/>
      <c r="K114" s="330"/>
      <c r="L114" s="331"/>
      <c r="M114" s="535"/>
      <c r="N114" s="527"/>
    </row>
    <row r="115" spans="3:14" x14ac:dyDescent="0.2">
      <c r="C115" s="460">
        <f t="shared" si="6"/>
        <v>101</v>
      </c>
      <c r="D115" s="847" t="s">
        <v>23</v>
      </c>
      <c r="E115" s="909">
        <f t="shared" si="10"/>
        <v>0</v>
      </c>
      <c r="F115" s="1091">
        <f t="shared" si="9"/>
        <v>0</v>
      </c>
      <c r="G115" s="1054"/>
      <c r="H115" s="527"/>
      <c r="I115" s="419"/>
      <c r="J115" s="527"/>
      <c r="K115" s="330"/>
      <c r="L115" s="331"/>
      <c r="M115" s="535"/>
      <c r="N115" s="527"/>
    </row>
    <row r="116" spans="3:14" x14ac:dyDescent="0.2">
      <c r="C116" s="460">
        <f t="shared" si="6"/>
        <v>102</v>
      </c>
      <c r="D116" s="847" t="s">
        <v>193</v>
      </c>
      <c r="E116" s="909">
        <f t="shared" si="10"/>
        <v>12.588999999999999</v>
      </c>
      <c r="F116" s="1091">
        <f t="shared" si="9"/>
        <v>-1.44</v>
      </c>
      <c r="G116" s="1054">
        <f>11.895+0.694</f>
        <v>12.588999999999999</v>
      </c>
      <c r="H116" s="527">
        <v>-1.44</v>
      </c>
      <c r="I116" s="419"/>
      <c r="J116" s="527"/>
      <c r="K116" s="330"/>
      <c r="L116" s="331"/>
      <c r="M116" s="535"/>
      <c r="N116" s="527"/>
    </row>
    <row r="117" spans="3:14" ht="13.5" thickBot="1" x14ac:dyDescent="0.25">
      <c r="C117" s="460">
        <f t="shared" si="6"/>
        <v>103</v>
      </c>
      <c r="D117" s="915" t="s">
        <v>24</v>
      </c>
      <c r="E117" s="1094">
        <f t="shared" si="10"/>
        <v>0.5</v>
      </c>
      <c r="F117" s="1095"/>
      <c r="G117" s="1054">
        <v>0.5</v>
      </c>
      <c r="H117" s="705"/>
      <c r="I117" s="669"/>
      <c r="J117" s="916"/>
      <c r="K117" s="706"/>
      <c r="L117" s="331"/>
      <c r="M117" s="917"/>
      <c r="N117" s="705"/>
    </row>
    <row r="118" spans="3:14" ht="13.5" thickBot="1" x14ac:dyDescent="0.25">
      <c r="C118" s="460">
        <f t="shared" si="6"/>
        <v>104</v>
      </c>
      <c r="D118" s="1038" t="s">
        <v>39</v>
      </c>
      <c r="E118" s="347">
        <f>G118+I118+K118+M118</f>
        <v>696.20376999999985</v>
      </c>
      <c r="F118" s="536">
        <f>+H118+J118+L118+N118</f>
        <v>71.758700000000005</v>
      </c>
      <c r="G118" s="537">
        <f>G17+G23+G49+G58+SUM(G74:G117)+G39+G55+G22+G66+G70+G15+G45</f>
        <v>423.27004999999991</v>
      </c>
      <c r="H118" s="536">
        <f>H17+H23+H49+H58+SUM(H74:H117)+H39+H55+H22+H66+H70+H15</f>
        <v>-10.796959999999997</v>
      </c>
      <c r="I118" s="347">
        <f>I17+I23+I49+I58+SUM(I78:I112)+I39+I74</f>
        <v>242.03371999999999</v>
      </c>
      <c r="J118" s="928">
        <f>J17+J23+J49+J58+SUM(J78:J112)+J39+J74</f>
        <v>72.302019999999999</v>
      </c>
      <c r="K118" s="335"/>
      <c r="L118" s="536">
        <f>L58+SUM(L90:L117)</f>
        <v>-13.445360000000001</v>
      </c>
      <c r="M118" s="336">
        <f>+M17+M23+M49+M58+SUM(M75:M117)+M39</f>
        <v>30.900000000000002</v>
      </c>
      <c r="N118" s="334">
        <f>+N17+N23+N49+N58+SUM(N78:N117)+N39</f>
        <v>23.698999999999998</v>
      </c>
    </row>
    <row r="119" spans="3:14" x14ac:dyDescent="0.2">
      <c r="C119" s="183"/>
      <c r="D119" s="452"/>
      <c r="E119" s="452"/>
      <c r="F119" s="452"/>
      <c r="G119" s="7"/>
      <c r="H119" s="7"/>
      <c r="I119" s="7"/>
      <c r="J119" s="7"/>
      <c r="K119" s="7"/>
      <c r="L119" s="7"/>
      <c r="M119" s="7"/>
      <c r="N119" s="7"/>
    </row>
    <row r="120" spans="3:14" x14ac:dyDescent="0.2">
      <c r="C120" s="183"/>
      <c r="D120" s="452"/>
      <c r="E120" s="232"/>
      <c r="F120" s="232"/>
      <c r="G120" s="220"/>
      <c r="H120" s="220"/>
      <c r="I120" s="220"/>
      <c r="J120" s="220"/>
      <c r="K120" s="220"/>
      <c r="L120" s="220"/>
      <c r="M120" s="220"/>
      <c r="N120" s="220"/>
    </row>
    <row r="121" spans="3:14" x14ac:dyDescent="0.2">
      <c r="C121" s="183"/>
      <c r="D121" s="6" t="s">
        <v>74</v>
      </c>
      <c r="E121" s="452"/>
      <c r="F121" s="195"/>
      <c r="G121" s="7"/>
      <c r="H121" s="7"/>
      <c r="I121" s="7"/>
      <c r="J121" s="7"/>
      <c r="K121" s="7"/>
      <c r="L121" s="7"/>
      <c r="M121" s="7"/>
      <c r="N121" s="7"/>
    </row>
    <row r="122" spans="3:14" x14ac:dyDescent="0.2">
      <c r="C122" s="183"/>
      <c r="D122" s="180" t="s">
        <v>190</v>
      </c>
      <c r="E122" s="452"/>
      <c r="F122" s="452"/>
      <c r="G122" s="220"/>
      <c r="H122" s="7"/>
      <c r="I122" s="7"/>
      <c r="J122" s="7"/>
      <c r="K122" s="7"/>
      <c r="L122" s="7"/>
      <c r="M122" s="7"/>
      <c r="N122" s="7"/>
    </row>
    <row r="123" spans="3:14" x14ac:dyDescent="0.2">
      <c r="C123" s="183"/>
      <c r="D123" s="176" t="s">
        <v>205</v>
      </c>
      <c r="E123" s="452"/>
      <c r="F123" s="452"/>
      <c r="G123" s="7"/>
      <c r="H123" s="7"/>
      <c r="I123" s="7"/>
      <c r="J123" s="7"/>
      <c r="K123" s="7"/>
      <c r="L123" s="7"/>
      <c r="M123" s="7"/>
      <c r="N123" s="7"/>
    </row>
    <row r="124" spans="3:14" x14ac:dyDescent="0.2">
      <c r="C124" s="452"/>
      <c r="D124" s="6" t="s">
        <v>75</v>
      </c>
      <c r="E124" s="452"/>
      <c r="F124" s="452"/>
      <c r="G124" s="452"/>
      <c r="H124" s="452"/>
      <c r="I124" s="452"/>
      <c r="J124" s="452"/>
      <c r="K124" s="452"/>
      <c r="L124" s="452"/>
      <c r="M124" s="452"/>
      <c r="N124" s="452"/>
    </row>
    <row r="125" spans="3:14" x14ac:dyDescent="0.2">
      <c r="C125" s="452"/>
      <c r="D125" s="452"/>
      <c r="E125" s="452"/>
      <c r="F125" s="452"/>
      <c r="G125" s="452"/>
      <c r="H125" s="452"/>
      <c r="I125" s="452"/>
      <c r="J125" s="452"/>
      <c r="K125" s="452"/>
      <c r="L125" s="452"/>
      <c r="M125" s="452"/>
      <c r="N125" s="452"/>
    </row>
  </sheetData>
  <mergeCells count="11">
    <mergeCell ref="G2:H2"/>
    <mergeCell ref="D8:J8"/>
    <mergeCell ref="E9:H9"/>
    <mergeCell ref="K7:N8"/>
    <mergeCell ref="C13:C14"/>
    <mergeCell ref="D13:D14"/>
    <mergeCell ref="E13:F13"/>
    <mergeCell ref="G13:H13"/>
    <mergeCell ref="I13:J13"/>
    <mergeCell ref="K13:L13"/>
    <mergeCell ref="M13:N13"/>
  </mergeCells>
  <pageMargins left="0.55118110236220474" right="0" top="0.55118110236220474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showGridLines="0" topLeftCell="A19" zoomScaleNormal="100" workbookViewId="0">
      <selection activeCell="P64" sqref="P64"/>
    </sheetView>
  </sheetViews>
  <sheetFormatPr defaultRowHeight="15" customHeight="1" x14ac:dyDescent="0.2"/>
  <cols>
    <col min="1" max="1" width="4.7109375" customWidth="1"/>
    <col min="2" max="2" width="66.5703125" customWidth="1"/>
    <col min="3" max="3" width="11.140625" customWidth="1"/>
    <col min="4" max="5" width="10.5703125" customWidth="1"/>
    <col min="6" max="6" width="9.5703125" customWidth="1"/>
    <col min="7" max="7" width="10.5703125" customWidth="1"/>
    <col min="8" max="8" width="10.28515625" customWidth="1"/>
    <col min="9" max="9" width="8.85546875" customWidth="1"/>
    <col min="10" max="11" width="9.28515625" customWidth="1"/>
    <col min="12" max="12" width="11.5703125" customWidth="1"/>
  </cols>
  <sheetData>
    <row r="1" spans="1:12" s="193" customFormat="1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s="193" customFormat="1" ht="15" customHeight="1" x14ac:dyDescent="0.2">
      <c r="A2" s="189"/>
      <c r="B2" s="189"/>
      <c r="C2" s="189"/>
      <c r="D2" s="189"/>
      <c r="E2" s="189"/>
      <c r="F2" s="189"/>
      <c r="G2" s="189"/>
      <c r="H2" s="189"/>
      <c r="I2" s="1180" t="s">
        <v>25</v>
      </c>
      <c r="J2" s="1180"/>
      <c r="K2" s="1181"/>
      <c r="L2" s="189"/>
    </row>
    <row r="3" spans="1:12" s="193" customFormat="1" ht="15" customHeight="1" x14ac:dyDescent="0.25">
      <c r="A3" s="189"/>
      <c r="B3" s="289"/>
      <c r="C3" s="189"/>
      <c r="D3" s="189"/>
      <c r="E3" s="189"/>
      <c r="F3" s="189"/>
      <c r="G3" s="189"/>
      <c r="H3" s="189"/>
      <c r="I3" s="1182" t="s">
        <v>481</v>
      </c>
      <c r="J3" s="1183"/>
      <c r="K3" s="1184"/>
      <c r="L3" s="189"/>
    </row>
    <row r="4" spans="1:12" s="193" customFormat="1" ht="15" customHeight="1" x14ac:dyDescent="0.2">
      <c r="A4" s="189"/>
      <c r="B4" s="189"/>
      <c r="C4" s="189"/>
      <c r="D4" s="189"/>
      <c r="E4" s="189"/>
      <c r="F4" s="189"/>
      <c r="G4" s="189"/>
      <c r="H4" s="189"/>
      <c r="I4" s="1180" t="s">
        <v>77</v>
      </c>
      <c r="J4" s="1180"/>
      <c r="K4" s="1181"/>
      <c r="L4" s="189"/>
    </row>
    <row r="5" spans="1:12" s="193" customFormat="1" ht="24" customHeight="1" x14ac:dyDescent="0.2">
      <c r="A5" s="189"/>
      <c r="B5" s="189"/>
      <c r="C5" s="189"/>
      <c r="D5" s="189"/>
      <c r="E5" s="189"/>
      <c r="F5" s="189"/>
      <c r="G5" s="189"/>
      <c r="H5" s="189"/>
      <c r="I5" s="1337" t="s">
        <v>764</v>
      </c>
      <c r="J5" s="1338"/>
      <c r="K5" s="1338"/>
      <c r="L5" s="1338"/>
    </row>
    <row r="6" spans="1:12" s="193" customFormat="1" ht="15" customHeight="1" x14ac:dyDescent="0.25">
      <c r="A6" s="189"/>
      <c r="B6" s="219" t="s">
        <v>577</v>
      </c>
      <c r="C6" s="219"/>
      <c r="D6" s="219"/>
      <c r="E6" s="219"/>
      <c r="F6" s="219"/>
      <c r="G6" s="219"/>
      <c r="H6" s="189"/>
      <c r="I6" s="1339"/>
      <c r="J6" s="1339"/>
      <c r="K6" s="1339"/>
      <c r="L6" s="1339"/>
    </row>
    <row r="7" spans="1:12" ht="15" customHeight="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</row>
    <row r="8" spans="1:12" ht="15" customHeight="1" x14ac:dyDescent="0.2">
      <c r="A8" s="189"/>
      <c r="B8" s="189"/>
      <c r="C8" s="189"/>
      <c r="D8" s="189"/>
      <c r="E8" s="189"/>
      <c r="F8" s="189"/>
      <c r="G8" s="743"/>
      <c r="H8" s="743"/>
      <c r="I8" s="189"/>
      <c r="J8" s="189"/>
      <c r="K8" s="189"/>
      <c r="L8" s="189"/>
    </row>
    <row r="9" spans="1:12" ht="15" customHeight="1" x14ac:dyDescent="0.2">
      <c r="A9" s="1185"/>
      <c r="B9" s="1185"/>
      <c r="C9" s="1185"/>
      <c r="D9" s="1185"/>
      <c r="E9" s="1185"/>
      <c r="F9" s="1185"/>
      <c r="G9" s="1185"/>
      <c r="H9" s="1185"/>
      <c r="I9" s="1186" t="s">
        <v>678</v>
      </c>
      <c r="J9" s="1185"/>
      <c r="K9" s="1185"/>
      <c r="L9" s="1185"/>
    </row>
    <row r="10" spans="1:12" ht="15" customHeight="1" x14ac:dyDescent="0.2">
      <c r="A10" s="1340"/>
      <c r="B10" s="1341" t="s">
        <v>42</v>
      </c>
      <c r="C10" s="1335" t="s">
        <v>43</v>
      </c>
      <c r="D10" s="1336"/>
      <c r="E10" s="1335" t="s">
        <v>45</v>
      </c>
      <c r="F10" s="1336"/>
      <c r="G10" s="1335" t="s">
        <v>206</v>
      </c>
      <c r="H10" s="1336"/>
      <c r="I10" s="1335" t="s">
        <v>204</v>
      </c>
      <c r="J10" s="1336"/>
      <c r="K10" s="1335" t="s">
        <v>47</v>
      </c>
      <c r="L10" s="1336"/>
    </row>
    <row r="11" spans="1:12" ht="42.75" customHeight="1" thickBot="1" x14ac:dyDescent="0.25">
      <c r="A11" s="1340"/>
      <c r="B11" s="1342"/>
      <c r="C11" s="221" t="s">
        <v>43</v>
      </c>
      <c r="D11" s="222" t="s">
        <v>50</v>
      </c>
      <c r="E11" s="223" t="s">
        <v>43</v>
      </c>
      <c r="F11" s="224" t="s">
        <v>50</v>
      </c>
      <c r="G11" s="223" t="s">
        <v>43</v>
      </c>
      <c r="H11" s="224" t="s">
        <v>50</v>
      </c>
      <c r="I11" s="223" t="s">
        <v>43</v>
      </c>
      <c r="J11" s="224" t="s">
        <v>50</v>
      </c>
      <c r="K11" s="225" t="s">
        <v>43</v>
      </c>
      <c r="L11" s="224" t="s">
        <v>50</v>
      </c>
    </row>
    <row r="12" spans="1:12" ht="26.25" customHeight="1" thickBot="1" x14ac:dyDescent="0.3">
      <c r="A12" s="538">
        <v>1</v>
      </c>
      <c r="B12" s="539" t="s">
        <v>79</v>
      </c>
      <c r="C12" s="550">
        <f t="shared" ref="C12:D31" si="0">E12+G12+I12+K12</f>
        <v>27.722459999999998</v>
      </c>
      <c r="D12" s="540">
        <f t="shared" si="0"/>
        <v>24.113019999999999</v>
      </c>
      <c r="E12" s="576">
        <f>E15+E28+E29+E20+E19+E13+E22+E26+E31</f>
        <v>-9.294000000000004</v>
      </c>
      <c r="F12" s="184">
        <f>F15+F28+F29+F20+F19+F13</f>
        <v>-0.5</v>
      </c>
      <c r="G12" s="576">
        <f>G15+G28</f>
        <v>35.416460000000001</v>
      </c>
      <c r="H12" s="541">
        <f>H15+H28</f>
        <v>24.613019999999999</v>
      </c>
      <c r="I12" s="188"/>
      <c r="J12" s="184"/>
      <c r="K12" s="188">
        <f>K29+K31+K30</f>
        <v>1.6</v>
      </c>
      <c r="L12" s="184"/>
    </row>
    <row r="13" spans="1:12" ht="15" customHeight="1" x14ac:dyDescent="0.2">
      <c r="A13" s="573">
        <f>A12+1</f>
        <v>2</v>
      </c>
      <c r="B13" s="542" t="s">
        <v>51</v>
      </c>
      <c r="C13" s="455">
        <f t="shared" si="0"/>
        <v>-28.260999999999999</v>
      </c>
      <c r="D13" s="892">
        <f t="shared" si="0"/>
        <v>-3.1150000000000002</v>
      </c>
      <c r="E13" s="898">
        <f>E14</f>
        <v>-28.260999999999999</v>
      </c>
      <c r="F13" s="456">
        <f>F14</f>
        <v>-3.1150000000000002</v>
      </c>
      <c r="G13" s="607"/>
      <c r="H13" s="608"/>
      <c r="I13" s="563"/>
      <c r="J13" s="340"/>
      <c r="K13" s="563"/>
      <c r="L13" s="340"/>
    </row>
    <row r="14" spans="1:12" ht="15" customHeight="1" x14ac:dyDescent="0.2">
      <c r="A14" s="609">
        <f t="shared" ref="A14:A20" si="1">A13+1</f>
        <v>3</v>
      </c>
      <c r="B14" s="461" t="s">
        <v>53</v>
      </c>
      <c r="C14" s="543">
        <f t="shared" si="0"/>
        <v>-28.260999999999999</v>
      </c>
      <c r="D14" s="893">
        <f t="shared" si="0"/>
        <v>-3.1150000000000002</v>
      </c>
      <c r="E14" s="899">
        <v>-28.260999999999999</v>
      </c>
      <c r="F14" s="900">
        <v>-3.1150000000000002</v>
      </c>
      <c r="G14" s="610"/>
      <c r="H14" s="611"/>
      <c r="I14" s="385"/>
      <c r="J14" s="386"/>
      <c r="K14" s="385"/>
      <c r="L14" s="386"/>
    </row>
    <row r="15" spans="1:12" ht="15" customHeight="1" x14ac:dyDescent="0.2">
      <c r="A15" s="573">
        <f t="shared" si="1"/>
        <v>4</v>
      </c>
      <c r="B15" s="612" t="s">
        <v>80</v>
      </c>
      <c r="C15" s="926">
        <f t="shared" si="0"/>
        <v>30.67746</v>
      </c>
      <c r="D15" s="693">
        <f t="shared" si="0"/>
        <v>12.295</v>
      </c>
      <c r="E15" s="901">
        <f>E16+E18+E17</f>
        <v>27.260999999999999</v>
      </c>
      <c r="F15" s="902">
        <f>F16+F18+F17</f>
        <v>8.1150000000000002</v>
      </c>
      <c r="G15" s="729">
        <f>G16</f>
        <v>3.4164599999999998</v>
      </c>
      <c r="H15" s="615">
        <f>H16</f>
        <v>4.18</v>
      </c>
      <c r="I15" s="613"/>
      <c r="J15" s="614"/>
      <c r="K15" s="602"/>
      <c r="L15" s="603"/>
    </row>
    <row r="16" spans="1:12" ht="15" customHeight="1" x14ac:dyDescent="0.2">
      <c r="A16" s="573">
        <f t="shared" si="1"/>
        <v>5</v>
      </c>
      <c r="B16" s="616" t="s">
        <v>26</v>
      </c>
      <c r="C16" s="927">
        <f t="shared" si="0"/>
        <v>19.67746</v>
      </c>
      <c r="D16" s="894">
        <f t="shared" si="0"/>
        <v>12.295</v>
      </c>
      <c r="E16" s="618">
        <v>16.260999999999999</v>
      </c>
      <c r="F16" s="619">
        <v>8.1150000000000002</v>
      </c>
      <c r="G16" s="728">
        <v>3.4164599999999998</v>
      </c>
      <c r="H16" s="500">
        <v>4.18</v>
      </c>
      <c r="I16" s="1154"/>
      <c r="J16" s="620"/>
      <c r="K16" s="621"/>
      <c r="L16" s="622"/>
    </row>
    <row r="17" spans="1:15" ht="15" customHeight="1" x14ac:dyDescent="0.2">
      <c r="A17" s="573">
        <f t="shared" si="1"/>
        <v>6</v>
      </c>
      <c r="B17" s="616" t="s">
        <v>653</v>
      </c>
      <c r="C17" s="617">
        <f t="shared" si="0"/>
        <v>-1</v>
      </c>
      <c r="D17" s="895"/>
      <c r="E17" s="623">
        <v>-1</v>
      </c>
      <c r="F17" s="624"/>
      <c r="G17" s="625"/>
      <c r="H17" s="626"/>
      <c r="I17" s="627"/>
      <c r="J17" s="628"/>
      <c r="K17" s="629"/>
      <c r="L17" s="630"/>
    </row>
    <row r="18" spans="1:15" ht="15" customHeight="1" x14ac:dyDescent="0.2">
      <c r="A18" s="573">
        <f t="shared" si="1"/>
        <v>7</v>
      </c>
      <c r="B18" s="473" t="s">
        <v>611</v>
      </c>
      <c r="C18" s="631">
        <f t="shared" si="0"/>
        <v>12</v>
      </c>
      <c r="D18" s="693"/>
      <c r="E18" s="632">
        <v>12</v>
      </c>
      <c r="F18" s="633"/>
      <c r="G18" s="544"/>
      <c r="H18" s="634"/>
      <c r="I18" s="635"/>
      <c r="J18" s="636"/>
      <c r="K18" s="637"/>
      <c r="L18" s="638"/>
    </row>
    <row r="19" spans="1:15" ht="15" customHeight="1" x14ac:dyDescent="0.2">
      <c r="A19" s="573">
        <f t="shared" si="1"/>
        <v>8</v>
      </c>
      <c r="B19" s="480" t="s">
        <v>84</v>
      </c>
      <c r="C19" s="339">
        <f t="shared" si="0"/>
        <v>0.26</v>
      </c>
      <c r="D19" s="896"/>
      <c r="E19" s="345">
        <v>0.26</v>
      </c>
      <c r="F19" s="346"/>
      <c r="G19" s="544"/>
      <c r="H19" s="634"/>
      <c r="I19" s="355"/>
      <c r="J19" s="344"/>
      <c r="K19" s="356"/>
      <c r="L19" s="341"/>
    </row>
    <row r="20" spans="1:15" ht="15" customHeight="1" x14ac:dyDescent="0.2">
      <c r="A20" s="573">
        <f t="shared" si="1"/>
        <v>9</v>
      </c>
      <c r="B20" s="514" t="s">
        <v>97</v>
      </c>
      <c r="C20" s="511">
        <f t="shared" si="0"/>
        <v>17</v>
      </c>
      <c r="D20" s="896"/>
      <c r="E20" s="481">
        <f>E21</f>
        <v>17</v>
      </c>
      <c r="F20" s="418"/>
      <c r="G20" s="544"/>
      <c r="H20" s="634"/>
      <c r="I20" s="355"/>
      <c r="J20" s="344"/>
      <c r="K20" s="356"/>
      <c r="L20" s="341"/>
    </row>
    <row r="21" spans="1:15" ht="15" customHeight="1" x14ac:dyDescent="0.2">
      <c r="A21" s="573">
        <f>A20+1</f>
        <v>10</v>
      </c>
      <c r="B21" s="513" t="s">
        <v>610</v>
      </c>
      <c r="C21" s="545">
        <f t="shared" si="0"/>
        <v>17</v>
      </c>
      <c r="D21" s="896"/>
      <c r="E21" s="381">
        <v>17</v>
      </c>
      <c r="F21" s="418"/>
      <c r="G21" s="544"/>
      <c r="H21" s="634"/>
      <c r="I21" s="355"/>
      <c r="J21" s="344"/>
      <c r="K21" s="356"/>
      <c r="L21" s="341"/>
    </row>
    <row r="22" spans="1:15" ht="15" customHeight="1" x14ac:dyDescent="0.2">
      <c r="A22" s="573">
        <f t="shared" ref="A22:A33" si="2">A21+1</f>
        <v>11</v>
      </c>
      <c r="B22" s="508" t="s">
        <v>661</v>
      </c>
      <c r="C22" s="640">
        <f t="shared" si="0"/>
        <v>-28.553999999999998</v>
      </c>
      <c r="D22" s="896"/>
      <c r="E22" s="339">
        <f>E23+E24+E25</f>
        <v>-28.553999999999998</v>
      </c>
      <c r="F22" s="418"/>
      <c r="G22" s="544"/>
      <c r="H22" s="634"/>
      <c r="I22" s="355"/>
      <c r="J22" s="344"/>
      <c r="K22" s="356"/>
      <c r="L22" s="341"/>
    </row>
    <row r="23" spans="1:15" ht="15" customHeight="1" x14ac:dyDescent="0.2">
      <c r="A23" s="573">
        <f t="shared" si="2"/>
        <v>12</v>
      </c>
      <c r="B23" s="506" t="s">
        <v>662</v>
      </c>
      <c r="C23" s="641">
        <f t="shared" si="0"/>
        <v>-11.801</v>
      </c>
      <c r="D23" s="693"/>
      <c r="E23" s="342">
        <v>-11.801</v>
      </c>
      <c r="F23" s="418"/>
      <c r="G23" s="544"/>
      <c r="H23" s="634"/>
      <c r="I23" s="355"/>
      <c r="J23" s="344"/>
      <c r="K23" s="356"/>
      <c r="L23" s="341"/>
    </row>
    <row r="24" spans="1:15" ht="15" customHeight="1" x14ac:dyDescent="0.2">
      <c r="A24" s="573">
        <f t="shared" si="2"/>
        <v>13</v>
      </c>
      <c r="B24" s="506" t="s">
        <v>663</v>
      </c>
      <c r="C24" s="641">
        <f t="shared" si="0"/>
        <v>-11.750999999999999</v>
      </c>
      <c r="D24" s="693"/>
      <c r="E24" s="342">
        <v>-11.750999999999999</v>
      </c>
      <c r="F24" s="418"/>
      <c r="G24" s="544"/>
      <c r="H24" s="634"/>
      <c r="I24" s="355"/>
      <c r="J24" s="344"/>
      <c r="K24" s="356"/>
      <c r="L24" s="341"/>
    </row>
    <row r="25" spans="1:15" ht="15" customHeight="1" x14ac:dyDescent="0.2">
      <c r="A25" s="573">
        <f t="shared" si="2"/>
        <v>14</v>
      </c>
      <c r="B25" s="506" t="s">
        <v>664</v>
      </c>
      <c r="C25" s="641">
        <f t="shared" si="0"/>
        <v>-5.0019999999999998</v>
      </c>
      <c r="D25" s="693"/>
      <c r="E25" s="342">
        <v>-5.0019999999999998</v>
      </c>
      <c r="F25" s="418"/>
      <c r="G25" s="544"/>
      <c r="H25" s="634"/>
      <c r="I25" s="355"/>
      <c r="J25" s="344"/>
      <c r="K25" s="356"/>
      <c r="L25" s="341"/>
    </row>
    <row r="26" spans="1:15" ht="15" customHeight="1" x14ac:dyDescent="0.2">
      <c r="A26" s="573">
        <f t="shared" si="2"/>
        <v>15</v>
      </c>
      <c r="B26" s="480" t="s">
        <v>677</v>
      </c>
      <c r="C26" s="511">
        <f t="shared" si="0"/>
        <v>-1</v>
      </c>
      <c r="D26" s="896"/>
      <c r="E26" s="515">
        <f>E27</f>
        <v>-1</v>
      </c>
      <c r="F26" s="418"/>
      <c r="G26" s="544"/>
      <c r="H26" s="634"/>
      <c r="I26" s="355"/>
      <c r="J26" s="344"/>
      <c r="K26" s="356"/>
      <c r="L26" s="341"/>
    </row>
    <row r="27" spans="1:15" ht="15" customHeight="1" x14ac:dyDescent="0.2">
      <c r="A27" s="573">
        <f t="shared" si="2"/>
        <v>16</v>
      </c>
      <c r="B27" s="473" t="s">
        <v>665</v>
      </c>
      <c r="C27" s="545">
        <f t="shared" si="0"/>
        <v>-1</v>
      </c>
      <c r="D27" s="896"/>
      <c r="E27" s="546">
        <v>-1</v>
      </c>
      <c r="F27" s="418"/>
      <c r="G27" s="544"/>
      <c r="H27" s="634"/>
      <c r="I27" s="355"/>
      <c r="J27" s="344"/>
      <c r="K27" s="356"/>
      <c r="L27" s="341"/>
    </row>
    <row r="28" spans="1:15" ht="15" customHeight="1" x14ac:dyDescent="0.2">
      <c r="A28" s="573">
        <f t="shared" si="2"/>
        <v>17</v>
      </c>
      <c r="B28" s="480" t="s">
        <v>1</v>
      </c>
      <c r="C28" s="547">
        <f t="shared" si="0"/>
        <v>32</v>
      </c>
      <c r="D28" s="897">
        <f t="shared" si="0"/>
        <v>14.933019999999999</v>
      </c>
      <c r="E28" s="509"/>
      <c r="F28" s="521">
        <v>-5.5</v>
      </c>
      <c r="G28" s="548">
        <v>32</v>
      </c>
      <c r="H28" s="521">
        <v>20.433019999999999</v>
      </c>
      <c r="I28" s="355"/>
      <c r="J28" s="388"/>
      <c r="K28" s="356"/>
      <c r="L28" s="341"/>
    </row>
    <row r="29" spans="1:15" ht="15" customHeight="1" x14ac:dyDescent="0.2">
      <c r="A29" s="573">
        <f t="shared" si="2"/>
        <v>18</v>
      </c>
      <c r="B29" s="480" t="s">
        <v>7</v>
      </c>
      <c r="C29" s="339">
        <f t="shared" si="0"/>
        <v>1.3</v>
      </c>
      <c r="D29" s="896"/>
      <c r="E29" s="549"/>
      <c r="F29" s="1155"/>
      <c r="G29" s="1156"/>
      <c r="H29" s="1157"/>
      <c r="I29" s="1158"/>
      <c r="J29" s="858"/>
      <c r="K29" s="525">
        <v>1.3</v>
      </c>
      <c r="L29" s="1159"/>
      <c r="M29" s="8"/>
      <c r="N29" s="8"/>
      <c r="O29" s="8"/>
    </row>
    <row r="30" spans="1:15" s="957" customFormat="1" ht="15" customHeight="1" x14ac:dyDescent="0.2">
      <c r="A30" s="573">
        <f t="shared" si="2"/>
        <v>19</v>
      </c>
      <c r="B30" s="480" t="s">
        <v>12</v>
      </c>
      <c r="C30" s="339">
        <f t="shared" si="0"/>
        <v>0.3</v>
      </c>
      <c r="D30" s="958"/>
      <c r="E30" s="549"/>
      <c r="F30" s="1155"/>
      <c r="G30" s="1156"/>
      <c r="H30" s="1160"/>
      <c r="I30" s="1158"/>
      <c r="J30" s="858"/>
      <c r="K30" s="936">
        <v>0.3</v>
      </c>
      <c r="L30" s="1161"/>
      <c r="M30" s="8"/>
      <c r="N30" s="8"/>
      <c r="O30" s="8"/>
    </row>
    <row r="31" spans="1:15" s="888" customFormat="1" ht="15" customHeight="1" thickBot="1" x14ac:dyDescent="0.25">
      <c r="A31" s="573">
        <f t="shared" si="2"/>
        <v>20</v>
      </c>
      <c r="B31" s="126" t="s">
        <v>13</v>
      </c>
      <c r="C31" s="339">
        <f t="shared" si="0"/>
        <v>4</v>
      </c>
      <c r="D31" s="1162"/>
      <c r="E31" s="1163">
        <v>4</v>
      </c>
      <c r="F31" s="1164"/>
      <c r="G31" s="1165"/>
      <c r="H31" s="1166"/>
      <c r="I31" s="1167"/>
      <c r="J31" s="1168"/>
      <c r="K31" s="890"/>
      <c r="L31" s="1169"/>
      <c r="M31" s="8"/>
      <c r="N31" s="8"/>
      <c r="O31" s="8"/>
    </row>
    <row r="32" spans="1:15" ht="38.25" customHeight="1" thickBot="1" x14ac:dyDescent="0.3">
      <c r="A32" s="573">
        <f t="shared" si="2"/>
        <v>21</v>
      </c>
      <c r="B32" s="539" t="s">
        <v>99</v>
      </c>
      <c r="C32" s="550">
        <f t="shared" ref="C32:D40" si="3">E32+G32+I32+K32</f>
        <v>13.76821</v>
      </c>
      <c r="D32" s="540">
        <f>F32+H32+J32+L32</f>
        <v>-42.036360000000009</v>
      </c>
      <c r="E32" s="357">
        <f>E33+SUM(E40:E67)</f>
        <v>-5.0897900000000007</v>
      </c>
      <c r="F32" s="358">
        <f>F33+SUM(F40:F67)</f>
        <v>-29.830000000000002</v>
      </c>
      <c r="G32" s="550">
        <f>G33+SUM(G41:G67)</f>
        <v>3.5579999999999998</v>
      </c>
      <c r="H32" s="540">
        <f>H33+SUM(H41:H67)</f>
        <v>0.84499999999999997</v>
      </c>
      <c r="I32" s="188"/>
      <c r="J32" s="541">
        <f>J33+SUM(J41:J67)</f>
        <v>-13.445360000000001</v>
      </c>
      <c r="K32" s="357">
        <f>K33+SUM(K40:K67)</f>
        <v>15.3</v>
      </c>
      <c r="L32" s="291">
        <f>L33+SUM(L40:L67)</f>
        <v>0.39400000000000002</v>
      </c>
    </row>
    <row r="33" spans="1:12" ht="15" customHeight="1" x14ac:dyDescent="0.2">
      <c r="A33" s="573">
        <f t="shared" si="2"/>
        <v>22</v>
      </c>
      <c r="B33" s="1096" t="s">
        <v>196</v>
      </c>
      <c r="C33" s="1099">
        <f t="shared" si="3"/>
        <v>-25.84479</v>
      </c>
      <c r="D33" s="1100"/>
      <c r="E33" s="602">
        <f>SUM(E34:E37)</f>
        <v>-25.84479</v>
      </c>
      <c r="F33" s="603"/>
      <c r="G33" s="613"/>
      <c r="H33" s="593"/>
      <c r="I33" s="602"/>
      <c r="J33" s="603"/>
      <c r="K33" s="585"/>
      <c r="L33" s="586"/>
    </row>
    <row r="34" spans="1:12" ht="15" customHeight="1" x14ac:dyDescent="0.2">
      <c r="A34" s="573">
        <f>A33+1</f>
        <v>23</v>
      </c>
      <c r="B34" s="1033" t="s">
        <v>608</v>
      </c>
      <c r="C34" s="621">
        <f t="shared" si="3"/>
        <v>-1.722</v>
      </c>
      <c r="D34" s="1101"/>
      <c r="E34" s="621">
        <v>-1.722</v>
      </c>
      <c r="F34" s="622"/>
      <c r="G34" s="621"/>
      <c r="H34" s="644"/>
      <c r="I34" s="621"/>
      <c r="J34" s="622"/>
      <c r="K34" s="643"/>
      <c r="L34" s="622"/>
    </row>
    <row r="35" spans="1:12" s="929" customFormat="1" ht="15" customHeight="1" x14ac:dyDescent="0.2">
      <c r="A35" s="1170">
        <f t="shared" ref="A35:A95" si="4">A34+1</f>
        <v>24</v>
      </c>
      <c r="B35" s="1139" t="s">
        <v>741</v>
      </c>
      <c r="C35" s="1171">
        <f t="shared" si="3"/>
        <v>-22.122789999999998</v>
      </c>
      <c r="D35" s="857"/>
      <c r="E35" s="1172">
        <v>-22.122789999999998</v>
      </c>
      <c r="F35" s="1173"/>
      <c r="G35" s="629"/>
      <c r="H35" s="953"/>
      <c r="I35" s="629"/>
      <c r="J35" s="630"/>
      <c r="K35" s="954"/>
      <c r="L35" s="630"/>
    </row>
    <row r="36" spans="1:12" ht="15" customHeight="1" x14ac:dyDescent="0.2">
      <c r="A36" s="1170">
        <f t="shared" si="4"/>
        <v>25</v>
      </c>
      <c r="B36" s="1034" t="s">
        <v>669</v>
      </c>
      <c r="C36" s="545">
        <f t="shared" si="3"/>
        <v>-1</v>
      </c>
      <c r="D36" s="1102"/>
      <c r="E36" s="485">
        <v>-1</v>
      </c>
      <c r="F36" s="1174"/>
      <c r="G36" s="637"/>
      <c r="H36" s="646"/>
      <c r="I36" s="637"/>
      <c r="J36" s="638"/>
      <c r="K36" s="647"/>
      <c r="L36" s="638"/>
    </row>
    <row r="37" spans="1:12" ht="15" customHeight="1" x14ac:dyDescent="0.2">
      <c r="A37" s="573">
        <f t="shared" si="4"/>
        <v>26</v>
      </c>
      <c r="B37" s="829" t="s">
        <v>670</v>
      </c>
      <c r="C37" s="1103">
        <f t="shared" si="3"/>
        <v>-1</v>
      </c>
      <c r="D37" s="1104"/>
      <c r="E37" s="552">
        <v>-1</v>
      </c>
      <c r="F37" s="388"/>
      <c r="G37" s="587"/>
      <c r="H37" s="604"/>
      <c r="I37" s="587"/>
      <c r="J37" s="586"/>
      <c r="K37" s="585"/>
      <c r="L37" s="586"/>
    </row>
    <row r="38" spans="1:12" s="805" customFormat="1" ht="29.25" customHeight="1" x14ac:dyDescent="0.2">
      <c r="A38" s="573">
        <f t="shared" si="4"/>
        <v>27</v>
      </c>
      <c r="B38" s="829" t="s">
        <v>536</v>
      </c>
      <c r="C38" s="1103">
        <f t="shared" si="3"/>
        <v>-77.358000000000004</v>
      </c>
      <c r="D38" s="1105"/>
      <c r="E38" s="520"/>
      <c r="F38" s="858"/>
      <c r="G38" s="824">
        <v>-77.358000000000004</v>
      </c>
      <c r="H38" s="811"/>
      <c r="I38" s="810"/>
      <c r="J38" s="812"/>
      <c r="K38" s="813"/>
      <c r="L38" s="812"/>
    </row>
    <row r="39" spans="1:12" s="805" customFormat="1" ht="27.75" customHeight="1" x14ac:dyDescent="0.2">
      <c r="A39" s="573">
        <f t="shared" si="4"/>
        <v>28</v>
      </c>
      <c r="B39" s="829" t="s">
        <v>720</v>
      </c>
      <c r="C39" s="1103">
        <f t="shared" si="3"/>
        <v>77.358000000000004</v>
      </c>
      <c r="D39" s="1105"/>
      <c r="E39" s="520"/>
      <c r="F39" s="857"/>
      <c r="G39" s="824">
        <v>77.358000000000004</v>
      </c>
      <c r="H39" s="811"/>
      <c r="I39" s="810"/>
      <c r="J39" s="812"/>
      <c r="K39" s="813"/>
      <c r="L39" s="812"/>
    </row>
    <row r="40" spans="1:12" ht="15" customHeight="1" x14ac:dyDescent="0.2">
      <c r="A40" s="573">
        <f t="shared" si="4"/>
        <v>29</v>
      </c>
      <c r="B40" s="830" t="s">
        <v>5</v>
      </c>
      <c r="C40" s="547">
        <f t="shared" si="3"/>
        <v>3.593</v>
      </c>
      <c r="D40" s="922">
        <f t="shared" si="3"/>
        <v>10.5</v>
      </c>
      <c r="E40" s="391">
        <v>3.593</v>
      </c>
      <c r="F40" s="648">
        <v>10.5</v>
      </c>
      <c r="G40" s="621"/>
      <c r="H40" s="644"/>
      <c r="I40" s="621"/>
      <c r="J40" s="622"/>
      <c r="K40" s="649"/>
      <c r="L40" s="622"/>
    </row>
    <row r="41" spans="1:12" ht="15" customHeight="1" x14ac:dyDescent="0.2">
      <c r="A41" s="573">
        <f t="shared" si="4"/>
        <v>30</v>
      </c>
      <c r="B41" s="835" t="s">
        <v>197</v>
      </c>
      <c r="C41" s="1106">
        <f t="shared" ref="C41:D56" si="5">+E41+G41+I41+K41</f>
        <v>1.3140000000000001</v>
      </c>
      <c r="D41" s="1107">
        <f t="shared" si="5"/>
        <v>-0.25</v>
      </c>
      <c r="E41" s="602">
        <v>0.71399999999999997</v>
      </c>
      <c r="F41" s="603">
        <v>-0.25</v>
      </c>
      <c r="G41" s="650">
        <v>0.6</v>
      </c>
      <c r="H41" s="651"/>
      <c r="I41" s="650"/>
      <c r="J41" s="652"/>
      <c r="K41" s="649"/>
      <c r="L41" s="652"/>
    </row>
    <row r="42" spans="1:12" ht="15" customHeight="1" x14ac:dyDescent="0.2">
      <c r="A42" s="573">
        <f t="shared" si="4"/>
        <v>31</v>
      </c>
      <c r="B42" s="1036" t="s">
        <v>198</v>
      </c>
      <c r="C42" s="650">
        <f t="shared" si="5"/>
        <v>-5.7299999999999995</v>
      </c>
      <c r="D42" s="652">
        <f t="shared" si="5"/>
        <v>0</v>
      </c>
      <c r="E42" s="650">
        <v>-6.18</v>
      </c>
      <c r="F42" s="652"/>
      <c r="G42" s="650">
        <v>0.45</v>
      </c>
      <c r="H42" s="654"/>
      <c r="I42" s="650"/>
      <c r="J42" s="652"/>
      <c r="K42" s="649"/>
      <c r="L42" s="652"/>
    </row>
    <row r="43" spans="1:12" ht="15" customHeight="1" x14ac:dyDescent="0.2">
      <c r="A43" s="573">
        <f t="shared" si="4"/>
        <v>32</v>
      </c>
      <c r="B43" s="1036" t="s">
        <v>199</v>
      </c>
      <c r="C43" s="650">
        <f t="shared" si="5"/>
        <v>1.1499999999999999</v>
      </c>
      <c r="D43" s="652">
        <f t="shared" si="5"/>
        <v>-0.77500000000000002</v>
      </c>
      <c r="E43" s="650"/>
      <c r="F43" s="652">
        <v>-0.77500000000000002</v>
      </c>
      <c r="G43" s="650">
        <v>0.15</v>
      </c>
      <c r="H43" s="651"/>
      <c r="I43" s="650"/>
      <c r="J43" s="652"/>
      <c r="K43" s="649">
        <v>1</v>
      </c>
      <c r="L43" s="652"/>
    </row>
    <row r="44" spans="1:12" ht="15" customHeight="1" x14ac:dyDescent="0.2">
      <c r="A44" s="573">
        <f t="shared" si="4"/>
        <v>33</v>
      </c>
      <c r="B44" s="1036" t="s">
        <v>200</v>
      </c>
      <c r="C44" s="650">
        <f t="shared" si="5"/>
        <v>0.15</v>
      </c>
      <c r="D44" s="652">
        <f t="shared" si="5"/>
        <v>-3.98</v>
      </c>
      <c r="E44" s="650"/>
      <c r="F44" s="652"/>
      <c r="G44" s="655">
        <v>0.15</v>
      </c>
      <c r="H44" s="654"/>
      <c r="I44" s="650"/>
      <c r="J44" s="652">
        <v>-3.98</v>
      </c>
      <c r="K44" s="656"/>
      <c r="L44" s="652"/>
    </row>
    <row r="45" spans="1:12" ht="15" customHeight="1" x14ac:dyDescent="0.2">
      <c r="A45" s="573">
        <f t="shared" si="4"/>
        <v>34</v>
      </c>
      <c r="B45" s="1036" t="s">
        <v>201</v>
      </c>
      <c r="C45" s="650">
        <f t="shared" si="5"/>
        <v>-1.6</v>
      </c>
      <c r="D45" s="652">
        <f t="shared" si="5"/>
        <v>-4.3849999999999998</v>
      </c>
      <c r="E45" s="650">
        <v>-1.6</v>
      </c>
      <c r="F45" s="652">
        <v>-1.5</v>
      </c>
      <c r="G45" s="655"/>
      <c r="H45" s="654"/>
      <c r="I45" s="650"/>
      <c r="J45" s="652">
        <v>-2.8849999999999998</v>
      </c>
      <c r="K45" s="656"/>
      <c r="L45" s="652"/>
    </row>
    <row r="46" spans="1:12" ht="15" customHeight="1" x14ac:dyDescent="0.2">
      <c r="A46" s="573">
        <f t="shared" si="4"/>
        <v>35</v>
      </c>
      <c r="B46" s="1036" t="s">
        <v>202</v>
      </c>
      <c r="C46" s="650"/>
      <c r="D46" s="652">
        <f t="shared" si="5"/>
        <v>-6.7869999999999999</v>
      </c>
      <c r="E46" s="650"/>
      <c r="F46" s="652">
        <v>-6.7869999999999999</v>
      </c>
      <c r="G46" s="655"/>
      <c r="H46" s="654"/>
      <c r="I46" s="650"/>
      <c r="J46" s="652"/>
      <c r="K46" s="649"/>
      <c r="L46" s="652"/>
    </row>
    <row r="47" spans="1:12" ht="15" customHeight="1" x14ac:dyDescent="0.2">
      <c r="A47" s="573">
        <f t="shared" si="4"/>
        <v>36</v>
      </c>
      <c r="B47" s="1036" t="s">
        <v>18</v>
      </c>
      <c r="C47" s="650">
        <f t="shared" si="5"/>
        <v>8.2429999999999986</v>
      </c>
      <c r="D47" s="652"/>
      <c r="E47" s="391">
        <v>4.4429999999999996</v>
      </c>
      <c r="F47" s="652"/>
      <c r="G47" s="655"/>
      <c r="H47" s="654"/>
      <c r="I47" s="650"/>
      <c r="J47" s="652"/>
      <c r="K47" s="649">
        <v>3.8</v>
      </c>
      <c r="L47" s="652"/>
    </row>
    <row r="48" spans="1:12" ht="15" customHeight="1" x14ac:dyDescent="0.2">
      <c r="A48" s="573">
        <f t="shared" si="4"/>
        <v>37</v>
      </c>
      <c r="B48" s="1036" t="s">
        <v>598</v>
      </c>
      <c r="C48" s="650">
        <f t="shared" si="5"/>
        <v>2.4</v>
      </c>
      <c r="D48" s="652"/>
      <c r="E48" s="391">
        <v>0.9</v>
      </c>
      <c r="F48" s="657"/>
      <c r="G48" s="655"/>
      <c r="H48" s="654"/>
      <c r="I48" s="650"/>
      <c r="J48" s="652"/>
      <c r="K48" s="649">
        <v>1.5</v>
      </c>
      <c r="L48" s="652"/>
    </row>
    <row r="49" spans="1:12" ht="15" customHeight="1" x14ac:dyDescent="0.2">
      <c r="A49" s="573">
        <f t="shared" si="4"/>
        <v>38</v>
      </c>
      <c r="B49" s="1036" t="s">
        <v>203</v>
      </c>
      <c r="C49" s="650">
        <f t="shared" si="5"/>
        <v>9.7439999999999998</v>
      </c>
      <c r="D49" s="652">
        <f t="shared" si="5"/>
        <v>4.8369999999999997</v>
      </c>
      <c r="E49" s="385">
        <v>9.7439999999999998</v>
      </c>
      <c r="F49" s="657">
        <v>8.8140000000000001</v>
      </c>
      <c r="G49" s="655"/>
      <c r="H49" s="654"/>
      <c r="I49" s="650"/>
      <c r="J49" s="652">
        <v>-3.9769999999999999</v>
      </c>
      <c r="K49" s="649"/>
      <c r="L49" s="652"/>
    </row>
    <row r="50" spans="1:12" ht="15" customHeight="1" x14ac:dyDescent="0.2">
      <c r="A50" s="573">
        <f t="shared" si="4"/>
        <v>39</v>
      </c>
      <c r="B50" s="1036" t="s">
        <v>69</v>
      </c>
      <c r="C50" s="650">
        <f t="shared" si="5"/>
        <v>4.5720000000000001</v>
      </c>
      <c r="D50" s="652">
        <f t="shared" si="5"/>
        <v>-4.944</v>
      </c>
      <c r="E50" s="602"/>
      <c r="F50" s="652">
        <v>-6</v>
      </c>
      <c r="G50" s="655">
        <v>1.0720000000000001</v>
      </c>
      <c r="H50" s="654">
        <v>1.056</v>
      </c>
      <c r="I50" s="650"/>
      <c r="J50" s="652"/>
      <c r="K50" s="649">
        <v>3.5</v>
      </c>
      <c r="L50" s="652"/>
    </row>
    <row r="51" spans="1:12" ht="15" customHeight="1" x14ac:dyDescent="0.2">
      <c r="A51" s="573">
        <f t="shared" si="4"/>
        <v>40</v>
      </c>
      <c r="B51" s="1036" t="s">
        <v>20</v>
      </c>
      <c r="C51" s="650">
        <f t="shared" si="5"/>
        <v>1.536</v>
      </c>
      <c r="D51" s="652">
        <f t="shared" si="5"/>
        <v>3.0289999999999999</v>
      </c>
      <c r="E51" s="650"/>
      <c r="F51" s="652">
        <v>2.5</v>
      </c>
      <c r="G51" s="655">
        <v>0.53600000000000003</v>
      </c>
      <c r="H51" s="654">
        <v>0.52900000000000003</v>
      </c>
      <c r="I51" s="650"/>
      <c r="J51" s="652"/>
      <c r="K51" s="649">
        <v>1</v>
      </c>
      <c r="L51" s="652"/>
    </row>
    <row r="52" spans="1:12" ht="15" customHeight="1" x14ac:dyDescent="0.2">
      <c r="A52" s="573">
        <f t="shared" si="4"/>
        <v>41</v>
      </c>
      <c r="B52" s="847" t="s">
        <v>607</v>
      </c>
      <c r="C52" s="650"/>
      <c r="D52" s="652">
        <f t="shared" si="5"/>
        <v>-2.5</v>
      </c>
      <c r="E52" s="650"/>
      <c r="F52" s="652">
        <v>-2.5</v>
      </c>
      <c r="G52" s="655"/>
      <c r="H52" s="658"/>
      <c r="I52" s="650"/>
      <c r="J52" s="338"/>
      <c r="K52" s="649"/>
      <c r="L52" s="652"/>
    </row>
    <row r="53" spans="1:12" ht="15" customHeight="1" x14ac:dyDescent="0.2">
      <c r="A53" s="573">
        <f t="shared" si="4"/>
        <v>42</v>
      </c>
      <c r="B53" s="1036" t="s">
        <v>21</v>
      </c>
      <c r="C53" s="650">
        <f t="shared" ref="C53" si="6">+E53+G53+I53+K53</f>
        <v>1.377</v>
      </c>
      <c r="D53" s="652">
        <f t="shared" si="5"/>
        <v>-2.96</v>
      </c>
      <c r="E53" s="650">
        <v>1.377</v>
      </c>
      <c r="F53" s="652">
        <v>-1.9259999999999999</v>
      </c>
      <c r="G53" s="655"/>
      <c r="H53" s="658"/>
      <c r="I53" s="650"/>
      <c r="J53" s="510">
        <v>-1.034</v>
      </c>
      <c r="K53" s="649"/>
      <c r="L53" s="652"/>
    </row>
    <row r="54" spans="1:12" ht="15" customHeight="1" x14ac:dyDescent="0.2">
      <c r="A54" s="573">
        <f t="shared" si="4"/>
        <v>43</v>
      </c>
      <c r="B54" s="847" t="s">
        <v>583</v>
      </c>
      <c r="C54" s="511"/>
      <c r="D54" s="652">
        <f t="shared" si="5"/>
        <v>-0.04</v>
      </c>
      <c r="E54" s="391"/>
      <c r="F54" s="510">
        <v>-0.04</v>
      </c>
      <c r="G54" s="660"/>
      <c r="H54" s="661"/>
      <c r="I54" s="650"/>
      <c r="J54" s="652"/>
      <c r="K54" s="649"/>
      <c r="L54" s="652"/>
    </row>
    <row r="55" spans="1:12" ht="15" customHeight="1" x14ac:dyDescent="0.2">
      <c r="A55" s="573">
        <f t="shared" si="4"/>
        <v>44</v>
      </c>
      <c r="B55" s="1036" t="s">
        <v>597</v>
      </c>
      <c r="C55" s="511">
        <f t="shared" ref="C55" si="7">+E55+G55+I55+K55</f>
        <v>1.623</v>
      </c>
      <c r="D55" s="652">
        <f t="shared" si="5"/>
        <v>1.462</v>
      </c>
      <c r="E55" s="286">
        <v>1.623</v>
      </c>
      <c r="F55" s="652">
        <v>1.5529999999999999</v>
      </c>
      <c r="G55" s="660"/>
      <c r="H55" s="661"/>
      <c r="I55" s="650"/>
      <c r="J55" s="652">
        <v>-9.0999999999999998E-2</v>
      </c>
      <c r="K55" s="649"/>
      <c r="L55" s="652"/>
    </row>
    <row r="56" spans="1:12" ht="15" customHeight="1" x14ac:dyDescent="0.2">
      <c r="A56" s="573">
        <f t="shared" si="4"/>
        <v>45</v>
      </c>
      <c r="B56" s="847" t="s">
        <v>604</v>
      </c>
      <c r="C56" s="511"/>
      <c r="D56" s="652">
        <f t="shared" si="5"/>
        <v>-0.129</v>
      </c>
      <c r="E56" s="391"/>
      <c r="F56" s="657">
        <v>-0.129</v>
      </c>
      <c r="G56" s="660"/>
      <c r="H56" s="661"/>
      <c r="I56" s="650"/>
      <c r="J56" s="652"/>
      <c r="K56" s="649"/>
      <c r="L56" s="652"/>
    </row>
    <row r="57" spans="1:12" ht="15" customHeight="1" x14ac:dyDescent="0.2">
      <c r="A57" s="573">
        <f t="shared" si="4"/>
        <v>46</v>
      </c>
      <c r="B57" s="1036" t="s">
        <v>22</v>
      </c>
      <c r="C57" s="650">
        <f>E57+G57+I57+K57</f>
        <v>-3.41</v>
      </c>
      <c r="D57" s="652">
        <f t="shared" ref="D57" si="8">+F57+H57+J57+L57</f>
        <v>-5.03</v>
      </c>
      <c r="E57" s="481">
        <v>-3.41</v>
      </c>
      <c r="F57" s="510">
        <v>-5.03</v>
      </c>
      <c r="G57" s="481"/>
      <c r="H57" s="662"/>
      <c r="I57" s="481"/>
      <c r="J57" s="510"/>
      <c r="K57" s="663"/>
      <c r="L57" s="510"/>
    </row>
    <row r="58" spans="1:12" ht="15" customHeight="1" x14ac:dyDescent="0.2">
      <c r="A58" s="573">
        <f t="shared" si="4"/>
        <v>47</v>
      </c>
      <c r="B58" s="1036" t="s">
        <v>192</v>
      </c>
      <c r="C58" s="650">
        <f>+E58+G58+I58+K58</f>
        <v>0.45</v>
      </c>
      <c r="D58" s="652">
        <f>F58+H58+J58+L58</f>
        <v>-0.97</v>
      </c>
      <c r="E58" s="481"/>
      <c r="F58" s="510">
        <v>-0.97</v>
      </c>
      <c r="G58" s="481">
        <v>0.45</v>
      </c>
      <c r="H58" s="662"/>
      <c r="I58" s="481"/>
      <c r="J58" s="510"/>
      <c r="K58" s="663"/>
      <c r="L58" s="510"/>
    </row>
    <row r="59" spans="1:12" ht="15" customHeight="1" x14ac:dyDescent="0.2">
      <c r="A59" s="573">
        <f t="shared" si="4"/>
        <v>48</v>
      </c>
      <c r="B59" s="847" t="s">
        <v>605</v>
      </c>
      <c r="C59" s="650">
        <f>+E59+G59+I59+K59</f>
        <v>2</v>
      </c>
      <c r="D59" s="652">
        <f>F59+H59+J59+L59</f>
        <v>0.39400000000000002</v>
      </c>
      <c r="E59" s="481"/>
      <c r="F59" s="510"/>
      <c r="G59" s="481"/>
      <c r="H59" s="662"/>
      <c r="I59" s="481"/>
      <c r="J59" s="510"/>
      <c r="K59" s="663">
        <v>2</v>
      </c>
      <c r="L59" s="510">
        <v>0.39400000000000002</v>
      </c>
    </row>
    <row r="60" spans="1:12" ht="15" customHeight="1" x14ac:dyDescent="0.2">
      <c r="A60" s="573">
        <f t="shared" si="4"/>
        <v>49</v>
      </c>
      <c r="B60" s="1036" t="s">
        <v>71</v>
      </c>
      <c r="C60" s="650">
        <f t="shared" ref="C60:D68" si="9">+E60+G60+I60+K60</f>
        <v>-7.25</v>
      </c>
      <c r="D60" s="652">
        <f t="shared" si="9"/>
        <v>-25.18</v>
      </c>
      <c r="E60" s="391">
        <v>-7.25</v>
      </c>
      <c r="F60" s="652">
        <v>-24.08</v>
      </c>
      <c r="G60" s="655"/>
      <c r="H60" s="654"/>
      <c r="I60" s="650"/>
      <c r="J60" s="652">
        <v>-1.1000000000000001</v>
      </c>
      <c r="K60" s="649"/>
      <c r="L60" s="652"/>
    </row>
    <row r="61" spans="1:12" ht="15" customHeight="1" x14ac:dyDescent="0.2">
      <c r="A61" s="573">
        <f t="shared" si="4"/>
        <v>50</v>
      </c>
      <c r="B61" s="1036" t="s">
        <v>34</v>
      </c>
      <c r="C61" s="650"/>
      <c r="D61" s="652">
        <f t="shared" si="9"/>
        <v>-2.92</v>
      </c>
      <c r="E61" s="286"/>
      <c r="F61" s="652">
        <v>-2.1800000000000002</v>
      </c>
      <c r="G61" s="655"/>
      <c r="H61" s="654">
        <v>-0.74</v>
      </c>
      <c r="I61" s="650"/>
      <c r="J61" s="652"/>
      <c r="K61" s="649"/>
      <c r="L61" s="652"/>
    </row>
    <row r="62" spans="1:12" ht="15" customHeight="1" x14ac:dyDescent="0.2">
      <c r="A62" s="573">
        <f t="shared" si="4"/>
        <v>51</v>
      </c>
      <c r="B62" s="1036" t="s">
        <v>73</v>
      </c>
      <c r="C62" s="650">
        <f t="shared" si="9"/>
        <v>0.15</v>
      </c>
      <c r="D62" s="652">
        <f t="shared" si="9"/>
        <v>-0.152</v>
      </c>
      <c r="E62" s="650"/>
      <c r="F62" s="652">
        <v>-0.152</v>
      </c>
      <c r="G62" s="655">
        <v>0.15</v>
      </c>
      <c r="H62" s="654"/>
      <c r="I62" s="650"/>
      <c r="J62" s="652"/>
      <c r="K62" s="649"/>
      <c r="L62" s="652"/>
    </row>
    <row r="63" spans="1:12" ht="15" customHeight="1" x14ac:dyDescent="0.2">
      <c r="A63" s="573">
        <f t="shared" si="4"/>
        <v>52</v>
      </c>
      <c r="B63" s="1037" t="s">
        <v>117</v>
      </c>
      <c r="C63" s="711">
        <f t="shared" si="9"/>
        <v>2.3199999999999998</v>
      </c>
      <c r="D63" s="1108">
        <f t="shared" si="9"/>
        <v>0.91164000000000001</v>
      </c>
      <c r="E63" s="665">
        <v>-0.18</v>
      </c>
      <c r="F63" s="666">
        <v>1.29</v>
      </c>
      <c r="G63" s="667"/>
      <c r="H63" s="658"/>
      <c r="I63" s="665"/>
      <c r="J63" s="1175">
        <v>-0.37835999999999997</v>
      </c>
      <c r="K63" s="668">
        <v>2.5</v>
      </c>
      <c r="L63" s="666"/>
    </row>
    <row r="64" spans="1:12" ht="15" customHeight="1" x14ac:dyDescent="0.2">
      <c r="A64" s="573">
        <f t="shared" si="4"/>
        <v>53</v>
      </c>
      <c r="B64" s="849" t="s">
        <v>72</v>
      </c>
      <c r="C64" s="650">
        <f t="shared" si="9"/>
        <v>3.2770000000000001</v>
      </c>
      <c r="D64" s="652">
        <f t="shared" si="9"/>
        <v>-0.68</v>
      </c>
      <c r="E64" s="669">
        <v>3.2770000000000001</v>
      </c>
      <c r="F64" s="666">
        <v>-0.68</v>
      </c>
      <c r="G64" s="670"/>
      <c r="H64" s="658"/>
      <c r="I64" s="665"/>
      <c r="J64" s="666"/>
      <c r="K64" s="668"/>
      <c r="L64" s="666"/>
    </row>
    <row r="65" spans="1:12" ht="15" customHeight="1" x14ac:dyDescent="0.2">
      <c r="A65" s="573">
        <f t="shared" si="4"/>
        <v>54</v>
      </c>
      <c r="B65" s="849" t="s">
        <v>606</v>
      </c>
      <c r="C65" s="650">
        <f t="shared" si="9"/>
        <v>0.61499999999999999</v>
      </c>
      <c r="D65" s="652">
        <f t="shared" si="9"/>
        <v>-4.8000000000000001E-2</v>
      </c>
      <c r="E65" s="669">
        <v>0.61499999999999999</v>
      </c>
      <c r="F65" s="666">
        <v>-4.8000000000000001E-2</v>
      </c>
      <c r="G65" s="670"/>
      <c r="H65" s="658"/>
      <c r="I65" s="665"/>
      <c r="J65" s="666"/>
      <c r="K65" s="668"/>
      <c r="L65" s="666"/>
    </row>
    <row r="66" spans="1:12" ht="15" customHeight="1" x14ac:dyDescent="0.2">
      <c r="A66" s="573">
        <f t="shared" si="4"/>
        <v>55</v>
      </c>
      <c r="B66" s="1097" t="s">
        <v>193</v>
      </c>
      <c r="C66" s="650">
        <f t="shared" si="9"/>
        <v>12.588999999999999</v>
      </c>
      <c r="D66" s="652">
        <f t="shared" si="9"/>
        <v>-1.44</v>
      </c>
      <c r="E66" s="665">
        <f>11.895+0.694</f>
        <v>12.588999999999999</v>
      </c>
      <c r="F66" s="666">
        <v>-1.44</v>
      </c>
      <c r="G66" s="670"/>
      <c r="H66" s="658"/>
      <c r="I66" s="665"/>
      <c r="J66" s="666"/>
      <c r="K66" s="668"/>
      <c r="L66" s="666"/>
    </row>
    <row r="67" spans="1:12" ht="15" customHeight="1" thickBot="1" x14ac:dyDescent="0.25">
      <c r="A67" s="573">
        <f t="shared" si="4"/>
        <v>56</v>
      </c>
      <c r="B67" s="1098" t="s">
        <v>24</v>
      </c>
      <c r="C67" s="671">
        <f t="shared" ref="C67:D80" si="10">E67+G67+I67+K67</f>
        <v>0.5</v>
      </c>
      <c r="D67" s="672"/>
      <c r="E67" s="671">
        <v>0.5</v>
      </c>
      <c r="F67" s="672"/>
      <c r="G67" s="673"/>
      <c r="H67" s="674"/>
      <c r="I67" s="671"/>
      <c r="J67" s="672"/>
      <c r="K67" s="668"/>
      <c r="L67" s="666"/>
    </row>
    <row r="68" spans="1:12" ht="40.5" customHeight="1" thickBot="1" x14ac:dyDescent="0.3">
      <c r="A68" s="573">
        <f t="shared" si="4"/>
        <v>57</v>
      </c>
      <c r="B68" s="539" t="s">
        <v>187</v>
      </c>
      <c r="C68" s="178">
        <f>E68+G68+I68+K68</f>
        <v>52.166000000000004</v>
      </c>
      <c r="D68" s="553">
        <f t="shared" si="9"/>
        <v>1.6930400000000003</v>
      </c>
      <c r="E68" s="188">
        <f>E69+E71+E79+E80+E76+E77</f>
        <v>38.166000000000004</v>
      </c>
      <c r="F68" s="541">
        <f>+F75+F77+F76+F78+F80+F79</f>
        <v>1.6930400000000003</v>
      </c>
      <c r="G68" s="554"/>
      <c r="H68" s="555"/>
      <c r="I68" s="556"/>
      <c r="J68" s="557"/>
      <c r="K68" s="558">
        <f>K76</f>
        <v>14</v>
      </c>
      <c r="L68" s="559"/>
    </row>
    <row r="69" spans="1:12" ht="15" customHeight="1" x14ac:dyDescent="0.2">
      <c r="A69" s="573">
        <f t="shared" si="4"/>
        <v>58</v>
      </c>
      <c r="B69" s="560" t="s">
        <v>196</v>
      </c>
      <c r="C69" s="561">
        <f t="shared" ref="C69:C74" si="11">E69+G69+I69+K69</f>
        <v>-0.56399999999999995</v>
      </c>
      <c r="D69" s="562"/>
      <c r="E69" s="563">
        <f>E70</f>
        <v>-0.56399999999999995</v>
      </c>
      <c r="F69" s="564"/>
      <c r="G69" s="563"/>
      <c r="H69" s="565"/>
      <c r="I69" s="675"/>
      <c r="J69" s="676"/>
      <c r="K69" s="563"/>
      <c r="L69" s="340"/>
    </row>
    <row r="70" spans="1:12" ht="15" customHeight="1" x14ac:dyDescent="0.2">
      <c r="A70" s="573">
        <f t="shared" si="4"/>
        <v>59</v>
      </c>
      <c r="B70" s="566" t="s">
        <v>645</v>
      </c>
      <c r="C70" s="567">
        <f t="shared" si="11"/>
        <v>-0.56399999999999995</v>
      </c>
      <c r="D70" s="677"/>
      <c r="E70" s="489">
        <v>-0.56399999999999995</v>
      </c>
      <c r="F70" s="639"/>
      <c r="G70" s="385"/>
      <c r="H70" s="388"/>
      <c r="I70" s="678"/>
      <c r="J70" s="679"/>
      <c r="K70" s="385"/>
      <c r="L70" s="386"/>
    </row>
    <row r="71" spans="1:12" ht="15" customHeight="1" x14ac:dyDescent="0.2">
      <c r="A71" s="573">
        <f t="shared" si="4"/>
        <v>60</v>
      </c>
      <c r="B71" s="480" t="s">
        <v>673</v>
      </c>
      <c r="C71" s="659">
        <f t="shared" si="11"/>
        <v>30</v>
      </c>
      <c r="D71" s="680"/>
      <c r="E71" s="481">
        <f>E72+E73+E74</f>
        <v>30</v>
      </c>
      <c r="F71" s="681"/>
      <c r="G71" s="385"/>
      <c r="H71" s="388"/>
      <c r="I71" s="678"/>
      <c r="J71" s="679"/>
      <c r="K71" s="385"/>
      <c r="L71" s="386"/>
    </row>
    <row r="72" spans="1:12" ht="15" customHeight="1" x14ac:dyDescent="0.2">
      <c r="A72" s="573">
        <f t="shared" si="4"/>
        <v>61</v>
      </c>
      <c r="B72" s="473" t="s">
        <v>674</v>
      </c>
      <c r="C72" s="682">
        <f t="shared" si="11"/>
        <v>-0.13921</v>
      </c>
      <c r="D72" s="680"/>
      <c r="E72" s="518">
        <v>-0.13921</v>
      </c>
      <c r="F72" s="683"/>
      <c r="G72" s="385"/>
      <c r="H72" s="388"/>
      <c r="I72" s="678"/>
      <c r="J72" s="679"/>
      <c r="K72" s="385"/>
      <c r="L72" s="386"/>
    </row>
    <row r="73" spans="1:12" ht="15" customHeight="1" x14ac:dyDescent="0.2">
      <c r="A73" s="573">
        <f t="shared" si="4"/>
        <v>62</v>
      </c>
      <c r="B73" s="473" t="s">
        <v>675</v>
      </c>
      <c r="C73" s="682">
        <f t="shared" si="11"/>
        <v>0.13921</v>
      </c>
      <c r="D73" s="680"/>
      <c r="E73" s="518">
        <v>0.13921</v>
      </c>
      <c r="F73" s="683"/>
      <c r="G73" s="385"/>
      <c r="H73" s="388"/>
      <c r="I73" s="678"/>
      <c r="J73" s="679"/>
      <c r="K73" s="385"/>
      <c r="L73" s="386"/>
    </row>
    <row r="74" spans="1:12" ht="15" customHeight="1" x14ac:dyDescent="0.2">
      <c r="A74" s="573">
        <f t="shared" si="4"/>
        <v>63</v>
      </c>
      <c r="B74" s="519" t="s">
        <v>676</v>
      </c>
      <c r="C74" s="645">
        <f t="shared" si="11"/>
        <v>30</v>
      </c>
      <c r="D74" s="684"/>
      <c r="E74" s="520">
        <v>30</v>
      </c>
      <c r="F74" s="382"/>
      <c r="G74" s="385"/>
      <c r="H74" s="388"/>
      <c r="I74" s="678"/>
      <c r="J74" s="679"/>
      <c r="K74" s="385"/>
      <c r="L74" s="386"/>
    </row>
    <row r="75" spans="1:12" ht="15" customHeight="1" x14ac:dyDescent="0.2">
      <c r="A75" s="573">
        <f t="shared" si="4"/>
        <v>64</v>
      </c>
      <c r="B75" s="523" t="s">
        <v>4</v>
      </c>
      <c r="C75" s="568"/>
      <c r="D75" s="685">
        <f t="shared" si="10"/>
        <v>2.5930399999999998</v>
      </c>
      <c r="E75" s="569"/>
      <c r="F75" s="686">
        <v>2.5930399999999998</v>
      </c>
      <c r="G75" s="387"/>
      <c r="H75" s="388"/>
      <c r="I75" s="678"/>
      <c r="J75" s="679"/>
      <c r="K75" s="385"/>
      <c r="L75" s="386"/>
    </row>
    <row r="76" spans="1:12" ht="15" customHeight="1" x14ac:dyDescent="0.2">
      <c r="A76" s="573">
        <f t="shared" si="4"/>
        <v>65</v>
      </c>
      <c r="B76" s="522" t="s">
        <v>3</v>
      </c>
      <c r="C76" s="547">
        <f t="shared" si="10"/>
        <v>17.13</v>
      </c>
      <c r="D76" s="687"/>
      <c r="E76" s="390">
        <v>3.13</v>
      </c>
      <c r="F76" s="688"/>
      <c r="G76" s="587"/>
      <c r="H76" s="586"/>
      <c r="I76" s="585"/>
      <c r="J76" s="604"/>
      <c r="K76" s="602">
        <v>14</v>
      </c>
      <c r="L76" s="586"/>
    </row>
    <row r="77" spans="1:12" ht="15" customHeight="1" x14ac:dyDescent="0.2">
      <c r="A77" s="573">
        <f t="shared" si="4"/>
        <v>66</v>
      </c>
      <c r="B77" s="522" t="s">
        <v>596</v>
      </c>
      <c r="C77" s="547">
        <f t="shared" si="10"/>
        <v>1.7</v>
      </c>
      <c r="D77" s="689">
        <f t="shared" si="10"/>
        <v>-4.8</v>
      </c>
      <c r="E77" s="390">
        <v>1.7</v>
      </c>
      <c r="F77" s="642">
        <v>-4.8</v>
      </c>
      <c r="G77" s="587"/>
      <c r="H77" s="586"/>
      <c r="I77" s="585"/>
      <c r="J77" s="604"/>
      <c r="K77" s="587"/>
      <c r="L77" s="603"/>
    </row>
    <row r="78" spans="1:12" ht="15" customHeight="1" x14ac:dyDescent="0.2">
      <c r="A78" s="573">
        <f t="shared" si="4"/>
        <v>67</v>
      </c>
      <c r="B78" s="653" t="s">
        <v>182</v>
      </c>
      <c r="C78" s="568"/>
      <c r="D78" s="689">
        <f t="shared" si="10"/>
        <v>0</v>
      </c>
      <c r="E78" s="570"/>
      <c r="F78" s="571"/>
      <c r="G78" s="356"/>
      <c r="H78" s="341"/>
      <c r="I78" s="690"/>
      <c r="J78" s="572"/>
      <c r="K78" s="356"/>
      <c r="L78" s="341"/>
    </row>
    <row r="79" spans="1:12" ht="15" customHeight="1" x14ac:dyDescent="0.2">
      <c r="A79" s="573">
        <f t="shared" si="4"/>
        <v>68</v>
      </c>
      <c r="B79" s="480" t="s">
        <v>195</v>
      </c>
      <c r="C79" s="337"/>
      <c r="D79" s="689">
        <f t="shared" si="10"/>
        <v>3.72</v>
      </c>
      <c r="E79" s="286">
        <v>3.72</v>
      </c>
      <c r="F79" s="386">
        <v>3.72</v>
      </c>
      <c r="G79" s="387"/>
      <c r="H79" s="388"/>
      <c r="I79" s="678"/>
      <c r="J79" s="679"/>
      <c r="K79" s="387"/>
      <c r="L79" s="388"/>
    </row>
    <row r="80" spans="1:12" ht="15" customHeight="1" thickBot="1" x14ac:dyDescent="0.25">
      <c r="A80" s="573">
        <f t="shared" si="4"/>
        <v>69</v>
      </c>
      <c r="B80" s="664" t="s">
        <v>117</v>
      </c>
      <c r="C80" s="665">
        <f t="shared" si="10"/>
        <v>0.18</v>
      </c>
      <c r="D80" s="691">
        <f t="shared" ref="D80" si="12">+F80+H80+J80+L80</f>
        <v>0.18</v>
      </c>
      <c r="E80" s="385">
        <v>0.18</v>
      </c>
      <c r="F80" s="639">
        <v>0.18</v>
      </c>
      <c r="G80" s="387"/>
      <c r="H80" s="388"/>
      <c r="I80" s="678"/>
      <c r="J80" s="679"/>
      <c r="K80" s="385"/>
      <c r="L80" s="386"/>
    </row>
    <row r="81" spans="1:12" ht="39" customHeight="1" thickBot="1" x14ac:dyDescent="0.25">
      <c r="A81" s="573">
        <f t="shared" si="4"/>
        <v>70</v>
      </c>
      <c r="B81" s="574" t="s">
        <v>139</v>
      </c>
      <c r="C81" s="575">
        <f t="shared" ref="C81:D110" si="13">E81+G81+I81+K81</f>
        <v>498.02918999999997</v>
      </c>
      <c r="D81" s="559">
        <f>F81+J81+L81+H81</f>
        <v>87.989000000000004</v>
      </c>
      <c r="E81" s="188">
        <f>E82+Q94+E110+E108+E107+E98</f>
        <v>298.16492999999997</v>
      </c>
      <c r="F81" s="184">
        <f>F82+R94+F110+F108+F107</f>
        <v>17.84</v>
      </c>
      <c r="G81" s="576">
        <f>G82+G103+G104+G105+G106+G107+G108+G110+G101+G102+G109</f>
        <v>199.86426000000003</v>
      </c>
      <c r="H81" s="184">
        <f>H82+R111+H108+H110+H107</f>
        <v>46.844000000000001</v>
      </c>
      <c r="I81" s="577"/>
      <c r="J81" s="578"/>
      <c r="K81" s="558">
        <f>K82+K108+K110+K107</f>
        <v>0</v>
      </c>
      <c r="L81" s="559">
        <f>L82+L108+L110+L107</f>
        <v>23.305</v>
      </c>
    </row>
    <row r="82" spans="1:12" ht="15" customHeight="1" x14ac:dyDescent="0.2">
      <c r="A82" s="573">
        <f t="shared" si="4"/>
        <v>71</v>
      </c>
      <c r="B82" s="579" t="s">
        <v>55</v>
      </c>
      <c r="C82" s="580">
        <f t="shared" si="13"/>
        <v>425.85925999999995</v>
      </c>
      <c r="D82" s="581"/>
      <c r="E82" s="663">
        <f>SUM(E83:E94)</f>
        <v>277.82</v>
      </c>
      <c r="F82" s="662">
        <f>SUM(F83:F94)</f>
        <v>0</v>
      </c>
      <c r="G82" s="563">
        <f>SUM(G83:G97)</f>
        <v>148.03925999999998</v>
      </c>
      <c r="H82" s="340"/>
      <c r="I82" s="582"/>
      <c r="J82" s="340"/>
      <c r="K82" s="563"/>
      <c r="L82" s="340"/>
    </row>
    <row r="83" spans="1:12" ht="15" customHeight="1" x14ac:dyDescent="0.2">
      <c r="A83" s="573">
        <f t="shared" si="4"/>
        <v>72</v>
      </c>
      <c r="B83" s="473" t="s">
        <v>615</v>
      </c>
      <c r="C83" s="487">
        <f t="shared" si="13"/>
        <v>-37</v>
      </c>
      <c r="D83" s="488"/>
      <c r="E83" s="694">
        <v>-37</v>
      </c>
      <c r="F83" s="639"/>
      <c r="G83" s="385"/>
      <c r="H83" s="386"/>
      <c r="I83" s="695"/>
      <c r="J83" s="386"/>
      <c r="K83" s="385"/>
      <c r="L83" s="386"/>
    </row>
    <row r="84" spans="1:12" ht="15" customHeight="1" x14ac:dyDescent="0.2">
      <c r="A84" s="573">
        <f t="shared" si="4"/>
        <v>73</v>
      </c>
      <c r="B84" s="473" t="s">
        <v>2</v>
      </c>
      <c r="C84" s="487">
        <f t="shared" si="13"/>
        <v>-9.8000000000000007</v>
      </c>
      <c r="D84" s="488"/>
      <c r="E84" s="694"/>
      <c r="F84" s="639"/>
      <c r="G84" s="489">
        <v>-9.8000000000000007</v>
      </c>
      <c r="H84" s="386"/>
      <c r="I84" s="695"/>
      <c r="J84" s="386"/>
      <c r="K84" s="385"/>
      <c r="L84" s="386"/>
    </row>
    <row r="85" spans="1:12" ht="15" customHeight="1" x14ac:dyDescent="0.2">
      <c r="A85" s="573">
        <f t="shared" si="4"/>
        <v>74</v>
      </c>
      <c r="B85" s="473" t="s">
        <v>654</v>
      </c>
      <c r="C85" s="487">
        <f t="shared" si="13"/>
        <v>7</v>
      </c>
      <c r="D85" s="488"/>
      <c r="E85" s="694">
        <v>7</v>
      </c>
      <c r="F85" s="639"/>
      <c r="G85" s="385"/>
      <c r="H85" s="386"/>
      <c r="I85" s="695"/>
      <c r="J85" s="386"/>
      <c r="K85" s="385"/>
      <c r="L85" s="386"/>
    </row>
    <row r="86" spans="1:12" ht="15" customHeight="1" x14ac:dyDescent="0.2">
      <c r="A86" s="573">
        <f t="shared" si="4"/>
        <v>75</v>
      </c>
      <c r="B86" s="490" t="s">
        <v>655</v>
      </c>
      <c r="C86" s="487">
        <f t="shared" si="13"/>
        <v>4.5</v>
      </c>
      <c r="D86" s="583"/>
      <c r="E86" s="696">
        <v>4.5</v>
      </c>
      <c r="F86" s="639"/>
      <c r="G86" s="385"/>
      <c r="H86" s="386"/>
      <c r="I86" s="695"/>
      <c r="J86" s="648"/>
      <c r="K86" s="385"/>
      <c r="L86" s="648"/>
    </row>
    <row r="87" spans="1:12" ht="15" customHeight="1" x14ac:dyDescent="0.2">
      <c r="A87" s="573">
        <f t="shared" si="4"/>
        <v>76</v>
      </c>
      <c r="B87" s="491" t="s">
        <v>656</v>
      </c>
      <c r="C87" s="487">
        <f t="shared" si="13"/>
        <v>-4.4370000000000003</v>
      </c>
      <c r="D87" s="493"/>
      <c r="E87" s="694">
        <v>-4.4370000000000003</v>
      </c>
      <c r="F87" s="639"/>
      <c r="G87" s="385"/>
      <c r="H87" s="386"/>
      <c r="I87" s="695"/>
      <c r="J87" s="648"/>
      <c r="K87" s="385"/>
      <c r="L87" s="648"/>
    </row>
    <row r="88" spans="1:12" ht="15" customHeight="1" x14ac:dyDescent="0.2">
      <c r="A88" s="573">
        <f t="shared" si="4"/>
        <v>77</v>
      </c>
      <c r="B88" s="491" t="s">
        <v>641</v>
      </c>
      <c r="C88" s="487">
        <f t="shared" si="13"/>
        <v>119.88</v>
      </c>
      <c r="D88" s="493"/>
      <c r="E88" s="694"/>
      <c r="F88" s="639"/>
      <c r="G88" s="489">
        <v>119.88</v>
      </c>
      <c r="H88" s="386"/>
      <c r="I88" s="695"/>
      <c r="J88" s="648"/>
      <c r="K88" s="385"/>
      <c r="L88" s="648"/>
    </row>
    <row r="89" spans="1:12" ht="15" customHeight="1" x14ac:dyDescent="0.2">
      <c r="A89" s="573">
        <f t="shared" si="4"/>
        <v>78</v>
      </c>
      <c r="B89" s="491" t="s">
        <v>643</v>
      </c>
      <c r="C89" s="487">
        <f t="shared" si="13"/>
        <v>-0.93300000000000005</v>
      </c>
      <c r="D89" s="493"/>
      <c r="E89" s="694">
        <v>-0.93300000000000005</v>
      </c>
      <c r="F89" s="639"/>
      <c r="G89" s="385"/>
      <c r="H89" s="386"/>
      <c r="I89" s="695"/>
      <c r="J89" s="648"/>
      <c r="K89" s="385"/>
      <c r="L89" s="648"/>
    </row>
    <row r="90" spans="1:12" ht="15" customHeight="1" x14ac:dyDescent="0.2">
      <c r="A90" s="573">
        <f t="shared" si="4"/>
        <v>79</v>
      </c>
      <c r="B90" s="491" t="s">
        <v>644</v>
      </c>
      <c r="C90" s="487">
        <f t="shared" si="13"/>
        <v>308</v>
      </c>
      <c r="D90" s="493"/>
      <c r="E90" s="694">
        <v>308</v>
      </c>
      <c r="F90" s="639"/>
      <c r="G90" s="385"/>
      <c r="H90" s="386"/>
      <c r="I90" s="695"/>
      <c r="J90" s="648"/>
      <c r="K90" s="385"/>
      <c r="L90" s="648"/>
    </row>
    <row r="91" spans="1:12" ht="15" customHeight="1" x14ac:dyDescent="0.2">
      <c r="A91" s="573">
        <f t="shared" si="4"/>
        <v>80</v>
      </c>
      <c r="B91" s="491" t="s">
        <v>657</v>
      </c>
      <c r="C91" s="498">
        <f t="shared" si="13"/>
        <v>-0.04</v>
      </c>
      <c r="D91" s="493"/>
      <c r="E91" s="694">
        <v>-0.04</v>
      </c>
      <c r="F91" s="639"/>
      <c r="G91" s="545"/>
      <c r="H91" s="386"/>
      <c r="I91" s="695"/>
      <c r="J91" s="648"/>
      <c r="K91" s="385"/>
      <c r="L91" s="648"/>
    </row>
    <row r="92" spans="1:12" s="453" customFormat="1" ht="15" customHeight="1" x14ac:dyDescent="0.2">
      <c r="A92" s="573">
        <f>A91+1</f>
        <v>81</v>
      </c>
      <c r="B92" s="491" t="s">
        <v>705</v>
      </c>
      <c r="C92" s="498">
        <f t="shared" si="13"/>
        <v>4</v>
      </c>
      <c r="D92" s="493"/>
      <c r="E92" s="739">
        <v>4</v>
      </c>
      <c r="F92" s="740"/>
      <c r="G92" s="545"/>
      <c r="H92" s="386"/>
      <c r="I92" s="741"/>
      <c r="J92" s="742"/>
      <c r="K92" s="385"/>
      <c r="L92" s="742"/>
    </row>
    <row r="93" spans="1:12" ht="15" customHeight="1" x14ac:dyDescent="0.2">
      <c r="A93" s="573">
        <f t="shared" si="4"/>
        <v>82</v>
      </c>
      <c r="B93" s="491" t="s">
        <v>707</v>
      </c>
      <c r="C93" s="498">
        <f t="shared" si="13"/>
        <v>-0.33000000000000007</v>
      </c>
      <c r="D93" s="493"/>
      <c r="E93" s="694">
        <v>-1.77</v>
      </c>
      <c r="F93" s="639"/>
      <c r="G93" s="545">
        <v>1.44</v>
      </c>
      <c r="H93" s="386"/>
      <c r="I93" s="695"/>
      <c r="J93" s="648"/>
      <c r="K93" s="385"/>
      <c r="L93" s="648"/>
    </row>
    <row r="94" spans="1:12" ht="15" customHeight="1" x14ac:dyDescent="0.2">
      <c r="A94" s="573">
        <f t="shared" si="4"/>
        <v>83</v>
      </c>
      <c r="B94" s="491" t="s">
        <v>658</v>
      </c>
      <c r="C94" s="498">
        <f t="shared" si="13"/>
        <v>-1.5</v>
      </c>
      <c r="D94" s="493"/>
      <c r="E94" s="697">
        <v>-1.5</v>
      </c>
      <c r="F94" s="698"/>
      <c r="G94" s="584"/>
      <c r="H94" s="699"/>
      <c r="I94" s="700"/>
      <c r="J94" s="701"/>
      <c r="K94" s="702"/>
      <c r="L94" s="701"/>
    </row>
    <row r="95" spans="1:12" ht="15" customHeight="1" x14ac:dyDescent="0.2">
      <c r="A95" s="573">
        <f t="shared" si="4"/>
        <v>84</v>
      </c>
      <c r="B95" s="491" t="s">
        <v>642</v>
      </c>
      <c r="C95" s="494">
        <f t="shared" si="13"/>
        <v>-15.1966</v>
      </c>
      <c r="D95" s="703"/>
      <c r="E95" s="697"/>
      <c r="F95" s="698"/>
      <c r="G95" s="496">
        <v>-15.1966</v>
      </c>
      <c r="H95" s="704"/>
      <c r="I95" s="700"/>
      <c r="J95" s="701"/>
      <c r="K95" s="702"/>
      <c r="L95" s="701"/>
    </row>
    <row r="96" spans="1:12" ht="57" customHeight="1" x14ac:dyDescent="0.2">
      <c r="A96" s="573">
        <f>A95+1</f>
        <v>85</v>
      </c>
      <c r="B96" s="497" t="s">
        <v>589</v>
      </c>
      <c r="C96" s="498">
        <f t="shared" si="13"/>
        <v>46.5</v>
      </c>
      <c r="D96" s="703"/>
      <c r="E96" s="697"/>
      <c r="F96" s="698"/>
      <c r="G96" s="584">
        <v>46.5</v>
      </c>
      <c r="H96" s="588"/>
      <c r="I96" s="700"/>
      <c r="J96" s="701"/>
      <c r="K96" s="702"/>
      <c r="L96" s="701"/>
    </row>
    <row r="97" spans="1:12" s="452" customFormat="1" ht="26.25" customHeight="1" x14ac:dyDescent="0.2">
      <c r="A97" s="573">
        <f>A96+1</f>
        <v>86</v>
      </c>
      <c r="B97" s="275" t="s">
        <v>679</v>
      </c>
      <c r="C97" s="494">
        <f t="shared" si="13"/>
        <v>5.2158600000000002</v>
      </c>
      <c r="D97" s="703"/>
      <c r="E97" s="697"/>
      <c r="F97" s="726"/>
      <c r="G97" s="393">
        <v>5.2158600000000002</v>
      </c>
      <c r="H97" s="588"/>
      <c r="I97" s="700"/>
      <c r="J97" s="701"/>
      <c r="K97" s="702"/>
      <c r="L97" s="701"/>
    </row>
    <row r="98" spans="1:12" ht="15" customHeight="1" x14ac:dyDescent="0.2">
      <c r="A98" s="573">
        <f t="shared" ref="A98:A102" si="14">A97+1</f>
        <v>87</v>
      </c>
      <c r="B98" s="480" t="s">
        <v>185</v>
      </c>
      <c r="C98" s="924">
        <f t="shared" si="13"/>
        <v>24.064930000000004</v>
      </c>
      <c r="D98" s="705"/>
      <c r="E98" s="923">
        <f>E99+E100</f>
        <v>24.064930000000004</v>
      </c>
      <c r="F98" s="343"/>
      <c r="G98" s="589"/>
      <c r="H98" s="588"/>
      <c r="I98" s="700"/>
      <c r="J98" s="701"/>
      <c r="K98" s="702"/>
      <c r="L98" s="701"/>
    </row>
    <row r="99" spans="1:12" ht="15" customHeight="1" x14ac:dyDescent="0.2">
      <c r="A99" s="573">
        <f t="shared" si="14"/>
        <v>88</v>
      </c>
      <c r="B99" s="497" t="s">
        <v>671</v>
      </c>
      <c r="C99" s="494">
        <f t="shared" si="13"/>
        <v>-18.78192</v>
      </c>
      <c r="D99" s="703"/>
      <c r="E99" s="707">
        <v>-18.78192</v>
      </c>
      <c r="F99" s="698"/>
      <c r="G99" s="584"/>
      <c r="H99" s="704"/>
      <c r="I99" s="700"/>
      <c r="J99" s="701"/>
      <c r="K99" s="702"/>
      <c r="L99" s="701"/>
    </row>
    <row r="100" spans="1:12" ht="15" customHeight="1" x14ac:dyDescent="0.2">
      <c r="A100" s="1170">
        <f t="shared" si="14"/>
        <v>89</v>
      </c>
      <c r="B100" s="825" t="s">
        <v>672</v>
      </c>
      <c r="C100" s="494">
        <f t="shared" si="13"/>
        <v>42.846850000000003</v>
      </c>
      <c r="D100" s="703"/>
      <c r="E100" s="707">
        <v>42.846850000000003</v>
      </c>
      <c r="F100" s="949"/>
      <c r="G100" s="950"/>
      <c r="H100" s="951"/>
      <c r="I100" s="700"/>
      <c r="J100" s="701"/>
      <c r="K100" s="702"/>
      <c r="L100" s="701"/>
    </row>
    <row r="101" spans="1:12" s="929" customFormat="1" ht="15" customHeight="1" x14ac:dyDescent="0.2">
      <c r="A101" s="1170">
        <f t="shared" si="14"/>
        <v>90</v>
      </c>
      <c r="B101" s="830" t="s">
        <v>9</v>
      </c>
      <c r="C101" s="494">
        <f t="shared" si="13"/>
        <v>1.84</v>
      </c>
      <c r="D101" s="1176"/>
      <c r="E101" s="1051"/>
      <c r="F101" s="1177"/>
      <c r="G101" s="584">
        <v>1.84</v>
      </c>
      <c r="H101" s="952"/>
      <c r="I101" s="946"/>
      <c r="J101" s="947"/>
      <c r="K101" s="948"/>
      <c r="L101" s="947"/>
    </row>
    <row r="102" spans="1:12" s="929" customFormat="1" ht="15" customHeight="1" x14ac:dyDescent="0.2">
      <c r="A102" s="1170">
        <f t="shared" si="14"/>
        <v>91</v>
      </c>
      <c r="B102" s="830" t="s">
        <v>11</v>
      </c>
      <c r="C102" s="494">
        <f t="shared" si="13"/>
        <v>-1.84</v>
      </c>
      <c r="D102" s="1176"/>
      <c r="E102" s="1051"/>
      <c r="F102" s="499"/>
      <c r="G102" s="1178">
        <v>-1.84</v>
      </c>
      <c r="H102" s="590"/>
      <c r="I102" s="946"/>
      <c r="J102" s="947"/>
      <c r="K102" s="948"/>
      <c r="L102" s="947"/>
    </row>
    <row r="103" spans="1:12" ht="15" customHeight="1" x14ac:dyDescent="0.2">
      <c r="A103" s="1170">
        <f>A102+1</f>
        <v>92</v>
      </c>
      <c r="B103" s="591" t="s">
        <v>12</v>
      </c>
      <c r="C103" s="526">
        <f t="shared" si="13"/>
        <v>0.81200000000000006</v>
      </c>
      <c r="D103" s="705"/>
      <c r="E103" s="663"/>
      <c r="F103" s="639"/>
      <c r="G103" s="528">
        <v>0.81200000000000006</v>
      </c>
      <c r="H103" s="588"/>
      <c r="I103" s="700"/>
      <c r="J103" s="701"/>
      <c r="K103" s="702"/>
      <c r="L103" s="701"/>
    </row>
    <row r="104" spans="1:12" ht="15" customHeight="1" x14ac:dyDescent="0.2">
      <c r="A104" s="1170">
        <f t="shared" ref="A104:A116" si="15">A103+1</f>
        <v>93</v>
      </c>
      <c r="B104" s="591" t="s">
        <v>13</v>
      </c>
      <c r="C104" s="526">
        <f t="shared" si="13"/>
        <v>-0.73599999999999999</v>
      </c>
      <c r="D104" s="705"/>
      <c r="E104" s="663"/>
      <c r="F104" s="639"/>
      <c r="G104" s="528">
        <v>-0.73599999999999999</v>
      </c>
      <c r="H104" s="588"/>
      <c r="I104" s="700"/>
      <c r="J104" s="701"/>
      <c r="K104" s="702"/>
      <c r="L104" s="701"/>
    </row>
    <row r="105" spans="1:12" ht="15" customHeight="1" x14ac:dyDescent="0.2">
      <c r="A105" s="573">
        <f t="shared" si="15"/>
        <v>94</v>
      </c>
      <c r="B105" s="591" t="s">
        <v>28</v>
      </c>
      <c r="C105" s="526">
        <f t="shared" si="13"/>
        <v>-8.8320000000000007</v>
      </c>
      <c r="D105" s="705"/>
      <c r="E105" s="663"/>
      <c r="F105" s="639"/>
      <c r="G105" s="528">
        <v>-8.8320000000000007</v>
      </c>
      <c r="H105" s="588"/>
      <c r="I105" s="700"/>
      <c r="J105" s="701"/>
      <c r="K105" s="702"/>
      <c r="L105" s="701"/>
    </row>
    <row r="106" spans="1:12" ht="15" customHeight="1" x14ac:dyDescent="0.2">
      <c r="A106" s="573">
        <f t="shared" si="15"/>
        <v>95</v>
      </c>
      <c r="B106" s="591" t="s">
        <v>16</v>
      </c>
      <c r="C106" s="526">
        <f t="shared" si="13"/>
        <v>-2.944</v>
      </c>
      <c r="D106" s="705"/>
      <c r="E106" s="663"/>
      <c r="F106" s="639"/>
      <c r="G106" s="528">
        <v>-2.944</v>
      </c>
      <c r="H106" s="588"/>
      <c r="I106" s="700"/>
      <c r="J106" s="701"/>
      <c r="K106" s="702"/>
      <c r="L106" s="701"/>
    </row>
    <row r="107" spans="1:12" ht="15" customHeight="1" x14ac:dyDescent="0.2">
      <c r="A107" s="573">
        <f t="shared" si="15"/>
        <v>96</v>
      </c>
      <c r="B107" s="480" t="s">
        <v>27</v>
      </c>
      <c r="C107" s="708">
        <f t="shared" si="13"/>
        <v>53</v>
      </c>
      <c r="D107" s="709">
        <f t="shared" si="13"/>
        <v>59.2</v>
      </c>
      <c r="E107" s="592"/>
      <c r="F107" s="710"/>
      <c r="G107" s="354">
        <v>53</v>
      </c>
      <c r="H107" s="185">
        <v>49.2</v>
      </c>
      <c r="I107" s="649"/>
      <c r="J107" s="652"/>
      <c r="K107" s="650"/>
      <c r="L107" s="652">
        <v>10</v>
      </c>
    </row>
    <row r="108" spans="1:12" ht="15" customHeight="1" x14ac:dyDescent="0.2">
      <c r="A108" s="573">
        <f t="shared" si="15"/>
        <v>97</v>
      </c>
      <c r="B108" s="480" t="s">
        <v>195</v>
      </c>
      <c r="C108" s="711">
        <f t="shared" si="13"/>
        <v>3.5134599999999998</v>
      </c>
      <c r="D108" s="652">
        <f>F108+H108+J108+L108</f>
        <v>36.28</v>
      </c>
      <c r="E108" s="712">
        <v>-3.72</v>
      </c>
      <c r="F108" s="713">
        <v>16.28</v>
      </c>
      <c r="G108" s="594">
        <v>7.23346</v>
      </c>
      <c r="H108" s="595"/>
      <c r="I108" s="643"/>
      <c r="J108" s="622"/>
      <c r="K108" s="650"/>
      <c r="L108" s="652">
        <v>20</v>
      </c>
    </row>
    <row r="109" spans="1:12" s="1187" customFormat="1" ht="15" customHeight="1" x14ac:dyDescent="0.2">
      <c r="A109" s="573">
        <f t="shared" si="15"/>
        <v>98</v>
      </c>
      <c r="B109" s="664" t="s">
        <v>117</v>
      </c>
      <c r="C109" s="711">
        <f t="shared" ref="C109" si="16">E109+G109+I109+K109</f>
        <v>3.2915399999999999</v>
      </c>
      <c r="D109" s="338"/>
      <c r="E109" s="1274"/>
      <c r="F109" s="1271"/>
      <c r="G109" s="667">
        <v>3.2915399999999999</v>
      </c>
      <c r="H109" s="1272"/>
      <c r="I109" s="1275"/>
      <c r="J109" s="1273"/>
      <c r="K109" s="1276"/>
      <c r="L109" s="338"/>
    </row>
    <row r="110" spans="1:12" ht="15" customHeight="1" thickBot="1" x14ac:dyDescent="0.25">
      <c r="A110" s="573">
        <f t="shared" si="15"/>
        <v>99</v>
      </c>
      <c r="B110" s="714" t="s">
        <v>6</v>
      </c>
      <c r="C110" s="711"/>
      <c r="D110" s="596">
        <f t="shared" si="13"/>
        <v>-7.4909999999999997</v>
      </c>
      <c r="E110" s="663"/>
      <c r="F110" s="715">
        <v>1.56</v>
      </c>
      <c r="G110" s="332"/>
      <c r="H110" s="333">
        <v>-2.3559999999999999</v>
      </c>
      <c r="I110" s="696"/>
      <c r="J110" s="681"/>
      <c r="K110" s="481"/>
      <c r="L110" s="524">
        <v>-6.6950000000000003</v>
      </c>
    </row>
    <row r="111" spans="1:12" ht="39.75" customHeight="1" thickBot="1" x14ac:dyDescent="0.3">
      <c r="A111" s="573">
        <f t="shared" si="15"/>
        <v>100</v>
      </c>
      <c r="B111" s="539" t="s">
        <v>188</v>
      </c>
      <c r="C111" s="550">
        <f t="shared" ref="C111:C131" si="17">E111+G111+I111+K111</f>
        <v>56.815499999999993</v>
      </c>
      <c r="D111" s="540"/>
      <c r="E111" s="576">
        <f>E112+SUM(E121:E121)+E118+E122+E123</f>
        <v>53.620499999999993</v>
      </c>
      <c r="F111" s="184"/>
      <c r="G111" s="178">
        <f>G112+SUM(G121:G121)</f>
        <v>3.1949999999999998</v>
      </c>
      <c r="H111" s="597"/>
      <c r="I111" s="556"/>
      <c r="J111" s="557"/>
      <c r="K111" s="178"/>
      <c r="L111" s="597"/>
    </row>
    <row r="112" spans="1:12" ht="15" customHeight="1" x14ac:dyDescent="0.2">
      <c r="A112" s="573">
        <f t="shared" si="15"/>
        <v>101</v>
      </c>
      <c r="B112" s="551" t="s">
        <v>186</v>
      </c>
      <c r="C112" s="563">
        <f t="shared" si="17"/>
        <v>83.634999999999991</v>
      </c>
      <c r="D112" s="693"/>
      <c r="E112" s="563">
        <f>E114+E113+E115+E117+E116</f>
        <v>80.44</v>
      </c>
      <c r="F112" s="340"/>
      <c r="G112" s="582">
        <f>G114+G113+G117</f>
        <v>3.1949999999999998</v>
      </c>
      <c r="H112" s="692"/>
      <c r="I112" s="561"/>
      <c r="J112" s="598"/>
      <c r="K112" s="561"/>
      <c r="L112" s="598"/>
    </row>
    <row r="113" spans="1:12" ht="15" customHeight="1" x14ac:dyDescent="0.2">
      <c r="A113" s="573">
        <f t="shared" si="15"/>
        <v>102</v>
      </c>
      <c r="B113" s="505" t="s">
        <v>659</v>
      </c>
      <c r="C113" s="282">
        <f t="shared" si="17"/>
        <v>-27.5</v>
      </c>
      <c r="D113" s="716"/>
      <c r="E113" s="282">
        <v>-27.5</v>
      </c>
      <c r="F113" s="185"/>
      <c r="G113" s="717"/>
      <c r="H113" s="692"/>
      <c r="I113" s="525"/>
      <c r="J113" s="907"/>
      <c r="K113" s="385"/>
      <c r="L113" s="386"/>
    </row>
    <row r="114" spans="1:12" ht="15" customHeight="1" x14ac:dyDescent="0.2">
      <c r="A114" s="573">
        <f t="shared" si="15"/>
        <v>103</v>
      </c>
      <c r="B114" s="506" t="s">
        <v>521</v>
      </c>
      <c r="C114" s="599">
        <f t="shared" si="17"/>
        <v>3.1949999999999998</v>
      </c>
      <c r="D114" s="692"/>
      <c r="E114" s="282"/>
      <c r="F114" s="185"/>
      <c r="G114" s="718">
        <v>3.1949999999999998</v>
      </c>
      <c r="H114" s="692"/>
      <c r="I114" s="385"/>
      <c r="J114" s="386"/>
      <c r="K114" s="385"/>
      <c r="L114" s="386"/>
    </row>
    <row r="115" spans="1:12" ht="25.5" customHeight="1" x14ac:dyDescent="0.2">
      <c r="A115" s="573">
        <f t="shared" si="15"/>
        <v>104</v>
      </c>
      <c r="B115" s="473" t="s">
        <v>612</v>
      </c>
      <c r="C115" s="599">
        <f t="shared" si="17"/>
        <v>180.94</v>
      </c>
      <c r="D115" s="692"/>
      <c r="E115" s="282">
        <v>180.94</v>
      </c>
      <c r="F115" s="185"/>
      <c r="G115" s="718"/>
      <c r="H115" s="692"/>
      <c r="I115" s="385"/>
      <c r="J115" s="386"/>
      <c r="K115" s="385"/>
      <c r="L115" s="386"/>
    </row>
    <row r="116" spans="1:12" s="1020" customFormat="1" ht="16.5" customHeight="1" x14ac:dyDescent="0.2">
      <c r="A116" s="573">
        <f t="shared" si="15"/>
        <v>105</v>
      </c>
      <c r="B116" s="829" t="s">
        <v>758</v>
      </c>
      <c r="C116" s="599">
        <f t="shared" si="17"/>
        <v>-70</v>
      </c>
      <c r="D116" s="854"/>
      <c r="E116" s="282">
        <v>-70</v>
      </c>
      <c r="F116" s="185"/>
      <c r="G116" s="718"/>
      <c r="H116" s="854"/>
      <c r="I116" s="385"/>
      <c r="J116" s="386"/>
      <c r="K116" s="385"/>
      <c r="L116" s="386"/>
    </row>
    <row r="117" spans="1:12" ht="15" customHeight="1" x14ac:dyDescent="0.2">
      <c r="A117" s="573">
        <f t="shared" ref="A117:A132" si="18">A116+1</f>
        <v>106</v>
      </c>
      <c r="B117" s="507" t="s">
        <v>660</v>
      </c>
      <c r="C117" s="641">
        <f t="shared" si="17"/>
        <v>-3</v>
      </c>
      <c r="D117" s="692"/>
      <c r="E117" s="282">
        <v>-3</v>
      </c>
      <c r="F117" s="185"/>
      <c r="G117" s="718"/>
      <c r="H117" s="692"/>
      <c r="I117" s="385"/>
      <c r="J117" s="386"/>
      <c r="K117" s="385"/>
      <c r="L117" s="386"/>
    </row>
    <row r="118" spans="1:12" ht="15" customHeight="1" x14ac:dyDescent="0.2">
      <c r="A118" s="573">
        <f t="shared" si="18"/>
        <v>107</v>
      </c>
      <c r="B118" s="480" t="s">
        <v>57</v>
      </c>
      <c r="C118" s="600">
        <f t="shared" si="17"/>
        <v>-31.3095</v>
      </c>
      <c r="D118" s="719"/>
      <c r="E118" s="601">
        <f>E119+E120</f>
        <v>-31.3095</v>
      </c>
      <c r="F118" s="185"/>
      <c r="G118" s="717"/>
      <c r="H118" s="692"/>
      <c r="I118" s="385"/>
      <c r="J118" s="386"/>
      <c r="K118" s="385"/>
      <c r="L118" s="386"/>
    </row>
    <row r="119" spans="1:12" ht="15" customHeight="1" x14ac:dyDescent="0.2">
      <c r="A119" s="573">
        <f t="shared" si="18"/>
        <v>108</v>
      </c>
      <c r="B119" s="473" t="s">
        <v>666</v>
      </c>
      <c r="C119" s="682">
        <f t="shared" si="17"/>
        <v>-26.953499999999998</v>
      </c>
      <c r="D119" s="904"/>
      <c r="E119" s="512">
        <v>-26.953499999999998</v>
      </c>
      <c r="F119" s="185"/>
      <c r="G119" s="717"/>
      <c r="H119" s="692"/>
      <c r="I119" s="385"/>
      <c r="J119" s="386"/>
      <c r="K119" s="385"/>
      <c r="L119" s="386"/>
    </row>
    <row r="120" spans="1:12" ht="15" customHeight="1" x14ac:dyDescent="0.2">
      <c r="A120" s="573">
        <f t="shared" si="18"/>
        <v>109</v>
      </c>
      <c r="B120" s="513" t="s">
        <v>667</v>
      </c>
      <c r="C120" s="645">
        <f t="shared" si="17"/>
        <v>-4.3559999999999999</v>
      </c>
      <c r="D120" s="905"/>
      <c r="E120" s="485">
        <v>-4.3559999999999999</v>
      </c>
      <c r="F120" s="185"/>
      <c r="G120" s="717"/>
      <c r="H120" s="692"/>
      <c r="I120" s="385"/>
      <c r="J120" s="386"/>
      <c r="K120" s="385"/>
      <c r="L120" s="386"/>
    </row>
    <row r="121" spans="1:12" ht="15" customHeight="1" x14ac:dyDescent="0.2">
      <c r="A121" s="573">
        <f t="shared" si="18"/>
        <v>110</v>
      </c>
      <c r="B121" s="480" t="s">
        <v>8</v>
      </c>
      <c r="C121" s="525">
        <f t="shared" si="17"/>
        <v>9.99</v>
      </c>
      <c r="D121" s="906"/>
      <c r="E121" s="385">
        <v>9.99</v>
      </c>
      <c r="F121" s="386"/>
      <c r="G121" s="695"/>
      <c r="H121" s="896"/>
      <c r="I121" s="385"/>
      <c r="J121" s="386"/>
      <c r="K121" s="385"/>
      <c r="L121" s="386"/>
    </row>
    <row r="122" spans="1:12" s="888" customFormat="1" ht="15" customHeight="1" x14ac:dyDescent="0.2">
      <c r="A122" s="573">
        <f t="shared" si="18"/>
        <v>111</v>
      </c>
      <c r="B122" s="480" t="s">
        <v>13</v>
      </c>
      <c r="C122" s="525">
        <f t="shared" si="17"/>
        <v>-4</v>
      </c>
      <c r="D122" s="907"/>
      <c r="E122" s="385">
        <v>-4</v>
      </c>
      <c r="F122" s="386"/>
      <c r="G122" s="385"/>
      <c r="H122" s="896"/>
      <c r="I122" s="385"/>
      <c r="J122" s="386"/>
      <c r="K122" s="385"/>
      <c r="L122" s="386"/>
    </row>
    <row r="123" spans="1:12" s="955" customFormat="1" ht="15" customHeight="1" thickBot="1" x14ac:dyDescent="0.25">
      <c r="A123" s="573">
        <f t="shared" si="18"/>
        <v>112</v>
      </c>
      <c r="B123" s="903" t="s">
        <v>16</v>
      </c>
      <c r="C123" s="525">
        <f t="shared" si="17"/>
        <v>-1.5</v>
      </c>
      <c r="D123" s="890"/>
      <c r="E123" s="354">
        <v>-1.5</v>
      </c>
      <c r="F123" s="338"/>
      <c r="G123" s="1028"/>
      <c r="H123" s="890"/>
      <c r="I123" s="1028"/>
      <c r="J123" s="338"/>
      <c r="K123" s="1028"/>
      <c r="L123" s="338"/>
    </row>
    <row r="124" spans="1:12" ht="33.75" customHeight="1" thickBot="1" x14ac:dyDescent="0.3">
      <c r="A124" s="573">
        <f t="shared" si="18"/>
        <v>113</v>
      </c>
      <c r="B124" s="539" t="s">
        <v>189</v>
      </c>
      <c r="C124" s="178">
        <f t="shared" si="17"/>
        <v>47.70241</v>
      </c>
      <c r="D124" s="913"/>
      <c r="E124" s="178">
        <f>E127+E130+E125</f>
        <v>47.70241</v>
      </c>
      <c r="F124" s="179"/>
      <c r="G124" s="605"/>
      <c r="H124" s="914"/>
      <c r="I124" s="556"/>
      <c r="J124" s="557"/>
      <c r="K124" s="178"/>
      <c r="L124" s="179"/>
    </row>
    <row r="125" spans="1:12" s="929" customFormat="1" ht="15" customHeight="1" x14ac:dyDescent="0.2">
      <c r="A125" s="573">
        <f t="shared" si="18"/>
        <v>114</v>
      </c>
      <c r="B125" s="560" t="s">
        <v>26</v>
      </c>
      <c r="C125" s="561">
        <f t="shared" si="17"/>
        <v>-3.33466</v>
      </c>
      <c r="D125" s="932"/>
      <c r="E125" s="943">
        <f>E126</f>
        <v>-3.33466</v>
      </c>
      <c r="F125" s="933"/>
      <c r="G125" s="563"/>
      <c r="H125" s="934"/>
      <c r="I125" s="941"/>
      <c r="J125" s="935"/>
      <c r="K125" s="563"/>
      <c r="L125" s="933"/>
    </row>
    <row r="126" spans="1:12" s="929" customFormat="1" ht="15" customHeight="1" x14ac:dyDescent="0.2">
      <c r="A126" s="573">
        <f t="shared" si="18"/>
        <v>115</v>
      </c>
      <c r="B126" s="473" t="s">
        <v>740</v>
      </c>
      <c r="C126" s="525">
        <f t="shared" si="17"/>
        <v>-3.33466</v>
      </c>
      <c r="D126" s="936"/>
      <c r="E126" s="942">
        <v>-3.33466</v>
      </c>
      <c r="F126" s="937"/>
      <c r="G126" s="385"/>
      <c r="H126" s="938"/>
      <c r="I126" s="387"/>
      <c r="J126" s="939"/>
      <c r="K126" s="385"/>
      <c r="L126" s="937"/>
    </row>
    <row r="127" spans="1:12" ht="15" customHeight="1" x14ac:dyDescent="0.2">
      <c r="A127" s="573">
        <f t="shared" si="18"/>
        <v>116</v>
      </c>
      <c r="B127" s="908" t="s">
        <v>57</v>
      </c>
      <c r="C127" s="909">
        <f t="shared" si="17"/>
        <v>64</v>
      </c>
      <c r="D127" s="910"/>
      <c r="E127" s="911">
        <f>E129+E128</f>
        <v>64</v>
      </c>
      <c r="F127" s="344"/>
      <c r="G127" s="912"/>
      <c r="H127" s="940"/>
      <c r="I127" s="912"/>
      <c r="J127" s="940"/>
      <c r="K127" s="912"/>
      <c r="L127" s="344"/>
    </row>
    <row r="128" spans="1:12" s="1020" customFormat="1" ht="15" customHeight="1" x14ac:dyDescent="0.2">
      <c r="A128" s="573">
        <f t="shared" si="18"/>
        <v>117</v>
      </c>
      <c r="B128" s="840" t="s">
        <v>759</v>
      </c>
      <c r="C128" s="1103">
        <f t="shared" si="17"/>
        <v>70</v>
      </c>
      <c r="D128" s="1025"/>
      <c r="E128" s="1179">
        <v>70</v>
      </c>
      <c r="F128" s="891"/>
      <c r="G128" s="1026"/>
      <c r="H128" s="1027"/>
      <c r="I128" s="1026"/>
      <c r="J128" s="1027"/>
      <c r="K128" s="1026"/>
      <c r="L128" s="891"/>
    </row>
    <row r="129" spans="1:12" ht="15" customHeight="1" x14ac:dyDescent="0.2">
      <c r="A129" s="573">
        <f t="shared" si="18"/>
        <v>118</v>
      </c>
      <c r="B129" s="513" t="s">
        <v>706</v>
      </c>
      <c r="C129" s="645">
        <f t="shared" si="17"/>
        <v>-6</v>
      </c>
      <c r="D129" s="720"/>
      <c r="E129" s="485">
        <v>-6</v>
      </c>
      <c r="F129" s="721"/>
      <c r="G129" s="722"/>
      <c r="H129" s="721"/>
      <c r="I129" s="722"/>
      <c r="J129" s="721"/>
      <c r="K129" s="722"/>
      <c r="L129" s="721"/>
    </row>
    <row r="130" spans="1:12" ht="15" customHeight="1" x14ac:dyDescent="0.2">
      <c r="A130" s="573">
        <f t="shared" si="18"/>
        <v>119</v>
      </c>
      <c r="B130" s="480" t="s">
        <v>185</v>
      </c>
      <c r="C130" s="809">
        <f t="shared" si="17"/>
        <v>-12.96293</v>
      </c>
      <c r="D130" s="606"/>
      <c r="E130" s="808">
        <f>E131</f>
        <v>-12.96293</v>
      </c>
      <c r="F130" s="388"/>
      <c r="G130" s="387"/>
      <c r="H130" s="388"/>
      <c r="I130" s="387"/>
      <c r="J130" s="388"/>
      <c r="K130" s="387"/>
      <c r="L130" s="388"/>
    </row>
    <row r="131" spans="1:12" ht="15" customHeight="1" thickBot="1" x14ac:dyDescent="0.25">
      <c r="A131" s="573">
        <f t="shared" si="18"/>
        <v>120</v>
      </c>
      <c r="B131" s="918" t="s">
        <v>647</v>
      </c>
      <c r="C131" s="919">
        <f t="shared" si="17"/>
        <v>-12.96293</v>
      </c>
      <c r="D131" s="920"/>
      <c r="E131" s="707">
        <v>-12.96293</v>
      </c>
      <c r="F131" s="721"/>
      <c r="G131" s="722"/>
      <c r="H131" s="721"/>
      <c r="I131" s="722"/>
      <c r="J131" s="721"/>
      <c r="K131" s="722"/>
      <c r="L131" s="721"/>
    </row>
    <row r="132" spans="1:12" ht="15" customHeight="1" thickBot="1" x14ac:dyDescent="0.25">
      <c r="A132" s="1029">
        <f t="shared" si="18"/>
        <v>121</v>
      </c>
      <c r="B132" s="1030" t="s">
        <v>175</v>
      </c>
      <c r="C132" s="576">
        <f>C12+C32+C68+C81+C111+C124</f>
        <v>696.20376999999996</v>
      </c>
      <c r="D132" s="541">
        <f>D12+D32+D68+D81+D111+D124</f>
        <v>71.75869999999999</v>
      </c>
      <c r="E132" s="576">
        <f>E12+E32+E68+E81+E111+E124</f>
        <v>423.27004999999997</v>
      </c>
      <c r="F132" s="921">
        <f>F12+F32+F68+F81+F111+F124</f>
        <v>-10.796960000000002</v>
      </c>
      <c r="G132" s="576">
        <f>G12+G32+G68+G81+G111+G124</f>
        <v>242.03372000000002</v>
      </c>
      <c r="H132" s="541">
        <f>H12+H32+H68+J81+H111+H124+H81</f>
        <v>72.302019999999999</v>
      </c>
      <c r="I132" s="578"/>
      <c r="J132" s="541">
        <f>J12+J32+J68+J111+J124</f>
        <v>-13.445360000000001</v>
      </c>
      <c r="K132" s="188">
        <f>K12+K32+K68+K81+K111+K124</f>
        <v>30.900000000000002</v>
      </c>
      <c r="L132" s="184">
        <f>L12+L32+L68+L81+L111+L124</f>
        <v>23.698999999999998</v>
      </c>
    </row>
    <row r="133" spans="1:12" ht="15" customHeight="1" x14ac:dyDescent="0.2">
      <c r="A133" s="175"/>
      <c r="B133" s="176" t="s">
        <v>74</v>
      </c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</row>
    <row r="134" spans="1:12" ht="15" customHeight="1" x14ac:dyDescent="0.2">
      <c r="A134" s="175"/>
      <c r="B134" s="181" t="s">
        <v>191</v>
      </c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</row>
    <row r="135" spans="1:12" ht="15" customHeight="1" x14ac:dyDescent="0.2">
      <c r="A135" s="175"/>
      <c r="B135" s="176" t="s">
        <v>205</v>
      </c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</row>
    <row r="136" spans="1:12" ht="15" customHeight="1" x14ac:dyDescent="0.2">
      <c r="A136" s="175"/>
      <c r="B136" s="177" t="s">
        <v>75</v>
      </c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</row>
    <row r="137" spans="1:12" ht="15" customHeight="1" x14ac:dyDescent="0.2">
      <c r="A137" s="174"/>
      <c r="B137" s="174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</row>
  </sheetData>
  <mergeCells count="8">
    <mergeCell ref="I10:J10"/>
    <mergeCell ref="K10:L10"/>
    <mergeCell ref="I5:L6"/>
    <mergeCell ref="A10:A11"/>
    <mergeCell ref="B10:B11"/>
    <mergeCell ref="C10:D10"/>
    <mergeCell ref="E10:F10"/>
    <mergeCell ref="G10:H10"/>
  </mergeCells>
  <printOptions gridLines="1"/>
  <pageMargins left="0.51181102362204722" right="0" top="0.55118110236220474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zoomScaleNormal="100" workbookViewId="0">
      <selection activeCell="K16" sqref="K16"/>
    </sheetView>
  </sheetViews>
  <sheetFormatPr defaultRowHeight="12.75" x14ac:dyDescent="0.2"/>
  <cols>
    <col min="1" max="1" width="7.85546875" customWidth="1"/>
    <col min="2" max="2" width="48.42578125" customWidth="1"/>
    <col min="3" max="3" width="8.85546875" customWidth="1"/>
    <col min="4" max="4" width="19.7109375" customWidth="1"/>
    <col min="5" max="6" width="13.140625" customWidth="1"/>
    <col min="7" max="7" width="11.5703125" bestFit="1" customWidth="1"/>
  </cols>
  <sheetData>
    <row r="1" spans="1:6" ht="15.75" x14ac:dyDescent="0.25">
      <c r="B1" s="1"/>
      <c r="C1" s="1"/>
      <c r="D1" s="1" t="s">
        <v>25</v>
      </c>
      <c r="E1" s="1"/>
      <c r="F1" s="1"/>
    </row>
    <row r="2" spans="1:6" ht="15.75" x14ac:dyDescent="0.25">
      <c r="B2" s="1"/>
      <c r="C2" s="196"/>
      <c r="D2" s="196" t="s">
        <v>481</v>
      </c>
      <c r="E2" s="197"/>
      <c r="F2" s="190"/>
    </row>
    <row r="3" spans="1:6" ht="15.75" x14ac:dyDescent="0.25">
      <c r="B3" s="1"/>
      <c r="C3" s="1"/>
      <c r="D3" s="1" t="s">
        <v>35</v>
      </c>
      <c r="E3" s="1"/>
      <c r="F3" s="1"/>
    </row>
    <row r="4" spans="1:6" ht="18.75" x14ac:dyDescent="0.3">
      <c r="B4" s="290"/>
      <c r="C4" s="1"/>
      <c r="D4" s="1282" t="s">
        <v>543</v>
      </c>
      <c r="E4" s="1282"/>
      <c r="F4" s="1283"/>
    </row>
    <row r="5" spans="1:6" ht="15.75" x14ac:dyDescent="0.25">
      <c r="A5" s="3"/>
      <c r="B5" s="1"/>
      <c r="C5" s="1"/>
      <c r="D5" s="1288" t="s">
        <v>765</v>
      </c>
      <c r="E5" s="1288"/>
      <c r="F5" s="1352"/>
    </row>
    <row r="6" spans="1:6" ht="15.75" x14ac:dyDescent="0.25">
      <c r="A6" s="1"/>
      <c r="B6" s="1"/>
      <c r="C6" s="1"/>
      <c r="D6" s="1" t="s">
        <v>571</v>
      </c>
      <c r="E6" s="1"/>
      <c r="F6" s="1"/>
    </row>
    <row r="7" spans="1:6" ht="15.75" x14ac:dyDescent="0.25">
      <c r="A7" s="192"/>
      <c r="B7" s="1"/>
      <c r="C7" s="1"/>
      <c r="D7" s="1"/>
      <c r="E7" s="1"/>
      <c r="F7" s="1"/>
    </row>
    <row r="8" spans="1:6" ht="15.75" x14ac:dyDescent="0.25">
      <c r="A8" s="239"/>
      <c r="B8" s="3" t="s">
        <v>532</v>
      </c>
      <c r="C8" s="1"/>
      <c r="D8" s="1"/>
      <c r="E8" s="196"/>
      <c r="F8" s="196"/>
    </row>
    <row r="9" spans="1:6" ht="15.75" x14ac:dyDescent="0.25">
      <c r="A9" s="239"/>
      <c r="B9" s="241" t="s">
        <v>533</v>
      </c>
      <c r="C9" s="1"/>
      <c r="D9" s="1"/>
      <c r="E9" s="1"/>
      <c r="F9" s="1"/>
    </row>
    <row r="10" spans="1:6" ht="16.5" thickBot="1" x14ac:dyDescent="0.3">
      <c r="A10" s="239"/>
      <c r="B10" s="239"/>
      <c r="C10" s="1"/>
      <c r="D10" s="1"/>
      <c r="E10" s="1350" t="s">
        <v>581</v>
      </c>
      <c r="F10" s="1351"/>
    </row>
    <row r="11" spans="1:6" x14ac:dyDescent="0.2">
      <c r="A11" s="1345" t="s">
        <v>0</v>
      </c>
      <c r="B11" s="1347" t="s">
        <v>326</v>
      </c>
      <c r="C11" s="1347" t="s">
        <v>327</v>
      </c>
      <c r="D11" s="1347" t="s">
        <v>328</v>
      </c>
      <c r="E11" s="1347" t="s">
        <v>377</v>
      </c>
      <c r="F11" s="1343" t="s">
        <v>50</v>
      </c>
    </row>
    <row r="12" spans="1:6" ht="13.5" thickBot="1" x14ac:dyDescent="0.25">
      <c r="A12" s="1346"/>
      <c r="B12" s="1348"/>
      <c r="C12" s="1349"/>
      <c r="D12" s="1348"/>
      <c r="E12" s="1348"/>
      <c r="F12" s="1344"/>
    </row>
    <row r="13" spans="1:6" ht="30.75" customHeight="1" x14ac:dyDescent="0.2">
      <c r="A13" s="226">
        <v>1</v>
      </c>
      <c r="B13" s="227" t="s">
        <v>329</v>
      </c>
      <c r="C13" s="228">
        <v>1</v>
      </c>
      <c r="D13" s="229" t="s">
        <v>26</v>
      </c>
      <c r="E13" s="217">
        <v>0.5</v>
      </c>
      <c r="F13" s="276"/>
    </row>
    <row r="14" spans="1:6" x14ac:dyDescent="0.2">
      <c r="A14" s="242">
        <v>2</v>
      </c>
      <c r="B14" s="202" t="s">
        <v>285</v>
      </c>
      <c r="C14" s="203">
        <v>1</v>
      </c>
      <c r="D14" s="200" t="s">
        <v>26</v>
      </c>
      <c r="E14" s="201">
        <v>25.7</v>
      </c>
      <c r="F14" s="277">
        <v>23.5</v>
      </c>
    </row>
    <row r="15" spans="1:6" x14ac:dyDescent="0.2">
      <c r="A15" s="242">
        <v>3</v>
      </c>
      <c r="B15" s="202" t="s">
        <v>330</v>
      </c>
      <c r="C15" s="203">
        <v>1</v>
      </c>
      <c r="D15" s="200" t="s">
        <v>26</v>
      </c>
      <c r="E15" s="201">
        <v>20.3</v>
      </c>
      <c r="F15" s="277">
        <v>6.6</v>
      </c>
    </row>
    <row r="16" spans="1:6" ht="25.5" x14ac:dyDescent="0.2">
      <c r="A16" s="242">
        <v>4</v>
      </c>
      <c r="B16" s="198" t="s">
        <v>311</v>
      </c>
      <c r="C16" s="199">
        <v>1</v>
      </c>
      <c r="D16" s="200" t="s">
        <v>26</v>
      </c>
      <c r="E16" s="201">
        <v>8.4</v>
      </c>
      <c r="F16" s="277">
        <v>8.2799999999999994</v>
      </c>
    </row>
    <row r="17" spans="1:6" x14ac:dyDescent="0.2">
      <c r="A17" s="242">
        <v>5</v>
      </c>
      <c r="B17" s="202" t="s">
        <v>307</v>
      </c>
      <c r="C17" s="203">
        <v>1</v>
      </c>
      <c r="D17" s="200" t="s">
        <v>26</v>
      </c>
      <c r="E17" s="201">
        <v>29.4</v>
      </c>
      <c r="F17" s="277">
        <v>26.5</v>
      </c>
    </row>
    <row r="18" spans="1:6" x14ac:dyDescent="0.2">
      <c r="A18" s="242">
        <v>6</v>
      </c>
      <c r="B18" s="202" t="s">
        <v>305</v>
      </c>
      <c r="C18" s="203">
        <v>1</v>
      </c>
      <c r="D18" s="200" t="s">
        <v>26</v>
      </c>
      <c r="E18" s="201">
        <v>9.5</v>
      </c>
      <c r="F18" s="277">
        <v>8.4</v>
      </c>
    </row>
    <row r="19" spans="1:6" x14ac:dyDescent="0.2">
      <c r="A19" s="307">
        <v>7</v>
      </c>
      <c r="B19" s="308" t="s">
        <v>331</v>
      </c>
      <c r="C19" s="309">
        <v>1</v>
      </c>
      <c r="D19" s="310" t="s">
        <v>26</v>
      </c>
      <c r="E19" s="311">
        <v>21.4</v>
      </c>
      <c r="F19" s="312">
        <v>20.6</v>
      </c>
    </row>
    <row r="20" spans="1:6" ht="25.5" x14ac:dyDescent="0.2">
      <c r="A20" s="242">
        <v>8</v>
      </c>
      <c r="B20" s="218" t="s">
        <v>207</v>
      </c>
      <c r="C20" s="243">
        <v>1</v>
      </c>
      <c r="D20" s="204" t="s">
        <v>185</v>
      </c>
      <c r="E20" s="201">
        <v>1.9</v>
      </c>
      <c r="F20" s="277"/>
    </row>
    <row r="21" spans="1:6" x14ac:dyDescent="0.2">
      <c r="A21" s="242">
        <v>9</v>
      </c>
      <c r="B21" s="202" t="s">
        <v>332</v>
      </c>
      <c r="C21" s="203"/>
      <c r="D21" s="200"/>
      <c r="E21" s="201">
        <f>E22+E23+E24+E25</f>
        <v>236.4</v>
      </c>
      <c r="F21" s="277">
        <f>F22+F23+F24+F25</f>
        <v>157.81199999999998</v>
      </c>
    </row>
    <row r="22" spans="1:6" x14ac:dyDescent="0.2">
      <c r="A22" s="242">
        <v>10</v>
      </c>
      <c r="B22" s="205" t="s">
        <v>333</v>
      </c>
      <c r="C22" s="206">
        <v>4</v>
      </c>
      <c r="D22" s="207" t="s">
        <v>26</v>
      </c>
      <c r="E22" s="208">
        <v>133.5</v>
      </c>
      <c r="F22" s="278">
        <v>130.66499999999999</v>
      </c>
    </row>
    <row r="23" spans="1:6" x14ac:dyDescent="0.2">
      <c r="A23" s="242">
        <v>11</v>
      </c>
      <c r="B23" s="205" t="s">
        <v>334</v>
      </c>
      <c r="C23" s="206">
        <v>1</v>
      </c>
      <c r="D23" s="207" t="s">
        <v>26</v>
      </c>
      <c r="E23" s="208">
        <v>5.9</v>
      </c>
      <c r="F23" s="278">
        <v>4.7</v>
      </c>
    </row>
    <row r="24" spans="1:6" ht="40.5" customHeight="1" x14ac:dyDescent="0.2">
      <c r="A24" s="242">
        <v>12</v>
      </c>
      <c r="B24" s="205" t="s">
        <v>335</v>
      </c>
      <c r="C24" s="206">
        <v>4</v>
      </c>
      <c r="D24" s="209" t="s">
        <v>336</v>
      </c>
      <c r="E24" s="208">
        <v>10</v>
      </c>
      <c r="F24" s="278"/>
    </row>
    <row r="25" spans="1:6" ht="25.5" x14ac:dyDescent="0.2">
      <c r="A25" s="242">
        <v>13</v>
      </c>
      <c r="B25" s="205" t="s">
        <v>337</v>
      </c>
      <c r="C25" s="206">
        <v>4</v>
      </c>
      <c r="D25" s="209" t="s">
        <v>27</v>
      </c>
      <c r="E25" s="208">
        <v>87</v>
      </c>
      <c r="F25" s="278">
        <f>20.307+2.14</f>
        <v>22.446999999999999</v>
      </c>
    </row>
    <row r="26" spans="1:6" x14ac:dyDescent="0.2">
      <c r="A26" s="242">
        <v>14</v>
      </c>
      <c r="B26" s="202" t="s">
        <v>338</v>
      </c>
      <c r="C26" s="203">
        <v>1</v>
      </c>
      <c r="D26" s="200" t="s">
        <v>26</v>
      </c>
      <c r="E26" s="201">
        <v>6.7</v>
      </c>
      <c r="F26" s="277">
        <v>6.4</v>
      </c>
    </row>
    <row r="27" spans="1:6" x14ac:dyDescent="0.2">
      <c r="A27" s="242">
        <v>15</v>
      </c>
      <c r="B27" s="202" t="s">
        <v>339</v>
      </c>
      <c r="C27" s="203">
        <v>1</v>
      </c>
      <c r="D27" s="200" t="s">
        <v>26</v>
      </c>
      <c r="E27" s="201">
        <v>0.5</v>
      </c>
      <c r="F27" s="279"/>
    </row>
    <row r="28" spans="1:6" x14ac:dyDescent="0.2">
      <c r="A28" s="242">
        <v>16</v>
      </c>
      <c r="B28" s="202" t="s">
        <v>340</v>
      </c>
      <c r="C28" s="203"/>
      <c r="D28" s="200"/>
      <c r="E28" s="201">
        <f>E29+E30+E31</f>
        <v>485.5</v>
      </c>
      <c r="F28" s="277">
        <v>13.4</v>
      </c>
    </row>
    <row r="29" spans="1:6" x14ac:dyDescent="0.2">
      <c r="A29" s="242">
        <v>17</v>
      </c>
      <c r="B29" s="205" t="s">
        <v>341</v>
      </c>
      <c r="C29" s="206">
        <v>4</v>
      </c>
      <c r="D29" s="207" t="s">
        <v>342</v>
      </c>
      <c r="E29" s="208">
        <v>466.8</v>
      </c>
      <c r="F29" s="278"/>
    </row>
    <row r="30" spans="1:6" x14ac:dyDescent="0.2">
      <c r="A30" s="242">
        <v>18</v>
      </c>
      <c r="B30" s="205" t="s">
        <v>343</v>
      </c>
      <c r="C30" s="206">
        <v>1</v>
      </c>
      <c r="D30" s="207" t="s">
        <v>26</v>
      </c>
      <c r="E30" s="208">
        <v>14.7</v>
      </c>
      <c r="F30" s="278">
        <v>13.4</v>
      </c>
    </row>
    <row r="31" spans="1:6" x14ac:dyDescent="0.2">
      <c r="A31" s="242">
        <v>19</v>
      </c>
      <c r="B31" s="205" t="s">
        <v>344</v>
      </c>
      <c r="C31" s="206">
        <v>1</v>
      </c>
      <c r="D31" s="207" t="s">
        <v>345</v>
      </c>
      <c r="E31" s="208">
        <v>4</v>
      </c>
      <c r="F31" s="280"/>
    </row>
    <row r="32" spans="1:6" x14ac:dyDescent="0.2">
      <c r="A32" s="242">
        <v>20</v>
      </c>
      <c r="B32" s="202" t="s">
        <v>346</v>
      </c>
      <c r="C32" s="203"/>
      <c r="D32" s="207"/>
      <c r="E32" s="201">
        <f>E33+E34+E35</f>
        <v>1328</v>
      </c>
      <c r="F32" s="277">
        <f>F34+F35</f>
        <v>366.77699999999999</v>
      </c>
    </row>
    <row r="33" spans="1:6" x14ac:dyDescent="0.2">
      <c r="A33" s="242">
        <v>21</v>
      </c>
      <c r="B33" s="205" t="s">
        <v>347</v>
      </c>
      <c r="C33" s="206">
        <v>4</v>
      </c>
      <c r="D33" s="207" t="s">
        <v>342</v>
      </c>
      <c r="E33" s="208">
        <v>941.1</v>
      </c>
      <c r="F33" s="280"/>
    </row>
    <row r="34" spans="1:6" x14ac:dyDescent="0.2">
      <c r="A34" s="242">
        <v>22</v>
      </c>
      <c r="B34" s="205" t="s">
        <v>348</v>
      </c>
      <c r="C34" s="206">
        <v>1</v>
      </c>
      <c r="D34" s="207" t="s">
        <v>26</v>
      </c>
      <c r="E34" s="208">
        <v>28.2</v>
      </c>
      <c r="F34" s="278">
        <v>26.477</v>
      </c>
    </row>
    <row r="35" spans="1:6" ht="12.75" customHeight="1" x14ac:dyDescent="0.2">
      <c r="A35" s="1188">
        <v>23</v>
      </c>
      <c r="B35" s="208" t="s">
        <v>349</v>
      </c>
      <c r="C35" s="1189">
        <v>4</v>
      </c>
      <c r="D35" s="1190" t="s">
        <v>194</v>
      </c>
      <c r="E35" s="208">
        <v>358.7</v>
      </c>
      <c r="F35" s="278">
        <v>340.3</v>
      </c>
    </row>
    <row r="36" spans="1:6" x14ac:dyDescent="0.2">
      <c r="A36" s="242">
        <v>24</v>
      </c>
      <c r="B36" s="202" t="s">
        <v>350</v>
      </c>
      <c r="C36" s="203"/>
      <c r="D36" s="207"/>
      <c r="E36" s="201">
        <f>E37+E38</f>
        <v>243.50000000000003</v>
      </c>
      <c r="F36" s="277">
        <f>F37</f>
        <v>6.1</v>
      </c>
    </row>
    <row r="37" spans="1:6" x14ac:dyDescent="0.2">
      <c r="A37" s="242">
        <v>25</v>
      </c>
      <c r="B37" s="205" t="s">
        <v>351</v>
      </c>
      <c r="C37" s="206">
        <v>1</v>
      </c>
      <c r="D37" s="207" t="s">
        <v>352</v>
      </c>
      <c r="E37" s="208">
        <v>7.056</v>
      </c>
      <c r="F37" s="278">
        <v>6.1</v>
      </c>
    </row>
    <row r="38" spans="1:6" x14ac:dyDescent="0.2">
      <c r="A38" s="242">
        <v>26</v>
      </c>
      <c r="B38" s="205" t="s">
        <v>353</v>
      </c>
      <c r="C38" s="206">
        <v>4</v>
      </c>
      <c r="D38" s="207"/>
      <c r="E38" s="1191">
        <f>SUM(E39:E48)</f>
        <v>236.44400000000002</v>
      </c>
      <c r="F38" s="280"/>
    </row>
    <row r="39" spans="1:6" x14ac:dyDescent="0.2">
      <c r="A39" s="242">
        <v>27</v>
      </c>
      <c r="B39" s="205" t="s">
        <v>354</v>
      </c>
      <c r="C39" s="206">
        <v>4</v>
      </c>
      <c r="D39" s="207" t="s">
        <v>355</v>
      </c>
      <c r="E39" s="208">
        <v>26.88</v>
      </c>
      <c r="F39" s="280"/>
    </row>
    <row r="40" spans="1:6" x14ac:dyDescent="0.2">
      <c r="A40" s="242">
        <v>28</v>
      </c>
      <c r="B40" s="205"/>
      <c r="C40" s="206">
        <v>4</v>
      </c>
      <c r="D40" s="207" t="s">
        <v>356</v>
      </c>
      <c r="E40" s="205">
        <v>14.112</v>
      </c>
      <c r="F40" s="280"/>
    </row>
    <row r="41" spans="1:6" x14ac:dyDescent="0.2">
      <c r="A41" s="242">
        <v>29</v>
      </c>
      <c r="B41" s="205"/>
      <c r="C41" s="206">
        <v>4</v>
      </c>
      <c r="D41" s="207" t="s">
        <v>357</v>
      </c>
      <c r="E41" s="205">
        <v>17.952000000000002</v>
      </c>
      <c r="F41" s="280"/>
    </row>
    <row r="42" spans="1:6" x14ac:dyDescent="0.2">
      <c r="A42" s="242">
        <v>30</v>
      </c>
      <c r="B42" s="205"/>
      <c r="C42" s="206">
        <v>4</v>
      </c>
      <c r="D42" s="207" t="s">
        <v>358</v>
      </c>
      <c r="E42" s="208">
        <v>5.04</v>
      </c>
      <c r="F42" s="280"/>
    </row>
    <row r="43" spans="1:6" x14ac:dyDescent="0.2">
      <c r="A43" s="242">
        <v>31</v>
      </c>
      <c r="B43" s="205"/>
      <c r="C43" s="206">
        <v>4</v>
      </c>
      <c r="D43" s="207" t="s">
        <v>359</v>
      </c>
      <c r="E43" s="208">
        <v>7.2320000000000002</v>
      </c>
      <c r="F43" s="280"/>
    </row>
    <row r="44" spans="1:6" x14ac:dyDescent="0.2">
      <c r="A44" s="242">
        <v>32</v>
      </c>
      <c r="B44" s="205"/>
      <c r="C44" s="206">
        <v>4</v>
      </c>
      <c r="D44" s="207" t="s">
        <v>360</v>
      </c>
      <c r="E44" s="208">
        <v>24.655999999999999</v>
      </c>
      <c r="F44" s="280"/>
    </row>
    <row r="45" spans="1:6" x14ac:dyDescent="0.2">
      <c r="A45" s="242">
        <v>33</v>
      </c>
      <c r="B45" s="205"/>
      <c r="C45" s="206">
        <v>4</v>
      </c>
      <c r="D45" s="207" t="s">
        <v>361</v>
      </c>
      <c r="E45" s="205">
        <v>20.768000000000001</v>
      </c>
      <c r="F45" s="280"/>
    </row>
    <row r="46" spans="1:6" x14ac:dyDescent="0.2">
      <c r="A46" s="242">
        <v>34</v>
      </c>
      <c r="B46" s="205"/>
      <c r="C46" s="206">
        <v>4</v>
      </c>
      <c r="D46" s="207" t="s">
        <v>362</v>
      </c>
      <c r="E46" s="205">
        <v>9.0719999999999992</v>
      </c>
      <c r="F46" s="280"/>
    </row>
    <row r="47" spans="1:6" x14ac:dyDescent="0.2">
      <c r="A47" s="242">
        <v>35</v>
      </c>
      <c r="B47" s="205"/>
      <c r="C47" s="206">
        <v>4</v>
      </c>
      <c r="D47" s="207" t="s">
        <v>363</v>
      </c>
      <c r="E47" s="205">
        <v>25.648</v>
      </c>
      <c r="F47" s="280"/>
    </row>
    <row r="48" spans="1:6" x14ac:dyDescent="0.2">
      <c r="A48" s="242">
        <v>36</v>
      </c>
      <c r="B48" s="205"/>
      <c r="C48" s="206">
        <v>4</v>
      </c>
      <c r="D48" s="207" t="s">
        <v>364</v>
      </c>
      <c r="E48" s="208">
        <v>85.084000000000003</v>
      </c>
      <c r="F48" s="280"/>
    </row>
    <row r="49" spans="1:6" x14ac:dyDescent="0.2">
      <c r="A49" s="242">
        <v>37</v>
      </c>
      <c r="B49" s="202" t="s">
        <v>365</v>
      </c>
      <c r="C49" s="203">
        <v>1</v>
      </c>
      <c r="D49" s="200"/>
      <c r="E49" s="201">
        <f>5.9-0.8</f>
        <v>5.1000000000000005</v>
      </c>
      <c r="F49" s="277">
        <f>5.3-0.789</f>
        <v>4.5110000000000001</v>
      </c>
    </row>
    <row r="50" spans="1:6" x14ac:dyDescent="0.2">
      <c r="A50" s="242">
        <v>38</v>
      </c>
      <c r="B50" s="202" t="s">
        <v>378</v>
      </c>
      <c r="C50" s="203"/>
      <c r="D50" s="210" t="s">
        <v>366</v>
      </c>
      <c r="E50" s="211">
        <v>5.0999999999999996</v>
      </c>
      <c r="F50" s="278">
        <v>4.5110000000000001</v>
      </c>
    </row>
    <row r="51" spans="1:6" x14ac:dyDescent="0.2">
      <c r="A51" s="242">
        <v>39</v>
      </c>
      <c r="B51" s="202" t="s">
        <v>290</v>
      </c>
      <c r="C51" s="203">
        <v>1</v>
      </c>
      <c r="D51" s="207" t="s">
        <v>26</v>
      </c>
      <c r="E51" s="201">
        <v>4.2</v>
      </c>
      <c r="F51" s="277"/>
    </row>
    <row r="52" spans="1:6" x14ac:dyDescent="0.2">
      <c r="A52" s="242">
        <v>40</v>
      </c>
      <c r="B52" s="202" t="s">
        <v>367</v>
      </c>
      <c r="C52" s="203">
        <v>1</v>
      </c>
      <c r="D52" s="207"/>
      <c r="E52" s="201">
        <v>217.7</v>
      </c>
      <c r="F52" s="277">
        <v>204.715</v>
      </c>
    </row>
    <row r="53" spans="1:6" x14ac:dyDescent="0.2">
      <c r="A53" s="242">
        <v>41</v>
      </c>
      <c r="B53" s="206" t="s">
        <v>44</v>
      </c>
      <c r="C53" s="203">
        <v>1</v>
      </c>
      <c r="D53" s="207" t="s">
        <v>26</v>
      </c>
      <c r="E53" s="208">
        <v>215.2</v>
      </c>
      <c r="F53" s="278">
        <v>204.715</v>
      </c>
    </row>
    <row r="54" spans="1:6" x14ac:dyDescent="0.2">
      <c r="A54" s="242">
        <v>42</v>
      </c>
      <c r="B54" s="202"/>
      <c r="C54" s="203">
        <v>1</v>
      </c>
      <c r="D54" s="207" t="s">
        <v>7</v>
      </c>
      <c r="E54" s="208">
        <v>0.5</v>
      </c>
      <c r="F54" s="277"/>
    </row>
    <row r="55" spans="1:6" x14ac:dyDescent="0.2">
      <c r="A55" s="242">
        <v>43</v>
      </c>
      <c r="B55" s="202"/>
      <c r="C55" s="203">
        <v>1</v>
      </c>
      <c r="D55" s="207" t="s">
        <v>8</v>
      </c>
      <c r="E55" s="208">
        <v>0.5</v>
      </c>
      <c r="F55" s="277"/>
    </row>
    <row r="56" spans="1:6" x14ac:dyDescent="0.2">
      <c r="A56" s="242">
        <v>44</v>
      </c>
      <c r="B56" s="202"/>
      <c r="C56" s="203">
        <v>1</v>
      </c>
      <c r="D56" s="207" t="s">
        <v>9</v>
      </c>
      <c r="E56" s="208">
        <v>0.5</v>
      </c>
      <c r="F56" s="277"/>
    </row>
    <row r="57" spans="1:6" x14ac:dyDescent="0.2">
      <c r="A57" s="242">
        <v>45</v>
      </c>
      <c r="B57" s="202"/>
      <c r="C57" s="203">
        <v>1</v>
      </c>
      <c r="D57" s="207" t="s">
        <v>13</v>
      </c>
      <c r="E57" s="208">
        <v>0.5</v>
      </c>
      <c r="F57" s="277"/>
    </row>
    <row r="58" spans="1:6" x14ac:dyDescent="0.2">
      <c r="A58" s="242">
        <v>46</v>
      </c>
      <c r="B58" s="202"/>
      <c r="C58" s="203">
        <v>1</v>
      </c>
      <c r="D58" s="207" t="s">
        <v>15</v>
      </c>
      <c r="E58" s="208">
        <v>0.5</v>
      </c>
      <c r="F58" s="277"/>
    </row>
    <row r="59" spans="1:6" x14ac:dyDescent="0.2">
      <c r="A59" s="242">
        <v>47</v>
      </c>
      <c r="B59" s="202" t="s">
        <v>301</v>
      </c>
      <c r="C59" s="203">
        <v>6</v>
      </c>
      <c r="D59" s="207" t="s">
        <v>368</v>
      </c>
      <c r="E59" s="201">
        <v>286</v>
      </c>
      <c r="F59" s="280"/>
    </row>
    <row r="60" spans="1:6" ht="38.25" x14ac:dyDescent="0.2">
      <c r="A60" s="242">
        <v>48</v>
      </c>
      <c r="B60" s="1222" t="s">
        <v>470</v>
      </c>
      <c r="C60" s="249">
        <v>1</v>
      </c>
      <c r="D60" s="207" t="s">
        <v>26</v>
      </c>
      <c r="E60" s="201">
        <v>1.9139999999999999</v>
      </c>
      <c r="F60" s="280"/>
    </row>
    <row r="61" spans="1:6" x14ac:dyDescent="0.2">
      <c r="A61" s="242">
        <v>49</v>
      </c>
      <c r="B61" s="202" t="s">
        <v>369</v>
      </c>
      <c r="C61" s="203">
        <v>1</v>
      </c>
      <c r="D61" s="210" t="s">
        <v>26</v>
      </c>
      <c r="E61" s="201">
        <v>7.4470000000000001</v>
      </c>
      <c r="F61" s="277">
        <v>4.9000000000000004</v>
      </c>
    </row>
    <row r="62" spans="1:6" ht="25.5" x14ac:dyDescent="0.2">
      <c r="A62" s="242">
        <v>50</v>
      </c>
      <c r="B62" s="202" t="s">
        <v>1</v>
      </c>
      <c r="C62" s="203">
        <v>1</v>
      </c>
      <c r="D62" s="204" t="s">
        <v>1</v>
      </c>
      <c r="E62" s="201">
        <v>1208.9000000000001</v>
      </c>
      <c r="F62" s="1192">
        <v>1121.1380200000001</v>
      </c>
    </row>
    <row r="63" spans="1:6" ht="25.5" x14ac:dyDescent="0.2">
      <c r="A63" s="242">
        <v>51</v>
      </c>
      <c r="B63" s="202" t="s">
        <v>297</v>
      </c>
      <c r="C63" s="203">
        <v>4</v>
      </c>
      <c r="D63" s="212" t="s">
        <v>6</v>
      </c>
      <c r="E63" s="201">
        <v>291.39999999999998</v>
      </c>
      <c r="F63" s="277">
        <f>191.5-3.4</f>
        <v>188.1</v>
      </c>
    </row>
    <row r="64" spans="1:6" ht="26.25" thickBot="1" x14ac:dyDescent="0.25">
      <c r="A64" s="245">
        <v>52</v>
      </c>
      <c r="B64" s="213" t="s">
        <v>370</v>
      </c>
      <c r="C64" s="214">
        <v>4</v>
      </c>
      <c r="D64" s="215" t="s">
        <v>194</v>
      </c>
      <c r="E64" s="216">
        <v>185.4</v>
      </c>
      <c r="F64" s="277">
        <v>50.119</v>
      </c>
    </row>
    <row r="65" spans="1:6" ht="45" customHeight="1" thickBot="1" x14ac:dyDescent="0.25">
      <c r="A65" s="422">
        <v>53</v>
      </c>
      <c r="B65" s="423" t="s">
        <v>477</v>
      </c>
      <c r="C65" s="424"/>
      <c r="D65" s="425"/>
      <c r="E65" s="426">
        <f>E64+E63+E62+E61+E60+E59+E52+E51+E49+E36+E32+E28+E27+E26+E21+SUM(E13:E20)</f>
        <v>4625.7609999999995</v>
      </c>
      <c r="F65" s="427">
        <f>F64+F63+F62+F61+F60+F59+F52+F51+F49+F36+F32+F28+F27+F26+F21+SUM(F13:F20)</f>
        <v>2217.8520200000003</v>
      </c>
    </row>
    <row r="66" spans="1:6" x14ac:dyDescent="0.2">
      <c r="A66" s="1193">
        <v>54</v>
      </c>
      <c r="B66" s="1194" t="s">
        <v>236</v>
      </c>
      <c r="C66" s="1195">
        <v>2</v>
      </c>
      <c r="D66" s="1196" t="s">
        <v>371</v>
      </c>
      <c r="E66" s="394">
        <v>8555.4</v>
      </c>
      <c r="F66" s="395">
        <v>8211.2090000000007</v>
      </c>
    </row>
    <row r="67" spans="1:6" ht="38.25" x14ac:dyDescent="0.2">
      <c r="A67" s="248">
        <v>55</v>
      </c>
      <c r="B67" s="246" t="s">
        <v>247</v>
      </c>
      <c r="C67" s="263">
        <v>2</v>
      </c>
      <c r="D67" s="212"/>
      <c r="E67" s="201">
        <v>7</v>
      </c>
      <c r="F67" s="277">
        <v>6.9</v>
      </c>
    </row>
    <row r="68" spans="1:6" x14ac:dyDescent="0.2">
      <c r="A68" s="248">
        <v>56</v>
      </c>
      <c r="B68" s="1222" t="s">
        <v>766</v>
      </c>
      <c r="C68" s="263"/>
      <c r="D68" s="209" t="s">
        <v>372</v>
      </c>
      <c r="E68" s="208">
        <v>3</v>
      </c>
      <c r="F68" s="278">
        <v>2.9569999999999999</v>
      </c>
    </row>
    <row r="69" spans="1:6" ht="25.5" x14ac:dyDescent="0.2">
      <c r="A69" s="248">
        <v>57</v>
      </c>
      <c r="B69" s="1223"/>
      <c r="C69" s="263"/>
      <c r="D69" s="209" t="s">
        <v>18</v>
      </c>
      <c r="E69" s="208">
        <v>4</v>
      </c>
      <c r="F69" s="278">
        <v>3.9430000000000001</v>
      </c>
    </row>
    <row r="70" spans="1:6" ht="54" customHeight="1" x14ac:dyDescent="0.2">
      <c r="A70" s="242">
        <v>58</v>
      </c>
      <c r="B70" s="262" t="s">
        <v>246</v>
      </c>
      <c r="C70" s="199">
        <v>4</v>
      </c>
      <c r="D70" s="321" t="s">
        <v>85</v>
      </c>
      <c r="E70" s="323">
        <v>211.4</v>
      </c>
      <c r="F70" s="277"/>
    </row>
    <row r="71" spans="1:6" ht="35.25" customHeight="1" x14ac:dyDescent="0.2">
      <c r="A71" s="248">
        <v>59</v>
      </c>
      <c r="B71" s="198" t="s">
        <v>707</v>
      </c>
      <c r="C71" s="261">
        <v>4</v>
      </c>
      <c r="D71" s="212"/>
      <c r="E71" s="201">
        <f>E72+E73</f>
        <v>139.24</v>
      </c>
      <c r="F71" s="277">
        <v>1.9</v>
      </c>
    </row>
    <row r="72" spans="1:6" ht="25.5" x14ac:dyDescent="0.2">
      <c r="A72" s="248">
        <v>60</v>
      </c>
      <c r="B72" s="198" t="s">
        <v>44</v>
      </c>
      <c r="C72" s="261"/>
      <c r="D72" s="209" t="s">
        <v>85</v>
      </c>
      <c r="E72" s="208">
        <v>135.24</v>
      </c>
      <c r="F72" s="278"/>
    </row>
    <row r="73" spans="1:6" ht="15" customHeight="1" x14ac:dyDescent="0.2">
      <c r="A73" s="248">
        <v>61</v>
      </c>
      <c r="B73" s="227"/>
      <c r="C73" s="261"/>
      <c r="D73" s="233" t="s">
        <v>26</v>
      </c>
      <c r="E73" s="208">
        <v>4</v>
      </c>
      <c r="F73" s="278">
        <v>3.9420000000000002</v>
      </c>
    </row>
    <row r="74" spans="1:6" ht="30" customHeight="1" x14ac:dyDescent="0.2">
      <c r="A74" s="242">
        <v>62</v>
      </c>
      <c r="B74" s="1223" t="s">
        <v>373</v>
      </c>
      <c r="C74" s="249">
        <v>3</v>
      </c>
      <c r="D74" s="212" t="s">
        <v>534</v>
      </c>
      <c r="E74" s="201">
        <v>34.1</v>
      </c>
      <c r="F74" s="277"/>
    </row>
    <row r="75" spans="1:6" ht="30" customHeight="1" x14ac:dyDescent="0.2">
      <c r="A75" s="242">
        <v>63</v>
      </c>
      <c r="B75" s="1222" t="s">
        <v>317</v>
      </c>
      <c r="C75" s="249">
        <v>1</v>
      </c>
      <c r="D75" s="204" t="s">
        <v>26</v>
      </c>
      <c r="E75" s="201">
        <v>20.847999999999999</v>
      </c>
      <c r="F75" s="277">
        <v>20.55</v>
      </c>
    </row>
    <row r="76" spans="1:6" ht="40.5" customHeight="1" x14ac:dyDescent="0.2">
      <c r="A76" s="242">
        <v>64</v>
      </c>
      <c r="B76" s="1222" t="s">
        <v>315</v>
      </c>
      <c r="C76" s="249">
        <v>2</v>
      </c>
      <c r="D76" s="204" t="s">
        <v>34</v>
      </c>
      <c r="E76" s="201">
        <v>118.1</v>
      </c>
      <c r="F76" s="277">
        <v>91.7</v>
      </c>
    </row>
    <row r="77" spans="1:6" ht="43.5" customHeight="1" x14ac:dyDescent="0.2">
      <c r="A77" s="242">
        <v>65</v>
      </c>
      <c r="B77" s="1222" t="s">
        <v>471</v>
      </c>
      <c r="C77" s="249">
        <v>2</v>
      </c>
      <c r="D77" s="204" t="s">
        <v>19</v>
      </c>
      <c r="E77" s="201">
        <v>0.7</v>
      </c>
      <c r="F77" s="277"/>
    </row>
    <row r="78" spans="1:6" s="292" customFormat="1" ht="45" customHeight="1" x14ac:dyDescent="0.2">
      <c r="A78" s="242">
        <v>66</v>
      </c>
      <c r="B78" s="1222" t="s">
        <v>472</v>
      </c>
      <c r="C78" s="249"/>
      <c r="D78" s="212"/>
      <c r="E78" s="201">
        <f>E79+E80+E81+E82+E83</f>
        <v>16.105</v>
      </c>
      <c r="F78" s="277">
        <f>F79+F80+F81+F82+F83</f>
        <v>7.2560000000000002</v>
      </c>
    </row>
    <row r="79" spans="1:6" x14ac:dyDescent="0.2">
      <c r="A79" s="242">
        <v>67</v>
      </c>
      <c r="B79" s="1222" t="s">
        <v>600</v>
      </c>
      <c r="C79" s="249">
        <v>2</v>
      </c>
      <c r="D79" s="209" t="s">
        <v>374</v>
      </c>
      <c r="E79" s="208">
        <v>3.2210000000000001</v>
      </c>
      <c r="F79" s="277"/>
    </row>
    <row r="80" spans="1:6" s="292" customFormat="1" x14ac:dyDescent="0.2">
      <c r="A80" s="242">
        <v>68</v>
      </c>
      <c r="B80" s="1222"/>
      <c r="C80" s="249"/>
      <c r="D80" s="209" t="s">
        <v>17</v>
      </c>
      <c r="E80" s="208">
        <v>3.2210000000000001</v>
      </c>
      <c r="F80" s="278">
        <v>1.8140000000000001</v>
      </c>
    </row>
    <row r="81" spans="1:7" s="293" customFormat="1" x14ac:dyDescent="0.2">
      <c r="A81" s="242">
        <v>69</v>
      </c>
      <c r="B81" s="1222"/>
      <c r="C81" s="249"/>
      <c r="D81" s="209" t="s">
        <v>547</v>
      </c>
      <c r="E81" s="208">
        <v>3.2210000000000001</v>
      </c>
      <c r="F81" s="278">
        <v>1.8140000000000001</v>
      </c>
    </row>
    <row r="82" spans="1:7" s="292" customFormat="1" x14ac:dyDescent="0.2">
      <c r="A82" s="242">
        <v>70</v>
      </c>
      <c r="B82" s="1222"/>
      <c r="C82" s="249"/>
      <c r="D82" s="209" t="s">
        <v>540</v>
      </c>
      <c r="E82" s="208">
        <v>3.2210000000000001</v>
      </c>
      <c r="F82" s="278">
        <v>1.8140000000000001</v>
      </c>
    </row>
    <row r="83" spans="1:7" s="293" customFormat="1" x14ac:dyDescent="0.2">
      <c r="A83" s="242">
        <v>71</v>
      </c>
      <c r="B83" s="1222"/>
      <c r="C83" s="249"/>
      <c r="D83" s="209" t="s">
        <v>601</v>
      </c>
      <c r="E83" s="208">
        <v>3.2210000000000001</v>
      </c>
      <c r="F83" s="278">
        <v>1.8140000000000001</v>
      </c>
    </row>
    <row r="84" spans="1:7" x14ac:dyDescent="0.2">
      <c r="A84" s="242">
        <v>72</v>
      </c>
      <c r="B84" s="1222" t="s">
        <v>375</v>
      </c>
      <c r="C84" s="249">
        <v>2</v>
      </c>
      <c r="D84" s="212" t="s">
        <v>371</v>
      </c>
      <c r="E84" s="201">
        <v>138.80000000000001</v>
      </c>
      <c r="F84" s="277">
        <f>36.941-0.558</f>
        <v>36.383000000000003</v>
      </c>
    </row>
    <row r="85" spans="1:7" ht="25.5" x14ac:dyDescent="0.2">
      <c r="A85" s="242">
        <v>73</v>
      </c>
      <c r="B85" s="246" t="s">
        <v>465</v>
      </c>
      <c r="C85" s="247">
        <v>2</v>
      </c>
      <c r="D85" s="212" t="s">
        <v>371</v>
      </c>
      <c r="E85" s="201">
        <v>177</v>
      </c>
      <c r="F85" s="277">
        <v>174.4</v>
      </c>
    </row>
    <row r="86" spans="1:7" ht="28.5" customHeight="1" x14ac:dyDescent="0.2">
      <c r="A86" s="248">
        <v>74</v>
      </c>
      <c r="B86" s="259" t="s">
        <v>463</v>
      </c>
      <c r="C86" s="249">
        <v>4</v>
      </c>
      <c r="D86" s="235" t="s">
        <v>27</v>
      </c>
      <c r="E86" s="201">
        <f>126.989-77.009</f>
        <v>49.980000000000004</v>
      </c>
      <c r="F86" s="277">
        <f>80-37.2</f>
        <v>42.8</v>
      </c>
    </row>
    <row r="87" spans="1:7" ht="13.5" customHeight="1" x14ac:dyDescent="0.2">
      <c r="A87" s="250">
        <v>75</v>
      </c>
      <c r="B87" s="234" t="s">
        <v>461</v>
      </c>
      <c r="C87" s="260"/>
      <c r="D87" s="1197"/>
      <c r="E87" s="1198">
        <v>11.15606</v>
      </c>
      <c r="F87" s="1199"/>
    </row>
    <row r="88" spans="1:7" ht="25.5" x14ac:dyDescent="0.2">
      <c r="A88" s="248">
        <v>76</v>
      </c>
      <c r="B88" s="275" t="s">
        <v>44</v>
      </c>
      <c r="C88" s="1200">
        <v>4</v>
      </c>
      <c r="D88" s="233" t="s">
        <v>85</v>
      </c>
      <c r="E88" s="1201">
        <v>10.726979999999999</v>
      </c>
      <c r="F88" s="277"/>
    </row>
    <row r="89" spans="1:7" ht="15.75" x14ac:dyDescent="0.2">
      <c r="A89" s="248">
        <v>77</v>
      </c>
      <c r="B89" s="251"/>
      <c r="C89" s="1200">
        <v>1</v>
      </c>
      <c r="D89" s="233" t="s">
        <v>26</v>
      </c>
      <c r="E89" s="1202">
        <v>0.42908000000000002</v>
      </c>
      <c r="F89" s="277"/>
    </row>
    <row r="90" spans="1:7" ht="44.25" customHeight="1" x14ac:dyDescent="0.2">
      <c r="A90" s="248">
        <v>78</v>
      </c>
      <c r="B90" s="234" t="s">
        <v>462</v>
      </c>
      <c r="C90" s="260"/>
      <c r="D90" s="235"/>
      <c r="E90" s="201">
        <v>52.802</v>
      </c>
      <c r="F90" s="277">
        <v>2.0110000000000001</v>
      </c>
      <c r="G90" s="195"/>
    </row>
    <row r="91" spans="1:7" ht="15.75" x14ac:dyDescent="0.2">
      <c r="A91" s="248">
        <v>79</v>
      </c>
      <c r="B91" s="275" t="s">
        <v>44</v>
      </c>
      <c r="C91" s="264">
        <v>4</v>
      </c>
      <c r="D91" s="451"/>
      <c r="E91" s="208">
        <v>50.287999999999997</v>
      </c>
      <c r="F91" s="277"/>
    </row>
    <row r="92" spans="1:7" ht="15.75" x14ac:dyDescent="0.2">
      <c r="A92" s="250">
        <v>80</v>
      </c>
      <c r="B92" s="251"/>
      <c r="C92" s="265">
        <v>1</v>
      </c>
      <c r="D92" s="209" t="s">
        <v>26</v>
      </c>
      <c r="E92" s="208">
        <v>2.5139999999999998</v>
      </c>
      <c r="F92" s="278">
        <v>2.0110000000000001</v>
      </c>
    </row>
    <row r="93" spans="1:7" ht="45.75" customHeight="1" x14ac:dyDescent="0.2">
      <c r="A93" s="248">
        <v>81</v>
      </c>
      <c r="B93" s="234" t="s">
        <v>478</v>
      </c>
      <c r="C93" s="260"/>
      <c r="D93" s="209"/>
      <c r="E93" s="201">
        <v>92.01</v>
      </c>
      <c r="F93" s="277">
        <v>90.7</v>
      </c>
    </row>
    <row r="94" spans="1:7" ht="25.5" x14ac:dyDescent="0.2">
      <c r="A94" s="248">
        <v>82</v>
      </c>
      <c r="B94" s="275" t="s">
        <v>44</v>
      </c>
      <c r="C94" s="260">
        <v>4</v>
      </c>
      <c r="D94" s="209" t="s">
        <v>27</v>
      </c>
      <c r="E94" s="208">
        <v>52.01</v>
      </c>
      <c r="F94" s="278">
        <v>51.3</v>
      </c>
    </row>
    <row r="95" spans="1:7" ht="25.5" x14ac:dyDescent="0.2">
      <c r="A95" s="248">
        <v>83</v>
      </c>
      <c r="B95" s="251"/>
      <c r="C95" s="260">
        <v>4</v>
      </c>
      <c r="D95" s="209" t="s">
        <v>194</v>
      </c>
      <c r="E95" s="208">
        <v>40</v>
      </c>
      <c r="F95" s="278">
        <v>39.4</v>
      </c>
    </row>
    <row r="96" spans="1:7" ht="38.25" x14ac:dyDescent="0.2">
      <c r="A96" s="242">
        <v>84</v>
      </c>
      <c r="B96" s="1223" t="s">
        <v>323</v>
      </c>
      <c r="C96" s="249">
        <v>5</v>
      </c>
      <c r="D96" s="212" t="s">
        <v>336</v>
      </c>
      <c r="E96" s="396">
        <v>1989</v>
      </c>
      <c r="F96" s="277"/>
    </row>
    <row r="97" spans="1:15" ht="25.5" x14ac:dyDescent="0.2">
      <c r="A97" s="242">
        <v>85</v>
      </c>
      <c r="B97" s="1224" t="s">
        <v>324</v>
      </c>
      <c r="C97" s="249">
        <v>6</v>
      </c>
      <c r="D97" s="204" t="s">
        <v>376</v>
      </c>
      <c r="E97" s="266">
        <v>737</v>
      </c>
      <c r="F97" s="277"/>
    </row>
    <row r="98" spans="1:15" ht="32.25" customHeight="1" x14ac:dyDescent="0.2">
      <c r="A98" s="248">
        <v>86</v>
      </c>
      <c r="B98" s="234" t="s">
        <v>535</v>
      </c>
      <c r="C98" s="249"/>
      <c r="D98" s="212"/>
      <c r="E98" s="266">
        <v>55.447000000000003</v>
      </c>
      <c r="F98" s="277">
        <f>F99+F100</f>
        <v>45.728999999999999</v>
      </c>
    </row>
    <row r="99" spans="1:15" ht="25.5" x14ac:dyDescent="0.2">
      <c r="A99" s="248">
        <v>87</v>
      </c>
      <c r="B99" s="1225" t="s">
        <v>44</v>
      </c>
      <c r="C99" s="249">
        <v>4</v>
      </c>
      <c r="D99" s="209" t="s">
        <v>27</v>
      </c>
      <c r="E99" s="304">
        <v>48.039000000000001</v>
      </c>
      <c r="F99" s="278">
        <v>38.427</v>
      </c>
    </row>
    <row r="100" spans="1:15" ht="25.5" x14ac:dyDescent="0.2">
      <c r="A100" s="248">
        <v>88</v>
      </c>
      <c r="B100" s="252"/>
      <c r="C100" s="249">
        <v>4</v>
      </c>
      <c r="D100" s="209" t="s">
        <v>194</v>
      </c>
      <c r="E100" s="304">
        <v>7.4080000000000004</v>
      </c>
      <c r="F100" s="278">
        <v>7.3019999999999996</v>
      </c>
    </row>
    <row r="101" spans="1:15" ht="38.25" x14ac:dyDescent="0.2">
      <c r="A101" s="248">
        <v>89</v>
      </c>
      <c r="B101" s="259" t="s">
        <v>506</v>
      </c>
      <c r="C101" s="249">
        <v>5</v>
      </c>
      <c r="D101" s="212" t="s">
        <v>336</v>
      </c>
      <c r="E101" s="313">
        <v>2502.3000000000002</v>
      </c>
      <c r="F101" s="277"/>
    </row>
    <row r="102" spans="1:15" ht="43.5" customHeight="1" x14ac:dyDescent="0.2">
      <c r="A102" s="242">
        <v>90</v>
      </c>
      <c r="B102" s="1203" t="s">
        <v>613</v>
      </c>
      <c r="C102" s="1204"/>
      <c r="D102" s="1205"/>
      <c r="E102" s="1206">
        <f>E103+E104</f>
        <v>48.58455</v>
      </c>
      <c r="F102" s="1207"/>
    </row>
    <row r="103" spans="1:15" s="239" customFormat="1" ht="25.5" x14ac:dyDescent="0.2">
      <c r="A103" s="242">
        <v>91</v>
      </c>
      <c r="B103" s="1203"/>
      <c r="C103" s="1204">
        <v>4</v>
      </c>
      <c r="D103" s="1208" t="s">
        <v>85</v>
      </c>
      <c r="E103" s="730">
        <v>47.631909999999998</v>
      </c>
      <c r="F103" s="277"/>
    </row>
    <row r="104" spans="1:15" s="239" customFormat="1" x14ac:dyDescent="0.2">
      <c r="A104" s="242">
        <v>92</v>
      </c>
      <c r="B104" s="1209"/>
      <c r="C104" s="1204">
        <v>1</v>
      </c>
      <c r="D104" s="1208" t="s">
        <v>26</v>
      </c>
      <c r="E104" s="731">
        <v>0.95264000000000004</v>
      </c>
      <c r="F104" s="1210"/>
    </row>
    <row r="105" spans="1:15" ht="30.75" customHeight="1" x14ac:dyDescent="0.2">
      <c r="A105" s="242">
        <v>93</v>
      </c>
      <c r="B105" s="1211" t="s">
        <v>536</v>
      </c>
      <c r="C105" s="249">
        <v>2</v>
      </c>
      <c r="D105" s="212" t="s">
        <v>196</v>
      </c>
      <c r="E105" s="1212">
        <v>77.358000000000004</v>
      </c>
      <c r="F105" s="277"/>
    </row>
    <row r="106" spans="1:15" ht="72" customHeight="1" x14ac:dyDescent="0.2">
      <c r="A106" s="242">
        <v>94</v>
      </c>
      <c r="B106" s="281" t="s">
        <v>537</v>
      </c>
      <c r="C106" s="249">
        <v>2</v>
      </c>
      <c r="D106" s="321" t="s">
        <v>196</v>
      </c>
      <c r="E106" s="322">
        <v>20.919</v>
      </c>
      <c r="F106" s="277"/>
    </row>
    <row r="107" spans="1:15" ht="45" customHeight="1" x14ac:dyDescent="0.2">
      <c r="A107" s="242">
        <v>95</v>
      </c>
      <c r="B107" s="1203" t="s">
        <v>513</v>
      </c>
      <c r="C107" s="249">
        <v>2</v>
      </c>
      <c r="D107" s="321" t="s">
        <v>23</v>
      </c>
      <c r="E107" s="322">
        <v>2.052</v>
      </c>
      <c r="F107" s="277"/>
    </row>
    <row r="108" spans="1:15" ht="46.5" customHeight="1" x14ac:dyDescent="0.2">
      <c r="A108" s="242">
        <v>96</v>
      </c>
      <c r="B108" s="1203" t="s">
        <v>515</v>
      </c>
      <c r="C108" s="249"/>
      <c r="D108" s="212"/>
      <c r="E108" s="313">
        <f>SUM(E109:E120)</f>
        <v>42.076000000000001</v>
      </c>
      <c r="F108" s="1213">
        <f>SUM(F109:F120)</f>
        <v>37.630000000000003</v>
      </c>
      <c r="G108" s="256"/>
      <c r="H108" s="240"/>
      <c r="I108" s="302"/>
      <c r="J108" s="257"/>
      <c r="K108" s="257"/>
      <c r="L108" s="257"/>
      <c r="M108" s="257"/>
      <c r="N108" s="7"/>
      <c r="O108" s="239"/>
    </row>
    <row r="109" spans="1:15" x14ac:dyDescent="0.2">
      <c r="A109" s="242">
        <v>97</v>
      </c>
      <c r="B109" s="1214" t="s">
        <v>44</v>
      </c>
      <c r="C109" s="249">
        <v>2</v>
      </c>
      <c r="D109" s="209" t="s">
        <v>200</v>
      </c>
      <c r="E109" s="1215">
        <v>3.9239999999999999</v>
      </c>
      <c r="F109" s="278">
        <v>3.5720000000000001</v>
      </c>
      <c r="G109" s="240"/>
      <c r="H109" s="240"/>
      <c r="I109" s="302"/>
      <c r="J109" s="257"/>
      <c r="K109" s="257"/>
      <c r="L109" s="257"/>
      <c r="M109" s="257"/>
      <c r="N109" s="7"/>
      <c r="O109" s="239"/>
    </row>
    <row r="110" spans="1:15" ht="25.5" x14ac:dyDescent="0.2">
      <c r="A110" s="242">
        <v>98</v>
      </c>
      <c r="B110" s="275"/>
      <c r="C110" s="249">
        <v>2</v>
      </c>
      <c r="D110" s="209" t="s">
        <v>18</v>
      </c>
      <c r="E110" s="318">
        <v>9.1240000000000006</v>
      </c>
      <c r="F110" s="278">
        <v>8.9939999999999998</v>
      </c>
      <c r="G110" s="240"/>
      <c r="H110" s="240"/>
      <c r="I110" s="302"/>
      <c r="J110" s="257"/>
      <c r="K110" s="257"/>
      <c r="L110" s="257"/>
      <c r="M110" s="257"/>
      <c r="N110" s="7"/>
      <c r="O110" s="239"/>
    </row>
    <row r="111" spans="1:15" s="239" customFormat="1" ht="25.5" x14ac:dyDescent="0.2">
      <c r="A111" s="242">
        <v>99</v>
      </c>
      <c r="B111" s="275"/>
      <c r="C111" s="249">
        <v>2</v>
      </c>
      <c r="D111" s="209" t="s">
        <v>19</v>
      </c>
      <c r="E111" s="318">
        <v>0.17599999999999999</v>
      </c>
      <c r="F111" s="278">
        <v>0.17299999999999999</v>
      </c>
      <c r="G111" s="240"/>
      <c r="H111" s="240"/>
      <c r="I111" s="302"/>
      <c r="J111" s="257"/>
      <c r="K111" s="257"/>
      <c r="L111" s="257"/>
      <c r="M111" s="257"/>
      <c r="N111" s="7"/>
    </row>
    <row r="112" spans="1:15" x14ac:dyDescent="0.2">
      <c r="A112" s="242">
        <v>100</v>
      </c>
      <c r="B112" s="275"/>
      <c r="C112" s="249">
        <v>2</v>
      </c>
      <c r="D112" s="209" t="s">
        <v>17</v>
      </c>
      <c r="E112" s="1215">
        <v>0.79600000000000004</v>
      </c>
      <c r="F112" s="278">
        <v>0.48899999999999999</v>
      </c>
      <c r="G112" s="240"/>
      <c r="H112" s="240"/>
      <c r="I112" s="302"/>
      <c r="J112" s="257"/>
      <c r="K112" s="257"/>
      <c r="L112" s="257"/>
      <c r="M112" s="257"/>
      <c r="N112" s="7"/>
      <c r="O112" s="239"/>
    </row>
    <row r="113" spans="1:15" x14ac:dyDescent="0.2">
      <c r="A113" s="242">
        <v>101</v>
      </c>
      <c r="B113" s="275"/>
      <c r="C113" s="249">
        <v>2</v>
      </c>
      <c r="D113" s="209" t="s">
        <v>197</v>
      </c>
      <c r="E113" s="1215">
        <v>2.6880000000000002</v>
      </c>
      <c r="F113" s="278">
        <v>1.4670000000000001</v>
      </c>
      <c r="G113" s="240"/>
      <c r="H113" s="240"/>
      <c r="I113" s="302"/>
      <c r="J113" s="257"/>
      <c r="K113" s="257"/>
      <c r="L113" s="257"/>
      <c r="M113" s="257"/>
      <c r="N113" s="7"/>
      <c r="O113" s="239"/>
    </row>
    <row r="114" spans="1:15" x14ac:dyDescent="0.2">
      <c r="A114" s="242">
        <v>102</v>
      </c>
      <c r="B114" s="275"/>
      <c r="C114" s="249">
        <v>2</v>
      </c>
      <c r="D114" s="209" t="s">
        <v>198</v>
      </c>
      <c r="E114" s="1215">
        <v>4</v>
      </c>
      <c r="F114" s="278">
        <v>3.056</v>
      </c>
      <c r="G114" s="240"/>
      <c r="H114" s="240"/>
      <c r="I114" s="302"/>
      <c r="J114" s="257"/>
      <c r="K114" s="257"/>
      <c r="L114" s="257"/>
      <c r="M114" s="257"/>
      <c r="N114" s="7"/>
      <c r="O114" s="239"/>
    </row>
    <row r="115" spans="1:15" x14ac:dyDescent="0.2">
      <c r="A115" s="242">
        <v>103</v>
      </c>
      <c r="B115" s="275"/>
      <c r="C115" s="249">
        <v>2</v>
      </c>
      <c r="D115" s="209" t="s">
        <v>372</v>
      </c>
      <c r="E115" s="1215">
        <v>10.907999999999999</v>
      </c>
      <c r="F115" s="278">
        <v>10.752000000000001</v>
      </c>
      <c r="G115" s="240"/>
      <c r="H115" s="240"/>
      <c r="I115" s="302"/>
      <c r="J115" s="257"/>
      <c r="K115" s="257"/>
      <c r="L115" s="257"/>
      <c r="M115" s="257"/>
      <c r="N115" s="7"/>
      <c r="O115" s="239"/>
    </row>
    <row r="116" spans="1:15" x14ac:dyDescent="0.2">
      <c r="A116" s="242">
        <v>104</v>
      </c>
      <c r="B116" s="275"/>
      <c r="C116" s="249">
        <v>2</v>
      </c>
      <c r="D116" s="209" t="s">
        <v>20</v>
      </c>
      <c r="E116" s="1215">
        <v>1.6120000000000001</v>
      </c>
      <c r="F116" s="278">
        <v>1.589</v>
      </c>
      <c r="G116" s="240"/>
      <c r="H116" s="240"/>
      <c r="I116" s="302"/>
      <c r="J116" s="257"/>
      <c r="K116" s="257"/>
      <c r="L116" s="257"/>
      <c r="M116" s="257"/>
      <c r="N116" s="7"/>
      <c r="O116" s="239"/>
    </row>
    <row r="117" spans="1:15" x14ac:dyDescent="0.2">
      <c r="A117" s="242">
        <v>105</v>
      </c>
      <c r="B117" s="275"/>
      <c r="C117" s="249">
        <v>2</v>
      </c>
      <c r="D117" s="209" t="s">
        <v>538</v>
      </c>
      <c r="E117" s="1215">
        <v>4.6719999999999997</v>
      </c>
      <c r="F117" s="278">
        <v>4.6050000000000004</v>
      </c>
      <c r="G117" s="240"/>
      <c r="H117" s="240"/>
      <c r="I117" s="302"/>
      <c r="J117" s="257"/>
      <c r="K117" s="257"/>
      <c r="L117" s="257"/>
      <c r="M117" s="257"/>
      <c r="N117" s="7"/>
      <c r="O117" s="239"/>
    </row>
    <row r="118" spans="1:15" x14ac:dyDescent="0.2">
      <c r="A118" s="242">
        <v>106</v>
      </c>
      <c r="B118" s="275"/>
      <c r="C118" s="249">
        <v>2</v>
      </c>
      <c r="D118" s="209" t="s">
        <v>539</v>
      </c>
      <c r="E118" s="1215">
        <v>0.74399999999999999</v>
      </c>
      <c r="F118" s="278">
        <v>0.73299999999999998</v>
      </c>
      <c r="G118" s="240"/>
      <c r="H118" s="240"/>
      <c r="I118" s="302"/>
      <c r="J118" s="257"/>
      <c r="K118" s="257"/>
      <c r="L118" s="257"/>
      <c r="M118" s="257"/>
      <c r="N118" s="7"/>
      <c r="O118" s="239"/>
    </row>
    <row r="119" spans="1:15" x14ac:dyDescent="0.2">
      <c r="A119" s="242">
        <v>107</v>
      </c>
      <c r="B119" s="275"/>
      <c r="C119" s="249">
        <v>2</v>
      </c>
      <c r="D119" s="209" t="s">
        <v>540</v>
      </c>
      <c r="E119" s="1215">
        <v>1.292</v>
      </c>
      <c r="F119" s="278">
        <v>0.97799999999999998</v>
      </c>
      <c r="G119" s="240"/>
      <c r="H119" s="240"/>
      <c r="I119" s="302"/>
      <c r="J119" s="257"/>
      <c r="K119" s="257"/>
      <c r="L119" s="257"/>
      <c r="M119" s="257"/>
      <c r="N119" s="7"/>
      <c r="O119" s="239"/>
    </row>
    <row r="120" spans="1:15" s="239" customFormat="1" x14ac:dyDescent="0.2">
      <c r="A120" s="242">
        <v>108</v>
      </c>
      <c r="B120" s="251"/>
      <c r="C120" s="249">
        <v>2</v>
      </c>
      <c r="D120" s="209" t="s">
        <v>547</v>
      </c>
      <c r="E120" s="1215">
        <v>2.14</v>
      </c>
      <c r="F120" s="278">
        <v>1.222</v>
      </c>
      <c r="G120" s="240"/>
      <c r="H120" s="240"/>
      <c r="I120" s="302"/>
      <c r="J120" s="257"/>
      <c r="K120" s="257"/>
      <c r="L120" s="257"/>
      <c r="M120" s="257"/>
      <c r="N120" s="7"/>
    </row>
    <row r="121" spans="1:15" ht="26.25" x14ac:dyDescent="0.25">
      <c r="A121" s="242">
        <v>109</v>
      </c>
      <c r="B121" s="1226" t="s">
        <v>518</v>
      </c>
      <c r="C121" s="249">
        <v>3</v>
      </c>
      <c r="D121" s="204" t="s">
        <v>169</v>
      </c>
      <c r="E121" s="313">
        <v>19.780999999999999</v>
      </c>
      <c r="F121" s="314"/>
      <c r="G121" s="258"/>
      <c r="H121" s="258"/>
      <c r="I121" s="303"/>
      <c r="J121" s="303"/>
      <c r="K121" s="303"/>
      <c r="L121" s="303"/>
      <c r="M121" s="257"/>
      <c r="N121" s="7"/>
      <c r="O121" s="239"/>
    </row>
    <row r="122" spans="1:15" ht="38.25" x14ac:dyDescent="0.2">
      <c r="A122" s="242">
        <v>110</v>
      </c>
      <c r="B122" s="1203" t="s">
        <v>521</v>
      </c>
      <c r="C122" s="249">
        <v>5</v>
      </c>
      <c r="D122" s="212" t="s">
        <v>336</v>
      </c>
      <c r="E122" s="1216">
        <v>11.03655</v>
      </c>
      <c r="F122" s="314"/>
      <c r="G122" s="239"/>
      <c r="H122" s="239"/>
      <c r="I122" s="7"/>
      <c r="J122" s="7"/>
      <c r="K122" s="7"/>
      <c r="L122" s="7"/>
      <c r="M122" s="7"/>
      <c r="N122" s="7"/>
      <c r="O122" s="239"/>
    </row>
    <row r="123" spans="1:15" ht="75" customHeight="1" x14ac:dyDescent="0.2">
      <c r="A123" s="242">
        <v>111</v>
      </c>
      <c r="B123" s="1203" t="s">
        <v>541</v>
      </c>
      <c r="C123" s="1227"/>
      <c r="D123" s="212"/>
      <c r="E123" s="313">
        <f>E124+E125+E126+E128+E127+E129</f>
        <v>1.595</v>
      </c>
      <c r="F123" s="314"/>
    </row>
    <row r="124" spans="1:15" x14ac:dyDescent="0.2">
      <c r="A124" s="242">
        <v>112</v>
      </c>
      <c r="B124" s="275" t="s">
        <v>542</v>
      </c>
      <c r="C124" s="249">
        <v>2</v>
      </c>
      <c r="D124" s="254" t="s">
        <v>538</v>
      </c>
      <c r="E124" s="315">
        <v>0.26200000000000001</v>
      </c>
      <c r="F124" s="314"/>
    </row>
    <row r="125" spans="1:15" x14ac:dyDescent="0.2">
      <c r="A125" s="242">
        <v>113</v>
      </c>
      <c r="B125" s="275"/>
      <c r="C125" s="249">
        <v>2</v>
      </c>
      <c r="D125" s="209" t="s">
        <v>200</v>
      </c>
      <c r="E125" s="316">
        <v>0.1837</v>
      </c>
      <c r="F125" s="314"/>
    </row>
    <row r="126" spans="1:15" x14ac:dyDescent="0.2">
      <c r="A126" s="242">
        <v>114</v>
      </c>
      <c r="B126" s="275"/>
      <c r="C126" s="249">
        <v>2</v>
      </c>
      <c r="D126" s="209" t="s">
        <v>20</v>
      </c>
      <c r="E126" s="316">
        <v>0.25369999999999998</v>
      </c>
      <c r="F126" s="314"/>
    </row>
    <row r="127" spans="1:15" x14ac:dyDescent="0.2">
      <c r="A127" s="242">
        <v>115</v>
      </c>
      <c r="B127" s="275"/>
      <c r="C127" s="249">
        <v>2</v>
      </c>
      <c r="D127" s="209" t="s">
        <v>22</v>
      </c>
      <c r="E127" s="316">
        <v>7.4899999999999994E-2</v>
      </c>
      <c r="F127" s="314"/>
    </row>
    <row r="128" spans="1:15" ht="25.5" x14ac:dyDescent="0.2">
      <c r="A128" s="242">
        <v>116</v>
      </c>
      <c r="B128" s="275"/>
      <c r="C128" s="249">
        <v>2</v>
      </c>
      <c r="D128" s="209" t="s">
        <v>21</v>
      </c>
      <c r="E128" s="316">
        <v>0.2109</v>
      </c>
      <c r="F128" s="314"/>
    </row>
    <row r="129" spans="1:6" ht="25.5" x14ac:dyDescent="0.2">
      <c r="A129" s="244">
        <v>117</v>
      </c>
      <c r="B129" s="253"/>
      <c r="C129" s="249">
        <v>1</v>
      </c>
      <c r="D129" s="255" t="s">
        <v>80</v>
      </c>
      <c r="E129" s="317">
        <v>0.60980000000000001</v>
      </c>
      <c r="F129" s="314"/>
    </row>
    <row r="130" spans="1:6" s="189" customFormat="1" ht="26.25" customHeight="1" x14ac:dyDescent="0.2">
      <c r="A130" s="242">
        <v>118</v>
      </c>
      <c r="B130" s="234" t="s">
        <v>544</v>
      </c>
      <c r="C130" s="249">
        <v>3</v>
      </c>
      <c r="D130" s="212" t="s">
        <v>196</v>
      </c>
      <c r="E130" s="313">
        <v>12</v>
      </c>
      <c r="F130" s="314"/>
    </row>
    <row r="131" spans="1:6" s="189" customFormat="1" ht="59.25" customHeight="1" x14ac:dyDescent="0.2">
      <c r="A131" s="242">
        <v>119</v>
      </c>
      <c r="B131" s="306" t="s">
        <v>525</v>
      </c>
      <c r="C131" s="249"/>
      <c r="D131" s="212"/>
      <c r="E131" s="313">
        <v>606.6</v>
      </c>
      <c r="F131" s="314"/>
    </row>
    <row r="132" spans="1:6" s="189" customFormat="1" ht="25.5" customHeight="1" x14ac:dyDescent="0.25">
      <c r="A132" s="242">
        <v>120</v>
      </c>
      <c r="B132" s="1120" t="s">
        <v>545</v>
      </c>
      <c r="C132" s="249">
        <v>4</v>
      </c>
      <c r="D132" s="209" t="s">
        <v>85</v>
      </c>
      <c r="E132" s="318">
        <v>406.6</v>
      </c>
      <c r="F132" s="314"/>
    </row>
    <row r="133" spans="1:6" s="189" customFormat="1" ht="33.75" customHeight="1" x14ac:dyDescent="0.25">
      <c r="A133" s="242">
        <v>121</v>
      </c>
      <c r="B133" s="1120" t="s">
        <v>546</v>
      </c>
      <c r="C133" s="249">
        <v>4</v>
      </c>
      <c r="D133" s="209" t="s">
        <v>85</v>
      </c>
      <c r="E133" s="318">
        <v>200</v>
      </c>
      <c r="F133" s="314"/>
    </row>
    <row r="134" spans="1:6" s="189" customFormat="1" ht="44.25" customHeight="1" x14ac:dyDescent="0.2">
      <c r="A134" s="226">
        <v>122</v>
      </c>
      <c r="B134" s="306" t="s">
        <v>594</v>
      </c>
      <c r="C134" s="305">
        <v>6</v>
      </c>
      <c r="D134" s="212" t="s">
        <v>94</v>
      </c>
      <c r="E134" s="320">
        <v>0.2387</v>
      </c>
      <c r="F134" s="314"/>
    </row>
    <row r="135" spans="1:6" s="189" customFormat="1" ht="95.25" customHeight="1" x14ac:dyDescent="0.2">
      <c r="A135" s="226">
        <v>123</v>
      </c>
      <c r="B135" s="1228" t="s">
        <v>589</v>
      </c>
      <c r="C135" s="1229">
        <v>4</v>
      </c>
      <c r="D135" s="321" t="s">
        <v>85</v>
      </c>
      <c r="E135" s="1217">
        <v>79.7</v>
      </c>
      <c r="F135" s="314"/>
    </row>
    <row r="136" spans="1:6" s="189" customFormat="1" ht="78.75" customHeight="1" x14ac:dyDescent="0.2">
      <c r="A136" s="226">
        <v>124</v>
      </c>
      <c r="B136" s="306" t="s">
        <v>650</v>
      </c>
      <c r="C136" s="399"/>
      <c r="D136" s="321"/>
      <c r="E136" s="1217">
        <f>E137+E138</f>
        <v>10.525</v>
      </c>
      <c r="F136" s="1230"/>
    </row>
    <row r="137" spans="1:6" s="189" customFormat="1" ht="29.25" customHeight="1" x14ac:dyDescent="0.25">
      <c r="A137" s="226">
        <v>125</v>
      </c>
      <c r="B137" s="1218" t="s">
        <v>44</v>
      </c>
      <c r="C137" s="1219">
        <v>4</v>
      </c>
      <c r="D137" s="321" t="s">
        <v>194</v>
      </c>
      <c r="E137" s="1220">
        <v>7.23346</v>
      </c>
      <c r="F137" s="1230"/>
    </row>
    <row r="138" spans="1:6" s="189" customFormat="1" ht="27" customHeight="1" x14ac:dyDescent="0.25">
      <c r="A138" s="226">
        <v>126</v>
      </c>
      <c r="B138" s="1218"/>
      <c r="C138" s="1219">
        <v>4</v>
      </c>
      <c r="D138" s="321" t="s">
        <v>601</v>
      </c>
      <c r="E138" s="1220">
        <v>3.2915399999999999</v>
      </c>
      <c r="F138" s="1230"/>
    </row>
    <row r="139" spans="1:6" s="189" customFormat="1" ht="27" customHeight="1" x14ac:dyDescent="0.25">
      <c r="A139" s="226">
        <v>127</v>
      </c>
      <c r="B139" s="1120" t="s">
        <v>651</v>
      </c>
      <c r="C139" s="1219">
        <v>4</v>
      </c>
      <c r="D139" s="321" t="s">
        <v>27</v>
      </c>
      <c r="E139" s="1217">
        <v>53</v>
      </c>
      <c r="F139" s="1230">
        <v>49.2</v>
      </c>
    </row>
    <row r="140" spans="1:6" s="189" customFormat="1" ht="76.5" customHeight="1" x14ac:dyDescent="0.2">
      <c r="A140" s="226">
        <v>128</v>
      </c>
      <c r="B140" s="1228" t="s">
        <v>590</v>
      </c>
      <c r="C140" s="1229">
        <v>4</v>
      </c>
      <c r="D140" s="321" t="s">
        <v>194</v>
      </c>
      <c r="E140" s="1217">
        <v>4.5999999999999996</v>
      </c>
      <c r="F140" s="1221">
        <v>4.5339999999999998</v>
      </c>
    </row>
    <row r="141" spans="1:6" s="189" customFormat="1" ht="39.75" customHeight="1" x14ac:dyDescent="0.2">
      <c r="A141" s="226">
        <v>129</v>
      </c>
      <c r="B141" s="1228" t="s">
        <v>528</v>
      </c>
      <c r="C141" s="1229">
        <v>5</v>
      </c>
      <c r="D141" s="212" t="s">
        <v>336</v>
      </c>
      <c r="E141" s="319">
        <v>232</v>
      </c>
      <c r="F141" s="314"/>
    </row>
    <row r="142" spans="1:6" ht="51.75" thickBot="1" x14ac:dyDescent="0.25">
      <c r="A142" s="428">
        <v>130</v>
      </c>
      <c r="B142" s="429" t="s">
        <v>729</v>
      </c>
      <c r="C142" s="1231"/>
      <c r="D142" s="430"/>
      <c r="E142" s="431">
        <f>E66+E67+E70+E71+E74+E75+E76+E77+E78+E84+E85+E86+E87+E90+E93+E96+E97+E98+E101+E102+E105+E106+E107+E108+E121+E122+E123+E130+E131+E141+E135+E140+E134+E136+E139</f>
        <v>16130.453859999998</v>
      </c>
      <c r="F142" s="432">
        <f>F66+F67+F70+F71+F74+F75+F76+F77+F79+F84+F85+F86+F87+F90+F93+F96+F97+F98+F101+F105+F106+F107+F108+F139+F140</f>
        <v>8815.6459999999988</v>
      </c>
    </row>
    <row r="143" spans="1:6" ht="15.75" thickBot="1" x14ac:dyDescent="0.3">
      <c r="A143" s="433">
        <v>131</v>
      </c>
      <c r="B143" s="434" t="s">
        <v>548</v>
      </c>
      <c r="C143" s="435"/>
      <c r="D143" s="436"/>
      <c r="E143" s="437">
        <f>E65+E142</f>
        <v>20756.214859999996</v>
      </c>
      <c r="F143" s="438">
        <f>F65+F142</f>
        <v>11033.498019999999</v>
      </c>
    </row>
    <row r="144" spans="1:6" x14ac:dyDescent="0.2">
      <c r="A144" s="7"/>
      <c r="B144" s="7"/>
      <c r="C144" s="7"/>
      <c r="D144" s="7"/>
      <c r="E144" s="7"/>
      <c r="F144" s="7"/>
    </row>
  </sheetData>
  <mergeCells count="9">
    <mergeCell ref="F11:F12"/>
    <mergeCell ref="D4:F4"/>
    <mergeCell ref="A11:A12"/>
    <mergeCell ref="B11:B12"/>
    <mergeCell ref="C11:C12"/>
    <mergeCell ref="D11:D12"/>
    <mergeCell ref="E11:E12"/>
    <mergeCell ref="E10:F10"/>
    <mergeCell ref="D5:F5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6"/>
  <sheetViews>
    <sheetView workbookViewId="0">
      <selection activeCell="C5" sqref="C5"/>
    </sheetView>
  </sheetViews>
  <sheetFormatPr defaultRowHeight="12.75" x14ac:dyDescent="0.2"/>
  <cols>
    <col min="1" max="1" width="3.85546875" customWidth="1"/>
    <col min="2" max="2" width="6.140625" customWidth="1"/>
    <col min="3" max="3" width="31.85546875" customWidth="1"/>
    <col min="4" max="4" width="21.7109375" customWidth="1"/>
    <col min="5" max="5" width="16.28515625" customWidth="1"/>
    <col min="6" max="6" width="11.5703125" customWidth="1"/>
    <col min="7" max="7" width="23.42578125" customWidth="1"/>
    <col min="8" max="8" width="15.42578125" customWidth="1"/>
    <col min="9" max="9" width="12.140625" customWidth="1"/>
    <col min="10" max="10" width="11.7109375" customWidth="1"/>
    <col min="11" max="11" width="10.85546875" customWidth="1"/>
    <col min="12" max="12" width="12.42578125" customWidth="1"/>
    <col min="13" max="13" width="11.7109375" customWidth="1"/>
    <col min="14" max="14" width="10.28515625" customWidth="1"/>
    <col min="15" max="15" width="11.140625" customWidth="1"/>
    <col min="16" max="16" width="22.7109375" customWidth="1"/>
    <col min="17" max="17" width="12.42578125" customWidth="1"/>
    <col min="18" max="18" width="10.5703125" customWidth="1"/>
    <col min="20" max="20" width="15.85546875" customWidth="1"/>
  </cols>
  <sheetData>
    <row r="2" spans="1:16" x14ac:dyDescent="0.2">
      <c r="A2" s="8"/>
      <c r="B2" s="8"/>
      <c r="C2" s="8"/>
      <c r="D2" s="8"/>
      <c r="E2" s="8"/>
      <c r="F2" s="8"/>
      <c r="G2" s="8"/>
      <c r="H2" s="230"/>
      <c r="I2" s="230"/>
      <c r="J2" s="230"/>
      <c r="K2" s="230"/>
      <c r="L2" s="8" t="s">
        <v>183</v>
      </c>
      <c r="M2" s="8"/>
      <c r="N2" s="8"/>
      <c r="O2" s="230"/>
      <c r="P2" s="230"/>
    </row>
    <row r="3" spans="1:16" x14ac:dyDescent="0.2">
      <c r="A3" s="8"/>
      <c r="B3" s="8"/>
      <c r="C3" s="8"/>
      <c r="D3" s="8"/>
      <c r="E3" s="8"/>
      <c r="F3" s="8"/>
      <c r="G3" s="8"/>
      <c r="H3" s="230"/>
      <c r="I3" s="230"/>
      <c r="J3" s="230"/>
      <c r="K3" s="230"/>
      <c r="L3" s="8" t="s">
        <v>482</v>
      </c>
      <c r="M3" s="8"/>
      <c r="N3" s="8"/>
      <c r="O3" s="230"/>
      <c r="P3" s="230"/>
    </row>
    <row r="4" spans="1:16" ht="18" x14ac:dyDescent="0.25">
      <c r="A4" s="8"/>
      <c r="B4" s="8"/>
      <c r="C4" s="288"/>
      <c r="D4" s="8"/>
      <c r="E4" s="8"/>
      <c r="F4" s="8"/>
      <c r="G4" s="8"/>
      <c r="H4" s="230"/>
      <c r="I4" s="230"/>
      <c r="J4" s="230"/>
      <c r="K4" s="230"/>
      <c r="L4" s="8" t="s">
        <v>184</v>
      </c>
      <c r="M4" s="8"/>
      <c r="N4" s="8"/>
      <c r="O4" s="230"/>
      <c r="P4" s="230"/>
    </row>
    <row r="5" spans="1:16" x14ac:dyDescent="0.2">
      <c r="A5" s="8"/>
      <c r="B5" s="8"/>
      <c r="C5" s="8"/>
      <c r="D5" s="8"/>
      <c r="E5" s="8"/>
      <c r="F5" s="8"/>
      <c r="G5" s="8"/>
      <c r="H5" s="230"/>
      <c r="I5" s="230"/>
      <c r="J5" s="230"/>
      <c r="K5" s="230"/>
      <c r="L5" s="8" t="s">
        <v>570</v>
      </c>
      <c r="M5" s="231"/>
      <c r="N5" s="230"/>
      <c r="O5" s="230"/>
      <c r="P5" s="230"/>
    </row>
    <row r="6" spans="1:16" s="269" customFormat="1" x14ac:dyDescent="0.2">
      <c r="A6" s="8"/>
      <c r="B6" s="8"/>
      <c r="C6" s="8"/>
      <c r="D6" s="8"/>
      <c r="E6" s="8"/>
      <c r="F6" s="8"/>
      <c r="G6" s="8"/>
      <c r="L6" s="8" t="s">
        <v>767</v>
      </c>
      <c r="M6" s="231"/>
    </row>
    <row r="7" spans="1:16" s="269" customFormat="1" x14ac:dyDescent="0.2">
      <c r="A7" s="8"/>
      <c r="B7" s="8"/>
      <c r="C7" s="8"/>
      <c r="D7" s="8"/>
      <c r="E7" s="8"/>
      <c r="F7" s="8"/>
      <c r="G7" s="8"/>
      <c r="L7" s="8" t="s">
        <v>571</v>
      </c>
      <c r="M7" s="231"/>
    </row>
    <row r="8" spans="1:16" x14ac:dyDescent="0.2">
      <c r="A8" s="1355" t="s">
        <v>580</v>
      </c>
      <c r="B8" s="1356"/>
      <c r="C8" s="1356"/>
      <c r="D8" s="1356"/>
      <c r="E8" s="1356"/>
      <c r="F8" s="1356"/>
      <c r="G8" s="1357"/>
      <c r="H8" s="1357"/>
      <c r="I8" s="1357"/>
      <c r="J8" s="1357"/>
      <c r="K8" s="1357"/>
      <c r="L8" s="1283"/>
      <c r="M8" s="1283"/>
      <c r="N8" s="230"/>
      <c r="O8" s="230"/>
      <c r="P8" s="230"/>
    </row>
    <row r="9" spans="1:16" x14ac:dyDescent="0.2">
      <c r="A9" s="1355"/>
      <c r="B9" s="1356"/>
      <c r="C9" s="1356"/>
      <c r="D9" s="1356"/>
      <c r="E9" s="1356"/>
      <c r="F9" s="1356"/>
      <c r="G9" s="1357"/>
      <c r="H9" s="1357"/>
      <c r="I9" s="1357"/>
      <c r="J9" s="1357"/>
      <c r="K9" s="1357"/>
      <c r="L9" s="1283"/>
      <c r="M9" s="1283"/>
      <c r="N9" s="230"/>
      <c r="O9" s="230"/>
      <c r="P9" s="230"/>
    </row>
    <row r="10" spans="1:16" x14ac:dyDescent="0.2">
      <c r="A10" s="1356"/>
      <c r="B10" s="1356"/>
      <c r="C10" s="1356"/>
      <c r="D10" s="1356"/>
      <c r="E10" s="1356"/>
      <c r="F10" s="1356"/>
      <c r="G10" s="1357"/>
      <c r="H10" s="1357"/>
      <c r="I10" s="1357"/>
      <c r="J10" s="1357"/>
      <c r="K10" s="1357"/>
      <c r="L10" s="1283"/>
      <c r="M10" s="1283"/>
      <c r="N10" s="230"/>
      <c r="O10" s="230"/>
      <c r="P10" s="230"/>
    </row>
    <row r="13" spans="1:16" x14ac:dyDescent="0.2">
      <c r="A13" s="1358" t="s">
        <v>486</v>
      </c>
      <c r="B13" s="1358" t="s">
        <v>379</v>
      </c>
      <c r="C13" s="1354" t="s">
        <v>380</v>
      </c>
      <c r="D13" s="1354" t="s">
        <v>381</v>
      </c>
      <c r="E13" s="1354" t="s">
        <v>487</v>
      </c>
      <c r="F13" s="1109" t="s">
        <v>382</v>
      </c>
      <c r="G13" s="1232"/>
      <c r="H13" s="1232"/>
      <c r="I13" s="1232"/>
      <c r="J13" s="1353" t="s">
        <v>584</v>
      </c>
      <c r="K13" s="1353"/>
      <c r="L13" s="1353"/>
      <c r="M13" s="1353"/>
      <c r="N13" s="1353"/>
      <c r="O13" s="1353"/>
      <c r="P13" s="1353" t="s">
        <v>383</v>
      </c>
    </row>
    <row r="14" spans="1:16" x14ac:dyDescent="0.2">
      <c r="A14" s="1358"/>
      <c r="B14" s="1358"/>
      <c r="C14" s="1354"/>
      <c r="D14" s="1354"/>
      <c r="E14" s="1354"/>
      <c r="F14" s="1354" t="s">
        <v>384</v>
      </c>
      <c r="G14" s="1353" t="s">
        <v>385</v>
      </c>
      <c r="H14" s="1354" t="s">
        <v>386</v>
      </c>
      <c r="I14" s="1353" t="s">
        <v>387</v>
      </c>
      <c r="J14" s="1353"/>
      <c r="K14" s="1353"/>
      <c r="L14" s="1353"/>
      <c r="M14" s="1353"/>
      <c r="N14" s="1353"/>
      <c r="O14" s="1353"/>
      <c r="P14" s="1353"/>
    </row>
    <row r="15" spans="1:16" ht="51" x14ac:dyDescent="0.2">
      <c r="A15" s="1358"/>
      <c r="B15" s="1358"/>
      <c r="C15" s="1354"/>
      <c r="D15" s="1354"/>
      <c r="E15" s="1354"/>
      <c r="F15" s="1354"/>
      <c r="G15" s="1353"/>
      <c r="H15" s="1354"/>
      <c r="I15" s="1353"/>
      <c r="J15" s="1232" t="s">
        <v>377</v>
      </c>
      <c r="K15" s="1109" t="s">
        <v>384</v>
      </c>
      <c r="L15" s="1109" t="s">
        <v>388</v>
      </c>
      <c r="M15" s="1109" t="s">
        <v>386</v>
      </c>
      <c r="N15" s="1109" t="s">
        <v>389</v>
      </c>
      <c r="O15" s="1109" t="s">
        <v>390</v>
      </c>
      <c r="P15" s="1232"/>
    </row>
    <row r="16" spans="1:16" ht="75" x14ac:dyDescent="0.25">
      <c r="A16" s="959">
        <v>1</v>
      </c>
      <c r="B16" s="960">
        <v>5</v>
      </c>
      <c r="C16" s="961" t="s">
        <v>391</v>
      </c>
      <c r="D16" s="962" t="s">
        <v>392</v>
      </c>
      <c r="E16" s="1233">
        <v>9043.2000000000007</v>
      </c>
      <c r="F16" s="1234"/>
      <c r="G16" s="1233">
        <v>6300.3770999999997</v>
      </c>
      <c r="H16" s="1233"/>
      <c r="I16" s="1233">
        <v>2742.8229000000001</v>
      </c>
      <c r="J16" s="1233">
        <v>2433.2399999999998</v>
      </c>
      <c r="K16" s="1233"/>
      <c r="L16" s="1233">
        <v>1989</v>
      </c>
      <c r="M16" s="1233"/>
      <c r="N16" s="1233">
        <v>444.24</v>
      </c>
      <c r="O16" s="1233"/>
      <c r="P16" s="963" t="s">
        <v>680</v>
      </c>
    </row>
    <row r="17" spans="1:16" ht="105" x14ac:dyDescent="0.25">
      <c r="A17" s="959">
        <v>2</v>
      </c>
      <c r="B17" s="960">
        <v>5</v>
      </c>
      <c r="C17" s="961" t="s">
        <v>393</v>
      </c>
      <c r="D17" s="962" t="s">
        <v>392</v>
      </c>
      <c r="E17" s="1233">
        <v>454.6225</v>
      </c>
      <c r="F17" s="1233"/>
      <c r="G17" s="1233">
        <v>332</v>
      </c>
      <c r="H17" s="1233"/>
      <c r="I17" s="1233">
        <v>122.6225</v>
      </c>
      <c r="J17" s="1233">
        <v>327.02</v>
      </c>
      <c r="K17" s="1233"/>
      <c r="L17" s="1233">
        <v>232</v>
      </c>
      <c r="M17" s="1233"/>
      <c r="N17" s="1234">
        <v>95.02</v>
      </c>
      <c r="O17" s="1233"/>
      <c r="P17" s="963" t="s">
        <v>578</v>
      </c>
    </row>
    <row r="18" spans="1:16" ht="45" x14ac:dyDescent="0.25">
      <c r="A18" s="959">
        <v>3</v>
      </c>
      <c r="B18" s="960">
        <v>4</v>
      </c>
      <c r="C18" s="961" t="s">
        <v>394</v>
      </c>
      <c r="D18" s="962" t="s">
        <v>392</v>
      </c>
      <c r="E18" s="1233">
        <v>350.2</v>
      </c>
      <c r="F18" s="1235">
        <v>297.7</v>
      </c>
      <c r="G18" s="1235"/>
      <c r="H18" s="1235"/>
      <c r="I18" s="1235">
        <v>52.5</v>
      </c>
      <c r="J18" s="1270" t="s">
        <v>742</v>
      </c>
      <c r="K18" s="1236">
        <v>47.124270000000003</v>
      </c>
      <c r="L18" s="1237"/>
      <c r="M18" s="1237"/>
      <c r="N18" s="1238" t="s">
        <v>738</v>
      </c>
      <c r="O18" s="1236"/>
      <c r="P18" s="963" t="s">
        <v>585</v>
      </c>
    </row>
    <row r="19" spans="1:16" ht="45" x14ac:dyDescent="0.25">
      <c r="A19" s="959">
        <v>4</v>
      </c>
      <c r="B19" s="960">
        <v>5</v>
      </c>
      <c r="C19" s="961" t="s">
        <v>395</v>
      </c>
      <c r="D19" s="962" t="s">
        <v>392</v>
      </c>
      <c r="E19" s="1233">
        <v>517.86900000000003</v>
      </c>
      <c r="F19" s="960">
        <v>440.18864000000002</v>
      </c>
      <c r="G19" s="960">
        <v>25.893460000000001</v>
      </c>
      <c r="H19" s="960"/>
      <c r="I19" s="1233">
        <v>51.786900000000003</v>
      </c>
      <c r="J19" s="1233">
        <v>12.886900000000001</v>
      </c>
      <c r="K19" s="1236"/>
      <c r="L19" s="1237"/>
      <c r="M19" s="1237"/>
      <c r="N19" s="1236"/>
      <c r="O19" s="1236">
        <v>12.886900000000001</v>
      </c>
      <c r="P19" s="964"/>
    </row>
    <row r="20" spans="1:16" ht="45" x14ac:dyDescent="0.25">
      <c r="A20" s="959">
        <v>5</v>
      </c>
      <c r="B20" s="960">
        <v>5</v>
      </c>
      <c r="C20" s="961" t="s">
        <v>396</v>
      </c>
      <c r="D20" s="962" t="s">
        <v>392</v>
      </c>
      <c r="E20" s="1233">
        <v>339.29999999999995</v>
      </c>
      <c r="F20" s="1233">
        <v>203.7</v>
      </c>
      <c r="G20" s="1233">
        <v>18</v>
      </c>
      <c r="H20" s="1233"/>
      <c r="I20" s="1233">
        <v>117.6</v>
      </c>
      <c r="J20" s="1233">
        <v>0</v>
      </c>
      <c r="K20" s="1234"/>
      <c r="L20" s="1233"/>
      <c r="M20" s="1233"/>
      <c r="N20" s="1234"/>
      <c r="O20" s="1234"/>
      <c r="P20" s="963" t="s">
        <v>397</v>
      </c>
    </row>
    <row r="21" spans="1:16" ht="75" x14ac:dyDescent="0.25">
      <c r="A21" s="959">
        <v>6</v>
      </c>
      <c r="B21" s="960">
        <v>5</v>
      </c>
      <c r="C21" s="961" t="s">
        <v>398</v>
      </c>
      <c r="D21" s="962" t="s">
        <v>392</v>
      </c>
      <c r="E21" s="1233">
        <v>1274.3904</v>
      </c>
      <c r="F21" s="1233">
        <v>280.50389999999999</v>
      </c>
      <c r="G21" s="1235">
        <v>780</v>
      </c>
      <c r="H21" s="960"/>
      <c r="I21" s="1233">
        <v>213.88650000000001</v>
      </c>
      <c r="J21" s="1233">
        <v>0</v>
      </c>
      <c r="K21" s="1234">
        <v>0</v>
      </c>
      <c r="L21" s="1233"/>
      <c r="M21" s="1233"/>
      <c r="N21" s="1234"/>
      <c r="O21" s="1234"/>
      <c r="P21" s="963" t="s">
        <v>485</v>
      </c>
    </row>
    <row r="22" spans="1:16" ht="45" x14ac:dyDescent="0.25">
      <c r="A22" s="959">
        <v>7</v>
      </c>
      <c r="B22" s="960">
        <v>4</v>
      </c>
      <c r="C22" s="961" t="s">
        <v>399</v>
      </c>
      <c r="D22" s="962" t="s">
        <v>392</v>
      </c>
      <c r="E22" s="1233">
        <v>370.71854999999999</v>
      </c>
      <c r="F22" s="960">
        <v>370.71854999999999</v>
      </c>
      <c r="G22" s="960"/>
      <c r="H22" s="960"/>
      <c r="I22" s="960"/>
      <c r="J22" s="1233">
        <v>81.502399999999994</v>
      </c>
      <c r="K22" s="1234">
        <v>81.502399999999994</v>
      </c>
      <c r="L22" s="1233"/>
      <c r="M22" s="1233"/>
      <c r="N22" s="1234"/>
      <c r="O22" s="1234"/>
      <c r="P22" s="963" t="s">
        <v>681</v>
      </c>
    </row>
    <row r="23" spans="1:16" ht="45" x14ac:dyDescent="0.2">
      <c r="A23" s="959">
        <v>8</v>
      </c>
      <c r="B23" s="960">
        <v>4</v>
      </c>
      <c r="C23" s="961" t="s">
        <v>400</v>
      </c>
      <c r="D23" s="962" t="s">
        <v>392</v>
      </c>
      <c r="E23" s="1233">
        <v>256.11099999999999</v>
      </c>
      <c r="F23" s="1239">
        <v>244.251</v>
      </c>
      <c r="G23" s="1239"/>
      <c r="H23" s="1239"/>
      <c r="I23" s="1239">
        <v>11.86</v>
      </c>
      <c r="J23" s="1233">
        <v>16121.39</v>
      </c>
      <c r="K23" s="973">
        <v>16121.39</v>
      </c>
      <c r="L23" s="1233"/>
      <c r="M23" s="1233"/>
      <c r="N23" s="1234"/>
      <c r="O23" s="1234"/>
      <c r="P23" s="962" t="s">
        <v>682</v>
      </c>
    </row>
    <row r="24" spans="1:16" ht="60" x14ac:dyDescent="0.25">
      <c r="A24" s="959">
        <v>9</v>
      </c>
      <c r="B24" s="960">
        <v>6</v>
      </c>
      <c r="C24" s="961" t="s">
        <v>401</v>
      </c>
      <c r="D24" s="962" t="s">
        <v>392</v>
      </c>
      <c r="E24" s="1233">
        <v>297.66847999999999</v>
      </c>
      <c r="F24" s="962">
        <v>196.36631</v>
      </c>
      <c r="G24" s="1234">
        <v>34.652900000000002</v>
      </c>
      <c r="H24" s="962"/>
      <c r="I24" s="1234">
        <v>66.649270000000001</v>
      </c>
      <c r="J24" s="1233">
        <v>276.73062999999996</v>
      </c>
      <c r="K24" s="1234">
        <v>182.30654999999999</v>
      </c>
      <c r="L24" s="1233">
        <v>32.171759999999999</v>
      </c>
      <c r="M24" s="1233"/>
      <c r="N24" s="1234">
        <v>57.350520000000003</v>
      </c>
      <c r="O24" s="1234">
        <v>4.9017999999999997</v>
      </c>
      <c r="P24" s="963" t="s">
        <v>683</v>
      </c>
    </row>
    <row r="25" spans="1:16" ht="165" x14ac:dyDescent="0.25">
      <c r="A25" s="959">
        <v>10</v>
      </c>
      <c r="B25" s="960">
        <v>6</v>
      </c>
      <c r="C25" s="961" t="s">
        <v>402</v>
      </c>
      <c r="D25" s="962" t="s">
        <v>403</v>
      </c>
      <c r="E25" s="1233">
        <v>240.23569000000001</v>
      </c>
      <c r="F25" s="1234">
        <v>161.31827000000001</v>
      </c>
      <c r="G25" s="1233">
        <v>28.467929999999999</v>
      </c>
      <c r="H25" s="1233"/>
      <c r="I25" s="1234">
        <v>50.449489999999997</v>
      </c>
      <c r="J25" s="1233">
        <v>7.3959999999999999</v>
      </c>
      <c r="K25" s="1234">
        <v>4.9664099999999998</v>
      </c>
      <c r="L25" s="1233">
        <v>0.87643000000000004</v>
      </c>
      <c r="M25" s="1233"/>
      <c r="N25" s="1234">
        <v>1.5531600000000001</v>
      </c>
      <c r="O25" s="1234"/>
      <c r="P25" s="963" t="s">
        <v>684</v>
      </c>
    </row>
    <row r="26" spans="1:16" ht="105" x14ac:dyDescent="0.25">
      <c r="A26" s="959">
        <v>11</v>
      </c>
      <c r="B26" s="960">
        <v>6</v>
      </c>
      <c r="C26" s="961" t="s">
        <v>404</v>
      </c>
      <c r="D26" s="962" t="s">
        <v>403</v>
      </c>
      <c r="E26" s="1233">
        <v>262.31412001999996</v>
      </c>
      <c r="F26" s="1234">
        <v>176.1439316</v>
      </c>
      <c r="G26" s="1233">
        <v>31.084223219999998</v>
      </c>
      <c r="H26" s="1233"/>
      <c r="I26" s="1234">
        <v>55.085965199999997</v>
      </c>
      <c r="J26" s="1233">
        <v>131.46626000000001</v>
      </c>
      <c r="K26" s="1234">
        <v>88.279330000000002</v>
      </c>
      <c r="L26" s="1233">
        <v>15.5787</v>
      </c>
      <c r="M26" s="1233"/>
      <c r="N26" s="1234">
        <v>27.608229999999999</v>
      </c>
      <c r="O26" s="1234"/>
      <c r="P26" s="963" t="s">
        <v>685</v>
      </c>
    </row>
    <row r="27" spans="1:16" ht="120" x14ac:dyDescent="0.25">
      <c r="A27" s="959">
        <v>12</v>
      </c>
      <c r="B27" s="960">
        <v>5</v>
      </c>
      <c r="C27" s="961" t="s">
        <v>405</v>
      </c>
      <c r="D27" s="962" t="s">
        <v>392</v>
      </c>
      <c r="E27" s="1233">
        <v>230.83999999999997</v>
      </c>
      <c r="F27" s="1234"/>
      <c r="G27" s="1234">
        <v>68.8</v>
      </c>
      <c r="H27" s="1234">
        <v>160.4</v>
      </c>
      <c r="I27" s="1234">
        <v>1.64</v>
      </c>
      <c r="J27" s="1233">
        <v>93.671889999999991</v>
      </c>
      <c r="K27" s="1236"/>
      <c r="L27" s="1237">
        <v>68.8</v>
      </c>
      <c r="M27" s="1237">
        <v>22.930689999999998</v>
      </c>
      <c r="N27" s="1236"/>
      <c r="O27" s="1236">
        <v>1.9412</v>
      </c>
      <c r="P27" s="965" t="s">
        <v>686</v>
      </c>
    </row>
    <row r="28" spans="1:16" ht="110.25" x14ac:dyDescent="0.25">
      <c r="A28" s="959">
        <v>13</v>
      </c>
      <c r="B28" s="960">
        <v>5</v>
      </c>
      <c r="C28" s="966" t="s">
        <v>579</v>
      </c>
      <c r="D28" s="962" t="s">
        <v>403</v>
      </c>
      <c r="E28" s="1233">
        <v>130.143</v>
      </c>
      <c r="F28" s="1240"/>
      <c r="G28" s="1233">
        <v>71.683999999999997</v>
      </c>
      <c r="H28" s="1241"/>
      <c r="I28" s="1242">
        <v>58.459000000000003</v>
      </c>
      <c r="J28" s="1233">
        <v>106.61600999999999</v>
      </c>
      <c r="K28" s="1234"/>
      <c r="L28" s="1233">
        <v>71.683999999999997</v>
      </c>
      <c r="M28" s="1233"/>
      <c r="N28" s="1234">
        <v>34.932009999999998</v>
      </c>
      <c r="O28" s="1234"/>
      <c r="P28" s="963" t="s">
        <v>735</v>
      </c>
    </row>
    <row r="29" spans="1:16" ht="47.25" x14ac:dyDescent="0.25">
      <c r="A29" s="959">
        <v>14</v>
      </c>
      <c r="B29" s="960">
        <v>5</v>
      </c>
      <c r="C29" s="732" t="s">
        <v>406</v>
      </c>
      <c r="D29" s="962" t="s">
        <v>392</v>
      </c>
      <c r="E29" s="1233">
        <v>255.10810999999998</v>
      </c>
      <c r="F29" s="962"/>
      <c r="G29" s="1234">
        <v>188.13990999999999</v>
      </c>
      <c r="H29" s="962"/>
      <c r="I29" s="1234">
        <v>66.968199999999996</v>
      </c>
      <c r="J29" s="1233">
        <v>30.041149999999998</v>
      </c>
      <c r="K29" s="1234"/>
      <c r="L29" s="1233"/>
      <c r="M29" s="1233"/>
      <c r="N29" s="1234">
        <v>30.041149999999998</v>
      </c>
      <c r="O29" s="1234"/>
      <c r="P29" s="963" t="s">
        <v>586</v>
      </c>
    </row>
    <row r="30" spans="1:16" ht="180" x14ac:dyDescent="0.25">
      <c r="A30" s="959">
        <v>15</v>
      </c>
      <c r="B30" s="960">
        <v>5</v>
      </c>
      <c r="C30" s="961" t="s">
        <v>407</v>
      </c>
      <c r="D30" s="962" t="s">
        <v>403</v>
      </c>
      <c r="E30" s="1233">
        <v>875.21031000000005</v>
      </c>
      <c r="F30" s="1234"/>
      <c r="G30" s="1233">
        <v>145.00851</v>
      </c>
      <c r="H30" s="1233"/>
      <c r="I30" s="1234">
        <v>730.20180000000005</v>
      </c>
      <c r="J30" s="1233">
        <v>443</v>
      </c>
      <c r="K30" s="1236"/>
      <c r="L30" s="1237"/>
      <c r="M30" s="1237"/>
      <c r="N30" s="1236">
        <v>443</v>
      </c>
      <c r="O30" s="1236"/>
      <c r="P30" s="965" t="s">
        <v>739</v>
      </c>
    </row>
    <row r="31" spans="1:16" ht="75" x14ac:dyDescent="0.25">
      <c r="A31" s="959">
        <v>16</v>
      </c>
      <c r="B31" s="960">
        <v>5</v>
      </c>
      <c r="C31" s="961" t="s">
        <v>408</v>
      </c>
      <c r="D31" s="962" t="s">
        <v>403</v>
      </c>
      <c r="E31" s="1233">
        <v>66.622</v>
      </c>
      <c r="F31" s="1234"/>
      <c r="G31" s="1243">
        <v>45.948</v>
      </c>
      <c r="H31" s="1233"/>
      <c r="I31" s="1243">
        <v>20.673999999999999</v>
      </c>
      <c r="J31" s="1233">
        <v>0.51897000000000004</v>
      </c>
      <c r="K31" s="1236"/>
      <c r="L31" s="1237">
        <v>0</v>
      </c>
      <c r="M31" s="1237"/>
      <c r="N31" s="1236">
        <v>0</v>
      </c>
      <c r="O31" s="1236">
        <v>0.51897000000000004</v>
      </c>
      <c r="P31" s="963" t="s">
        <v>687</v>
      </c>
    </row>
    <row r="32" spans="1:16" ht="60" x14ac:dyDescent="0.25">
      <c r="A32" s="959">
        <v>17</v>
      </c>
      <c r="B32" s="962">
        <v>6</v>
      </c>
      <c r="C32" s="961" t="s">
        <v>409</v>
      </c>
      <c r="D32" s="962" t="s">
        <v>410</v>
      </c>
      <c r="E32" s="1233">
        <v>346.04</v>
      </c>
      <c r="F32" s="1234">
        <v>299.99</v>
      </c>
      <c r="G32" s="1234"/>
      <c r="H32" s="1234">
        <v>46.05</v>
      </c>
      <c r="I32" s="1234"/>
      <c r="J32" s="1233">
        <v>0</v>
      </c>
      <c r="K32" s="1234"/>
      <c r="L32" s="1233"/>
      <c r="M32" s="1233"/>
      <c r="N32" s="1234"/>
      <c r="O32" s="1234"/>
      <c r="P32" s="964"/>
    </row>
    <row r="33" spans="1:16" ht="45" x14ac:dyDescent="0.25">
      <c r="A33" s="959">
        <v>18</v>
      </c>
      <c r="B33" s="960">
        <v>4</v>
      </c>
      <c r="C33" s="961" t="s">
        <v>411</v>
      </c>
      <c r="D33" s="962" t="s">
        <v>412</v>
      </c>
      <c r="E33" s="1233">
        <v>329.54992000000004</v>
      </c>
      <c r="F33" s="1233">
        <v>254.61743000000001</v>
      </c>
      <c r="G33" s="1233">
        <v>44.932490000000001</v>
      </c>
      <c r="H33" s="1233"/>
      <c r="I33" s="1233">
        <v>30</v>
      </c>
      <c r="J33" s="1233">
        <v>326.42292000000003</v>
      </c>
      <c r="K33" s="1234">
        <v>254.61743000000001</v>
      </c>
      <c r="L33" s="1233">
        <v>44.932490000000001</v>
      </c>
      <c r="M33" s="1233"/>
      <c r="N33" s="1234"/>
      <c r="O33" s="1234">
        <v>26.873000000000001</v>
      </c>
      <c r="P33" s="963" t="s">
        <v>688</v>
      </c>
    </row>
    <row r="34" spans="1:16" ht="45" x14ac:dyDescent="0.25">
      <c r="A34" s="959">
        <v>19</v>
      </c>
      <c r="B34" s="960">
        <v>5</v>
      </c>
      <c r="C34" s="961" t="s">
        <v>413</v>
      </c>
      <c r="D34" s="962" t="s">
        <v>412</v>
      </c>
      <c r="E34" s="1233">
        <v>306.04500000000002</v>
      </c>
      <c r="F34" s="1234">
        <v>244.83600000000001</v>
      </c>
      <c r="G34" s="1234"/>
      <c r="H34" s="1234"/>
      <c r="I34" s="1234">
        <v>61.209000000000003</v>
      </c>
      <c r="J34" s="1233">
        <v>305.803</v>
      </c>
      <c r="K34" s="1234">
        <v>244.83600000000001</v>
      </c>
      <c r="L34" s="1233"/>
      <c r="M34" s="1233"/>
      <c r="N34" s="1234">
        <v>60.966999999999999</v>
      </c>
      <c r="O34" s="1234"/>
      <c r="P34" s="963" t="s">
        <v>689</v>
      </c>
    </row>
    <row r="35" spans="1:16" ht="45" x14ac:dyDescent="0.25">
      <c r="A35" s="959">
        <v>20</v>
      </c>
      <c r="B35" s="960">
        <v>5</v>
      </c>
      <c r="C35" s="961" t="s">
        <v>414</v>
      </c>
      <c r="D35" s="962" t="s">
        <v>415</v>
      </c>
      <c r="E35" s="1233">
        <v>42.461330000000004</v>
      </c>
      <c r="F35" s="962">
        <v>33.969070000000002</v>
      </c>
      <c r="G35" s="962"/>
      <c r="H35" s="962"/>
      <c r="I35" s="962">
        <v>8.4922599999999999</v>
      </c>
      <c r="J35" s="1233">
        <v>0.99177000000000004</v>
      </c>
      <c r="K35" s="1233"/>
      <c r="L35" s="1233">
        <v>0.79376999999999998</v>
      </c>
      <c r="M35" s="1233"/>
      <c r="N35" s="1234">
        <v>0.19800000000000001</v>
      </c>
      <c r="O35" s="1234"/>
      <c r="P35" s="967" t="s">
        <v>690</v>
      </c>
    </row>
    <row r="36" spans="1:16" ht="45" x14ac:dyDescent="0.25">
      <c r="A36" s="959">
        <v>21</v>
      </c>
      <c r="B36" s="960">
        <v>4</v>
      </c>
      <c r="C36" s="968" t="s">
        <v>416</v>
      </c>
      <c r="D36" s="962" t="s">
        <v>415</v>
      </c>
      <c r="E36" s="1233">
        <v>80.63</v>
      </c>
      <c r="F36" s="1244">
        <v>80.63</v>
      </c>
      <c r="G36" s="1244"/>
      <c r="H36" s="1245"/>
      <c r="I36" s="1244"/>
      <c r="J36" s="1233">
        <v>45.459000000000003</v>
      </c>
      <c r="K36" s="1234">
        <v>42.959000000000003</v>
      </c>
      <c r="L36" s="1233"/>
      <c r="M36" s="1233"/>
      <c r="N36" s="1234"/>
      <c r="O36" s="1234">
        <v>2.5</v>
      </c>
      <c r="P36" s="967" t="s">
        <v>587</v>
      </c>
    </row>
    <row r="37" spans="1:16" ht="60" x14ac:dyDescent="0.25">
      <c r="A37" s="959">
        <v>22</v>
      </c>
      <c r="B37" s="960">
        <v>4</v>
      </c>
      <c r="C37" s="961" t="s">
        <v>417</v>
      </c>
      <c r="D37" s="962" t="s">
        <v>418</v>
      </c>
      <c r="E37" s="1233">
        <v>396.47500000000002</v>
      </c>
      <c r="F37" s="1234">
        <v>381.06</v>
      </c>
      <c r="G37" s="962"/>
      <c r="H37" s="962"/>
      <c r="I37" s="1246">
        <v>15.414999999999999</v>
      </c>
      <c r="J37" s="1233">
        <v>24.076420000000002</v>
      </c>
      <c r="K37" s="1236">
        <v>18.100000000000001</v>
      </c>
      <c r="L37" s="1237"/>
      <c r="M37" s="1237"/>
      <c r="N37" s="1236">
        <v>5.9764200000000001</v>
      </c>
      <c r="O37" s="1236"/>
      <c r="P37" s="963" t="s">
        <v>691</v>
      </c>
    </row>
    <row r="38" spans="1:16" ht="45" x14ac:dyDescent="0.25">
      <c r="A38" s="959">
        <v>23</v>
      </c>
      <c r="B38" s="960">
        <v>3</v>
      </c>
      <c r="C38" s="961" t="s">
        <v>419</v>
      </c>
      <c r="D38" s="962" t="s">
        <v>420</v>
      </c>
      <c r="E38" s="1233">
        <v>147.14000000000001</v>
      </c>
      <c r="F38" s="1234">
        <v>116.37</v>
      </c>
      <c r="G38" s="1234"/>
      <c r="H38" s="1234"/>
      <c r="I38" s="1234">
        <v>30.77</v>
      </c>
      <c r="J38" s="1233">
        <v>0</v>
      </c>
      <c r="K38" s="1234">
        <v>0</v>
      </c>
      <c r="L38" s="1233"/>
      <c r="M38" s="1233"/>
      <c r="N38" s="1234">
        <v>0</v>
      </c>
      <c r="O38" s="1234"/>
      <c r="P38" s="963" t="s">
        <v>421</v>
      </c>
    </row>
    <row r="39" spans="1:16" ht="105" x14ac:dyDescent="0.25">
      <c r="A39" s="959">
        <v>24</v>
      </c>
      <c r="B39" s="960">
        <v>3</v>
      </c>
      <c r="C39" s="961" t="s">
        <v>422</v>
      </c>
      <c r="D39" s="962" t="s">
        <v>423</v>
      </c>
      <c r="E39" s="1233">
        <v>78.131</v>
      </c>
      <c r="F39" s="1246">
        <v>66.411000000000001</v>
      </c>
      <c r="G39" s="1246">
        <v>5.86</v>
      </c>
      <c r="H39" s="1246"/>
      <c r="I39" s="1246">
        <v>5.86</v>
      </c>
      <c r="J39" s="1233">
        <v>13.817</v>
      </c>
      <c r="K39" s="1234">
        <v>13.817</v>
      </c>
      <c r="L39" s="1233">
        <v>0</v>
      </c>
      <c r="M39" s="1233"/>
      <c r="N39" s="1233">
        <v>0</v>
      </c>
      <c r="O39" s="1234"/>
      <c r="P39" s="963" t="s">
        <v>692</v>
      </c>
    </row>
    <row r="40" spans="1:16" ht="75" x14ac:dyDescent="0.25">
      <c r="A40" s="959">
        <v>25</v>
      </c>
      <c r="B40" s="960">
        <v>2</v>
      </c>
      <c r="C40" s="961" t="s">
        <v>489</v>
      </c>
      <c r="D40" s="962" t="s">
        <v>424</v>
      </c>
      <c r="E40" s="1233">
        <v>98.096000000000004</v>
      </c>
      <c r="F40" s="1234">
        <v>83.382000000000005</v>
      </c>
      <c r="G40" s="1234"/>
      <c r="H40" s="1234"/>
      <c r="I40" s="1234">
        <v>14.714</v>
      </c>
      <c r="J40" s="1233">
        <v>49.102100000000007</v>
      </c>
      <c r="K40" s="1234">
        <v>42.190620000000003</v>
      </c>
      <c r="L40" s="1233"/>
      <c r="M40" s="1233">
        <v>1.6444799999999999</v>
      </c>
      <c r="N40" s="1234">
        <v>5.2670000000000003</v>
      </c>
      <c r="O40" s="1234"/>
      <c r="P40" s="963" t="s">
        <v>693</v>
      </c>
    </row>
    <row r="41" spans="1:16" ht="60" x14ac:dyDescent="0.25">
      <c r="A41" s="959">
        <v>26</v>
      </c>
      <c r="B41" s="960">
        <v>2</v>
      </c>
      <c r="C41" s="961" t="s">
        <v>425</v>
      </c>
      <c r="D41" s="962" t="s">
        <v>424</v>
      </c>
      <c r="E41" s="1233">
        <v>22.7</v>
      </c>
      <c r="F41" s="1234">
        <v>22.7</v>
      </c>
      <c r="G41" s="1234"/>
      <c r="H41" s="1234"/>
      <c r="I41" s="1234"/>
      <c r="J41" s="1233">
        <v>22.7</v>
      </c>
      <c r="K41" s="1234">
        <v>22.7</v>
      </c>
      <c r="L41" s="1233"/>
      <c r="M41" s="1233"/>
      <c r="N41" s="1234">
        <v>0</v>
      </c>
      <c r="O41" s="1234"/>
      <c r="P41" s="963" t="s">
        <v>694</v>
      </c>
    </row>
    <row r="42" spans="1:16" ht="120" x14ac:dyDescent="0.25">
      <c r="A42" s="959">
        <v>27</v>
      </c>
      <c r="B42" s="960">
        <v>2</v>
      </c>
      <c r="C42" s="961" t="s">
        <v>426</v>
      </c>
      <c r="D42" s="962" t="s">
        <v>498</v>
      </c>
      <c r="E42" s="1233">
        <v>85.592410000000001</v>
      </c>
      <c r="F42" s="1234">
        <v>83.877390000000005</v>
      </c>
      <c r="G42" s="1234"/>
      <c r="H42" s="1234"/>
      <c r="I42" s="1234">
        <v>1.71502</v>
      </c>
      <c r="J42" s="1233">
        <v>10.294839999999999</v>
      </c>
      <c r="K42" s="1234">
        <v>9.9282699999999995</v>
      </c>
      <c r="L42" s="1233"/>
      <c r="M42" s="1233"/>
      <c r="N42" s="1234">
        <v>0.36657000000000001</v>
      </c>
      <c r="O42" s="1234"/>
      <c r="P42" s="963" t="s">
        <v>587</v>
      </c>
    </row>
    <row r="43" spans="1:16" ht="30" x14ac:dyDescent="0.25">
      <c r="A43" s="959">
        <v>28</v>
      </c>
      <c r="B43" s="960">
        <v>2</v>
      </c>
      <c r="C43" s="961" t="s">
        <v>427</v>
      </c>
      <c r="D43" s="962" t="s">
        <v>428</v>
      </c>
      <c r="E43" s="1233">
        <v>273.28800000000001</v>
      </c>
      <c r="F43" s="1234">
        <v>232.29499999999999</v>
      </c>
      <c r="G43" s="1234"/>
      <c r="H43" s="1234"/>
      <c r="I43" s="1234">
        <v>40.993000000000002</v>
      </c>
      <c r="J43" s="1233">
        <v>0</v>
      </c>
      <c r="K43" s="1234"/>
      <c r="L43" s="1233"/>
      <c r="M43" s="1233"/>
      <c r="N43" s="1234"/>
      <c r="O43" s="1234"/>
      <c r="P43" s="963" t="s">
        <v>695</v>
      </c>
    </row>
    <row r="44" spans="1:16" ht="30" x14ac:dyDescent="0.25">
      <c r="A44" s="959">
        <v>29</v>
      </c>
      <c r="B44" s="960">
        <v>2</v>
      </c>
      <c r="C44" s="969" t="s">
        <v>429</v>
      </c>
      <c r="D44" s="970" t="s">
        <v>428</v>
      </c>
      <c r="E44" s="1233">
        <v>21.736999999999998</v>
      </c>
      <c r="F44" s="1233">
        <v>21.736999999999998</v>
      </c>
      <c r="G44" s="1233"/>
      <c r="H44" s="1233"/>
      <c r="I44" s="1233"/>
      <c r="J44" s="1233">
        <v>0</v>
      </c>
      <c r="K44" s="1233"/>
      <c r="L44" s="1233"/>
      <c r="M44" s="1233"/>
      <c r="N44" s="1233">
        <v>0</v>
      </c>
      <c r="O44" s="1233"/>
      <c r="P44" s="963"/>
    </row>
    <row r="45" spans="1:16" ht="90" x14ac:dyDescent="0.25">
      <c r="A45" s="959">
        <v>30</v>
      </c>
      <c r="B45" s="960">
        <v>2</v>
      </c>
      <c r="C45" s="961" t="s">
        <v>488</v>
      </c>
      <c r="D45" s="962" t="s">
        <v>430</v>
      </c>
      <c r="E45" s="1233">
        <v>36.450000000000003</v>
      </c>
      <c r="F45" s="1234">
        <v>36.450000000000003</v>
      </c>
      <c r="G45" s="1234"/>
      <c r="H45" s="1234"/>
      <c r="I45" s="1234"/>
      <c r="J45" s="1233">
        <v>6.3739999999999997</v>
      </c>
      <c r="K45" s="1234"/>
      <c r="L45" s="1233"/>
      <c r="M45" s="1233"/>
      <c r="N45" s="1233">
        <v>6.3739999999999997</v>
      </c>
      <c r="O45" s="1234"/>
      <c r="P45" s="963" t="s">
        <v>602</v>
      </c>
    </row>
    <row r="46" spans="1:16" ht="60" x14ac:dyDescent="0.25">
      <c r="A46" s="959">
        <v>31</v>
      </c>
      <c r="B46" s="960">
        <v>6</v>
      </c>
      <c r="C46" s="969" t="s">
        <v>431</v>
      </c>
      <c r="D46" s="970" t="s">
        <v>432</v>
      </c>
      <c r="E46" s="1233">
        <v>102.28249</v>
      </c>
      <c r="F46" s="1247">
        <v>69.35033</v>
      </c>
      <c r="G46" s="1247">
        <v>12.238289999999999</v>
      </c>
      <c r="H46" s="1247">
        <v>4.3271499999999996</v>
      </c>
      <c r="I46" s="1247">
        <v>16.366720000000001</v>
      </c>
      <c r="J46" s="1233">
        <v>4.2867699999999997</v>
      </c>
      <c r="K46" s="1248"/>
      <c r="L46" s="1248"/>
      <c r="M46" s="1248"/>
      <c r="N46" s="1248">
        <v>4.2867699999999997</v>
      </c>
      <c r="O46" s="1233"/>
      <c r="P46" s="963" t="s">
        <v>495</v>
      </c>
    </row>
    <row r="47" spans="1:16" ht="45" x14ac:dyDescent="0.25">
      <c r="A47" s="959">
        <v>32</v>
      </c>
      <c r="B47" s="960">
        <v>4</v>
      </c>
      <c r="C47" s="969" t="s">
        <v>433</v>
      </c>
      <c r="D47" s="970" t="s">
        <v>434</v>
      </c>
      <c r="E47" s="1233">
        <v>104.51241</v>
      </c>
      <c r="F47" s="1248">
        <v>69.403999999999996</v>
      </c>
      <c r="G47" s="1248">
        <v>12.247999999999999</v>
      </c>
      <c r="H47" s="1248">
        <v>4.8789999999999996</v>
      </c>
      <c r="I47" s="1248">
        <v>17.98141</v>
      </c>
      <c r="J47" s="1233">
        <v>48.648409999999998</v>
      </c>
      <c r="K47" s="1233">
        <v>30.667000000000002</v>
      </c>
      <c r="L47" s="1233"/>
      <c r="M47" s="1233"/>
      <c r="N47" s="1248">
        <v>17.98141</v>
      </c>
      <c r="O47" s="1233"/>
      <c r="P47" s="963" t="s">
        <v>496</v>
      </c>
    </row>
    <row r="48" spans="1:16" ht="75" x14ac:dyDescent="0.25">
      <c r="A48" s="959">
        <v>33</v>
      </c>
      <c r="B48" s="960">
        <v>4</v>
      </c>
      <c r="C48" s="961" t="s">
        <v>435</v>
      </c>
      <c r="D48" s="970" t="s">
        <v>490</v>
      </c>
      <c r="E48" s="1233">
        <v>326.84796</v>
      </c>
      <c r="F48" s="1233">
        <v>185.8066</v>
      </c>
      <c r="G48" s="1233">
        <v>32.789400000000001</v>
      </c>
      <c r="H48" s="1233">
        <v>68.784769999999995</v>
      </c>
      <c r="I48" s="960">
        <v>39.467190000000002</v>
      </c>
      <c r="J48" s="1233">
        <v>24.957090000000001</v>
      </c>
      <c r="K48" s="1233"/>
      <c r="L48" s="1233"/>
      <c r="M48" s="1233"/>
      <c r="N48" s="1233">
        <v>24.957090000000001</v>
      </c>
      <c r="O48" s="1233"/>
      <c r="P48" s="963" t="s">
        <v>736</v>
      </c>
    </row>
    <row r="49" spans="1:16" ht="30" x14ac:dyDescent="0.25">
      <c r="A49" s="959">
        <v>34</v>
      </c>
      <c r="B49" s="960">
        <v>3</v>
      </c>
      <c r="C49" s="961" t="s">
        <v>436</v>
      </c>
      <c r="D49" s="962" t="s">
        <v>437</v>
      </c>
      <c r="E49" s="1233">
        <v>100.28015000000001</v>
      </c>
      <c r="F49" s="1234">
        <v>94.372150000000005</v>
      </c>
      <c r="G49" s="1233"/>
      <c r="H49" s="1233"/>
      <c r="I49" s="1234">
        <v>5.9080000000000004</v>
      </c>
      <c r="J49" s="1233">
        <v>0</v>
      </c>
      <c r="K49" s="1234"/>
      <c r="L49" s="1233"/>
      <c r="M49" s="1233"/>
      <c r="N49" s="1234"/>
      <c r="O49" s="1234"/>
      <c r="P49" s="963" t="s">
        <v>696</v>
      </c>
    </row>
    <row r="50" spans="1:16" ht="90" x14ac:dyDescent="0.25">
      <c r="A50" s="959">
        <v>35</v>
      </c>
      <c r="B50" s="960">
        <v>3</v>
      </c>
      <c r="C50" s="961" t="s">
        <v>438</v>
      </c>
      <c r="D50" s="962" t="s">
        <v>439</v>
      </c>
      <c r="E50" s="1233">
        <v>50.696249999999999</v>
      </c>
      <c r="F50" s="1234">
        <v>33.997450000000001</v>
      </c>
      <c r="G50" s="1233">
        <v>5.9995500000000002</v>
      </c>
      <c r="H50" s="1233">
        <v>4.00725</v>
      </c>
      <c r="I50" s="1234">
        <v>6.6920000000000002</v>
      </c>
      <c r="J50" s="1233">
        <v>28.786439999999999</v>
      </c>
      <c r="K50" s="1234">
        <v>19.705310000000001</v>
      </c>
      <c r="L50" s="1233">
        <v>3.4774099999999999</v>
      </c>
      <c r="M50" s="1233">
        <v>1.9044000000000001</v>
      </c>
      <c r="N50" s="1234">
        <v>3.6993200000000002</v>
      </c>
      <c r="O50" s="1234"/>
      <c r="P50" s="963" t="s">
        <v>440</v>
      </c>
    </row>
    <row r="51" spans="1:16" ht="75" x14ac:dyDescent="0.25">
      <c r="A51" s="959">
        <v>36</v>
      </c>
      <c r="B51" s="960">
        <v>3</v>
      </c>
      <c r="C51" s="961" t="s">
        <v>441</v>
      </c>
      <c r="D51" s="962" t="s">
        <v>442</v>
      </c>
      <c r="E51" s="1233">
        <v>108.25054</v>
      </c>
      <c r="F51" s="1234">
        <v>84.99</v>
      </c>
      <c r="G51" s="1233"/>
      <c r="H51" s="1233"/>
      <c r="I51" s="1234">
        <v>23.260539999999999</v>
      </c>
      <c r="J51" s="1233">
        <v>0</v>
      </c>
      <c r="K51" s="1234"/>
      <c r="L51" s="1233"/>
      <c r="M51" s="1233"/>
      <c r="N51" s="1234">
        <v>0</v>
      </c>
      <c r="O51" s="1234"/>
      <c r="P51" s="963" t="s">
        <v>697</v>
      </c>
    </row>
    <row r="52" spans="1:16" ht="30" x14ac:dyDescent="0.25">
      <c r="A52" s="959">
        <v>37</v>
      </c>
      <c r="B52" s="960">
        <v>3</v>
      </c>
      <c r="C52" s="971" t="s">
        <v>443</v>
      </c>
      <c r="D52" s="962" t="s">
        <v>444</v>
      </c>
      <c r="E52" s="1233">
        <v>99.987660000000005</v>
      </c>
      <c r="F52" s="1234">
        <v>67.991500000000002</v>
      </c>
      <c r="G52" s="1233">
        <v>11.9985</v>
      </c>
      <c r="H52" s="1233"/>
      <c r="I52" s="1234">
        <v>19.99766</v>
      </c>
      <c r="J52" s="1233">
        <v>60.667529999999999</v>
      </c>
      <c r="K52" s="1249">
        <v>41.253900000000002</v>
      </c>
      <c r="L52" s="1249">
        <v>7.2801</v>
      </c>
      <c r="M52" s="1233"/>
      <c r="N52" s="1249">
        <v>12.13353</v>
      </c>
      <c r="O52" s="1234"/>
      <c r="P52" s="972" t="s">
        <v>603</v>
      </c>
    </row>
    <row r="53" spans="1:16" ht="30" x14ac:dyDescent="0.25">
      <c r="A53" s="959">
        <v>38</v>
      </c>
      <c r="B53" s="960">
        <v>3</v>
      </c>
      <c r="C53" s="971" t="s">
        <v>445</v>
      </c>
      <c r="D53" s="962" t="s">
        <v>446</v>
      </c>
      <c r="E53" s="1233">
        <v>51.118839999999999</v>
      </c>
      <c r="F53" s="1234">
        <v>42.335000000000001</v>
      </c>
      <c r="G53" s="1233"/>
      <c r="H53" s="1233"/>
      <c r="I53" s="1234">
        <v>8.7838399999999996</v>
      </c>
      <c r="J53" s="1233">
        <v>35.330889999999997</v>
      </c>
      <c r="K53" s="1234">
        <v>30.535499999999999</v>
      </c>
      <c r="L53" s="1233"/>
      <c r="M53" s="1233"/>
      <c r="N53" s="1250">
        <v>4.7953900000000003</v>
      </c>
      <c r="O53" s="1234"/>
      <c r="P53" s="963" t="s">
        <v>698</v>
      </c>
    </row>
    <row r="54" spans="1:16" ht="45.75" thickBot="1" x14ac:dyDescent="0.3">
      <c r="A54" s="959">
        <v>39</v>
      </c>
      <c r="B54" s="960">
        <v>5</v>
      </c>
      <c r="C54" s="961" t="s">
        <v>447</v>
      </c>
      <c r="D54" s="962" t="s">
        <v>448</v>
      </c>
      <c r="E54" s="1233">
        <v>297.65999999999997</v>
      </c>
      <c r="F54" s="1251"/>
      <c r="G54" s="1244">
        <v>238.12799999999999</v>
      </c>
      <c r="H54" s="1245"/>
      <c r="I54" s="1252">
        <v>59.531999999999996</v>
      </c>
      <c r="J54" s="1233">
        <v>0</v>
      </c>
      <c r="K54" s="1234"/>
      <c r="L54" s="1233">
        <v>0</v>
      </c>
      <c r="M54" s="1233"/>
      <c r="N54" s="1253">
        <v>0</v>
      </c>
      <c r="O54" s="1234"/>
      <c r="P54" s="963" t="s">
        <v>699</v>
      </c>
    </row>
    <row r="55" spans="1:16" ht="45" x14ac:dyDescent="0.2">
      <c r="A55" s="959">
        <v>40</v>
      </c>
      <c r="B55" s="960">
        <v>3</v>
      </c>
      <c r="C55" s="968" t="s">
        <v>449</v>
      </c>
      <c r="D55" s="962" t="s">
        <v>450</v>
      </c>
      <c r="E55" s="1233">
        <v>82.294000000000011</v>
      </c>
      <c r="F55" s="1244">
        <v>55.96</v>
      </c>
      <c r="G55" s="1245">
        <v>9.875</v>
      </c>
      <c r="H55" s="1245"/>
      <c r="I55" s="1244">
        <v>16.459</v>
      </c>
      <c r="J55" s="1233">
        <v>34.168999999999997</v>
      </c>
      <c r="K55" s="1234">
        <v>27.056999999999999</v>
      </c>
      <c r="L55" s="1233"/>
      <c r="M55" s="1233"/>
      <c r="N55" s="1254">
        <v>7.1120000000000001</v>
      </c>
      <c r="O55" s="1234"/>
      <c r="P55" s="962" t="s">
        <v>588</v>
      </c>
    </row>
    <row r="56" spans="1:16" ht="60" x14ac:dyDescent="0.2">
      <c r="A56" s="959">
        <v>41</v>
      </c>
      <c r="B56" s="960">
        <v>3</v>
      </c>
      <c r="C56" s="968" t="s">
        <v>451</v>
      </c>
      <c r="D56" s="962" t="s">
        <v>452</v>
      </c>
      <c r="E56" s="1233">
        <v>25.992600000000003</v>
      </c>
      <c r="F56" s="1244">
        <v>20.793140000000001</v>
      </c>
      <c r="G56" s="1244"/>
      <c r="H56" s="1245"/>
      <c r="I56" s="1255">
        <v>5.1994600000000002</v>
      </c>
      <c r="J56" s="1233">
        <v>25.992600000000003</v>
      </c>
      <c r="K56" s="1234">
        <v>20.793140000000001</v>
      </c>
      <c r="L56" s="1233"/>
      <c r="M56" s="1233"/>
      <c r="N56" s="1234">
        <v>5.1994600000000002</v>
      </c>
      <c r="O56" s="1234"/>
      <c r="P56" s="962" t="s">
        <v>497</v>
      </c>
    </row>
    <row r="57" spans="1:16" ht="45" x14ac:dyDescent="0.2">
      <c r="A57" s="959">
        <v>42</v>
      </c>
      <c r="B57" s="960">
        <v>2</v>
      </c>
      <c r="C57" s="968" t="s">
        <v>453</v>
      </c>
      <c r="D57" s="962" t="s">
        <v>454</v>
      </c>
      <c r="E57" s="1233">
        <v>161.6422</v>
      </c>
      <c r="F57" s="1244">
        <v>157.988</v>
      </c>
      <c r="G57" s="1244"/>
      <c r="H57" s="1245"/>
      <c r="I57" s="1255">
        <v>3.6541999999999999</v>
      </c>
      <c r="J57" s="1233">
        <v>157.98719999999997</v>
      </c>
      <c r="K57" s="1234">
        <v>134.28899999999999</v>
      </c>
      <c r="L57" s="1233"/>
      <c r="M57" s="1233"/>
      <c r="N57" s="1234">
        <v>23.6982</v>
      </c>
      <c r="O57" s="1234">
        <v>0</v>
      </c>
      <c r="P57" s="962" t="s">
        <v>700</v>
      </c>
    </row>
    <row r="58" spans="1:16" ht="180" x14ac:dyDescent="0.2">
      <c r="A58" s="959">
        <v>43</v>
      </c>
      <c r="B58" s="960">
        <v>2</v>
      </c>
      <c r="C58" s="968" t="s">
        <v>466</v>
      </c>
      <c r="D58" s="962" t="s">
        <v>467</v>
      </c>
      <c r="E58" s="1233">
        <v>19.838999999999999</v>
      </c>
      <c r="F58" s="1243">
        <v>19.838999999999999</v>
      </c>
      <c r="G58" s="1244"/>
      <c r="H58" s="1245"/>
      <c r="I58" s="1256"/>
      <c r="J58" s="1233">
        <v>2.46</v>
      </c>
      <c r="K58" s="1234"/>
      <c r="L58" s="1233"/>
      <c r="M58" s="1233"/>
      <c r="N58" s="1234">
        <v>2.46</v>
      </c>
      <c r="O58" s="1234"/>
      <c r="P58" s="961" t="s">
        <v>737</v>
      </c>
    </row>
    <row r="59" spans="1:16" ht="120" x14ac:dyDescent="0.2">
      <c r="A59" s="959">
        <v>44</v>
      </c>
      <c r="B59" s="960">
        <v>2</v>
      </c>
      <c r="C59" s="968" t="s">
        <v>468</v>
      </c>
      <c r="D59" s="962" t="s">
        <v>467</v>
      </c>
      <c r="E59" s="1233">
        <v>14.01</v>
      </c>
      <c r="F59" s="1244">
        <v>14.01</v>
      </c>
      <c r="G59" s="1244"/>
      <c r="H59" s="1245"/>
      <c r="I59" s="1255"/>
      <c r="J59" s="1233">
        <v>0</v>
      </c>
      <c r="K59" s="1234"/>
      <c r="L59" s="1233"/>
      <c r="M59" s="1233"/>
      <c r="N59" s="1234">
        <v>0</v>
      </c>
      <c r="O59" s="1234"/>
      <c r="P59" s="961" t="s">
        <v>701</v>
      </c>
    </row>
    <row r="60" spans="1:16" ht="75" x14ac:dyDescent="0.2">
      <c r="A60" s="959">
        <v>45</v>
      </c>
      <c r="B60" s="973">
        <v>6</v>
      </c>
      <c r="C60" s="961" t="s">
        <v>484</v>
      </c>
      <c r="D60" s="962" t="s">
        <v>483</v>
      </c>
      <c r="E60" s="1233">
        <v>375</v>
      </c>
      <c r="F60" s="1244">
        <v>251.8125</v>
      </c>
      <c r="G60" s="1244">
        <v>44.4375</v>
      </c>
      <c r="H60" s="1245"/>
      <c r="I60" s="1244">
        <v>78.75</v>
      </c>
      <c r="J60" s="1233">
        <v>14.979799999999999</v>
      </c>
      <c r="K60" s="1234"/>
      <c r="L60" s="1233"/>
      <c r="M60" s="1233"/>
      <c r="N60" s="1234">
        <v>14.979799999999999</v>
      </c>
      <c r="O60" s="1234"/>
      <c r="P60" s="961" t="s">
        <v>702</v>
      </c>
    </row>
    <row r="61" spans="1:16" ht="75" x14ac:dyDescent="0.2">
      <c r="A61" s="974">
        <v>46</v>
      </c>
      <c r="B61" s="975">
        <v>6</v>
      </c>
      <c r="C61" s="976" t="s">
        <v>494</v>
      </c>
      <c r="D61" s="977" t="s">
        <v>483</v>
      </c>
      <c r="E61" s="1233">
        <v>375</v>
      </c>
      <c r="F61" s="1257">
        <v>251.8125</v>
      </c>
      <c r="G61" s="1257">
        <v>44.4375</v>
      </c>
      <c r="H61" s="1258"/>
      <c r="I61" s="1259">
        <v>78.75</v>
      </c>
      <c r="J61" s="1233">
        <v>14.979799999999999</v>
      </c>
      <c r="K61" s="1250"/>
      <c r="L61" s="1260"/>
      <c r="M61" s="1260"/>
      <c r="N61" s="1250">
        <v>14.979799999999999</v>
      </c>
      <c r="O61" s="1250"/>
      <c r="P61" s="976" t="s">
        <v>702</v>
      </c>
    </row>
    <row r="62" spans="1:16" ht="45" x14ac:dyDescent="0.2">
      <c r="A62" s="883">
        <v>47</v>
      </c>
      <c r="B62" s="884">
        <v>3</v>
      </c>
      <c r="C62" s="885" t="s">
        <v>491</v>
      </c>
      <c r="D62" s="886" t="s">
        <v>499</v>
      </c>
      <c r="E62" s="1233">
        <v>18.04815</v>
      </c>
      <c r="F62" s="1261">
        <v>14.43852</v>
      </c>
      <c r="G62" s="1261"/>
      <c r="H62" s="1262">
        <v>0</v>
      </c>
      <c r="I62" s="1263">
        <v>3.6096300000000001</v>
      </c>
      <c r="J62" s="1233">
        <v>0</v>
      </c>
      <c r="K62" s="1263"/>
      <c r="L62" s="1264"/>
      <c r="M62" s="1264"/>
      <c r="N62" s="1263">
        <v>0</v>
      </c>
      <c r="O62" s="1263"/>
      <c r="P62" s="886" t="s">
        <v>703</v>
      </c>
    </row>
    <row r="63" spans="1:16" ht="30" x14ac:dyDescent="0.2">
      <c r="A63" s="883">
        <v>48</v>
      </c>
      <c r="B63" s="884">
        <v>2</v>
      </c>
      <c r="C63" s="885" t="s">
        <v>493</v>
      </c>
      <c r="D63" s="886" t="s">
        <v>492</v>
      </c>
      <c r="E63" s="1233">
        <v>66.853359999999995</v>
      </c>
      <c r="F63" s="1261">
        <v>51.477080000000001</v>
      </c>
      <c r="G63" s="1261"/>
      <c r="H63" s="1262"/>
      <c r="I63" s="1265">
        <v>15.37628</v>
      </c>
      <c r="J63" s="1233">
        <v>24.067160000000001</v>
      </c>
      <c r="K63" s="1263">
        <v>18.53171</v>
      </c>
      <c r="L63" s="1264"/>
      <c r="M63" s="1264"/>
      <c r="N63" s="1263">
        <v>5.53545</v>
      </c>
      <c r="O63" s="1263"/>
      <c r="P63" s="886" t="s">
        <v>704</v>
      </c>
    </row>
    <row r="64" spans="1:16" ht="14.25" x14ac:dyDescent="0.2">
      <c r="A64" s="887"/>
      <c r="B64" s="887"/>
      <c r="C64" s="1266" t="s">
        <v>455</v>
      </c>
      <c r="D64" s="1266"/>
      <c r="E64" s="1267">
        <v>19433.581170019999</v>
      </c>
      <c r="F64" s="1268">
        <v>5824.8757516000005</v>
      </c>
      <c r="G64" s="1268">
        <v>8541.8485532199993</v>
      </c>
      <c r="H64" s="1268">
        <v>288.44816999999995</v>
      </c>
      <c r="I64" s="1268">
        <v>4778.4086952000007</v>
      </c>
      <c r="J64" s="1267">
        <v>5009.3064100000001</v>
      </c>
      <c r="K64" s="1268">
        <v>1540.4698100000001</v>
      </c>
      <c r="L64" s="1268">
        <v>1780.8192499999998</v>
      </c>
      <c r="M64" s="1268">
        <v>24.131399999999999</v>
      </c>
      <c r="N64" s="1268">
        <v>1602.8786400000004</v>
      </c>
      <c r="O64" s="1268">
        <v>61.007309999999997</v>
      </c>
      <c r="P64" s="1269"/>
    </row>
    <row r="65" spans="1:16" x14ac:dyDescent="0.2">
      <c r="A65" s="733"/>
      <c r="B65" s="733"/>
      <c r="C65" s="733"/>
      <c r="D65" s="733"/>
      <c r="E65" s="734"/>
      <c r="F65" s="733"/>
      <c r="G65" s="733"/>
      <c r="H65" s="733"/>
      <c r="I65" s="733"/>
      <c r="J65" s="733"/>
      <c r="K65" s="733"/>
      <c r="L65" s="733"/>
      <c r="M65" s="733"/>
      <c r="N65" s="733"/>
      <c r="O65" s="733"/>
      <c r="P65" s="733"/>
    </row>
    <row r="66" spans="1:16" x14ac:dyDescent="0.2">
      <c r="A66" s="733"/>
      <c r="B66" s="733"/>
      <c r="C66" s="733" t="s">
        <v>646</v>
      </c>
      <c r="D66" s="733"/>
      <c r="E66" s="733"/>
      <c r="F66" s="733"/>
      <c r="G66" s="733"/>
      <c r="H66" s="733"/>
      <c r="I66" s="733"/>
      <c r="J66" s="733"/>
      <c r="K66" s="735"/>
      <c r="L66" s="733"/>
      <c r="M66" s="733"/>
      <c r="N66" s="735"/>
      <c r="O66" s="733"/>
      <c r="P66" s="733"/>
    </row>
  </sheetData>
  <mergeCells count="13">
    <mergeCell ref="A8:M10"/>
    <mergeCell ref="A13:A15"/>
    <mergeCell ref="B13:B15"/>
    <mergeCell ref="C13:C15"/>
    <mergeCell ref="D13:D15"/>
    <mergeCell ref="E13:E15"/>
    <mergeCell ref="J13:O13"/>
    <mergeCell ref="P13:P14"/>
    <mergeCell ref="F14:F15"/>
    <mergeCell ref="G14:G15"/>
    <mergeCell ref="H14:H15"/>
    <mergeCell ref="I14:I15"/>
    <mergeCell ref="J14:O14"/>
  </mergeCells>
  <phoneticPr fontId="12" type="noConversion"/>
  <pageMargins left="0" right="0" top="0.39370078740157483" bottom="0.39370078740157483" header="0.51181102362204722" footer="0.51181102362204722"/>
  <pageSetup paperSize="9" scale="63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J17" sqref="J17"/>
    </sheetView>
  </sheetViews>
  <sheetFormatPr defaultRowHeight="12.75" x14ac:dyDescent="0.2"/>
  <cols>
    <col min="1" max="1" width="5.140625" customWidth="1"/>
    <col min="2" max="2" width="44.28515625" customWidth="1"/>
    <col min="5" max="5" width="24.28515625" customWidth="1"/>
  </cols>
  <sheetData>
    <row r="1" spans="1:10" ht="12.75" customHeight="1" x14ac:dyDescent="0.2">
      <c r="A1" s="747"/>
      <c r="B1" s="745" t="s">
        <v>616</v>
      </c>
      <c r="C1" s="746" t="s">
        <v>617</v>
      </c>
      <c r="D1" s="359"/>
      <c r="E1" s="359"/>
      <c r="F1" s="744"/>
      <c r="G1" s="747"/>
      <c r="H1" s="747"/>
      <c r="I1" s="747"/>
      <c r="J1" s="747"/>
    </row>
    <row r="2" spans="1:10" ht="12.75" customHeight="1" x14ac:dyDescent="0.2">
      <c r="A2" s="747"/>
      <c r="B2" s="361" t="s">
        <v>618</v>
      </c>
      <c r="C2" s="1375" t="s">
        <v>619</v>
      </c>
      <c r="D2" s="1375"/>
      <c r="E2" s="1375"/>
      <c r="F2" s="361"/>
      <c r="G2" s="747"/>
      <c r="H2" s="747"/>
      <c r="I2" s="747"/>
      <c r="J2" s="747"/>
    </row>
    <row r="3" spans="1:10" ht="17.25" customHeight="1" x14ac:dyDescent="0.2">
      <c r="A3" s="747"/>
      <c r="B3" s="361"/>
      <c r="C3" s="748" t="s">
        <v>620</v>
      </c>
      <c r="D3" s="748"/>
      <c r="E3" s="359"/>
      <c r="F3" s="744"/>
      <c r="G3" s="747"/>
      <c r="H3" s="747"/>
      <c r="I3" s="747"/>
      <c r="J3" s="747"/>
    </row>
    <row r="4" spans="1:10" ht="12.75" customHeight="1" x14ac:dyDescent="0.2">
      <c r="A4" s="747"/>
      <c r="B4" s="361"/>
      <c r="C4" s="1326" t="s">
        <v>621</v>
      </c>
      <c r="D4" s="1327"/>
      <c r="E4" s="1327"/>
      <c r="F4" s="744"/>
      <c r="G4" s="747"/>
      <c r="H4" s="747"/>
      <c r="I4" s="747"/>
      <c r="J4" s="747"/>
    </row>
    <row r="5" spans="1:10" ht="12.75" customHeight="1" x14ac:dyDescent="0.2">
      <c r="A5" s="747"/>
      <c r="B5" s="361"/>
      <c r="C5" s="1326" t="s">
        <v>768</v>
      </c>
      <c r="D5" s="1327"/>
      <c r="E5" s="1327"/>
      <c r="F5" s="1283"/>
      <c r="G5" s="1283"/>
      <c r="H5" s="747"/>
      <c r="I5" s="747"/>
      <c r="J5" s="747"/>
    </row>
    <row r="6" spans="1:10" x14ac:dyDescent="0.2">
      <c r="A6" s="747"/>
      <c r="B6" s="361"/>
      <c r="C6" s="1326" t="s">
        <v>571</v>
      </c>
      <c r="D6" s="1327"/>
      <c r="E6" s="1327"/>
      <c r="F6" s="744"/>
      <c r="G6" s="747"/>
      <c r="H6" s="747"/>
      <c r="I6" s="747"/>
      <c r="J6" s="747"/>
    </row>
    <row r="7" spans="1:10" ht="12.75" customHeight="1" x14ac:dyDescent="0.2">
      <c r="A7" s="747"/>
      <c r="B7" s="1374" t="s">
        <v>708</v>
      </c>
      <c r="C7" s="1359"/>
      <c r="D7" s="1359"/>
      <c r="E7" s="1359"/>
      <c r="F7" s="1359"/>
      <c r="G7" s="1359"/>
      <c r="H7" s="1359"/>
      <c r="I7" s="747"/>
      <c r="J7" s="747"/>
    </row>
    <row r="8" spans="1:10" x14ac:dyDescent="0.2">
      <c r="A8" s="1359"/>
      <c r="B8" s="1359"/>
      <c r="C8" s="1359"/>
      <c r="D8" s="1359"/>
      <c r="E8" s="1359"/>
      <c r="F8" s="1359"/>
      <c r="G8" s="747"/>
      <c r="H8" s="747"/>
      <c r="I8" s="747"/>
      <c r="J8" s="747"/>
    </row>
    <row r="9" spans="1:10" ht="31.5" customHeight="1" x14ac:dyDescent="0.25">
      <c r="A9" s="362"/>
      <c r="B9" s="362"/>
      <c r="C9" s="361"/>
      <c r="D9" s="361"/>
      <c r="E9" s="361" t="s">
        <v>622</v>
      </c>
      <c r="F9" s="747"/>
      <c r="G9" s="747"/>
      <c r="H9" s="747"/>
      <c r="I9" s="747"/>
      <c r="J9" s="747"/>
    </row>
    <row r="10" spans="1:10" ht="13.5" thickBot="1" x14ac:dyDescent="0.25">
      <c r="A10" s="747"/>
      <c r="B10" s="747"/>
      <c r="C10" s="747"/>
      <c r="D10" s="747"/>
      <c r="E10" s="747"/>
      <c r="F10" s="747"/>
      <c r="G10" s="747"/>
      <c r="H10" s="747"/>
      <c r="I10" s="747"/>
      <c r="J10" s="747"/>
    </row>
    <row r="11" spans="1:10" ht="12.75" customHeight="1" x14ac:dyDescent="0.2">
      <c r="A11" s="1360" t="s">
        <v>623</v>
      </c>
      <c r="B11" s="1360" t="s">
        <v>624</v>
      </c>
      <c r="C11" s="1363" t="s">
        <v>625</v>
      </c>
      <c r="D11" s="1366" t="s">
        <v>626</v>
      </c>
      <c r="E11" s="1366" t="s">
        <v>627</v>
      </c>
      <c r="F11" s="1371" t="s">
        <v>628</v>
      </c>
      <c r="G11" s="747"/>
      <c r="H11" s="747"/>
      <c r="I11" s="747"/>
      <c r="J11" s="747"/>
    </row>
    <row r="12" spans="1:10" x14ac:dyDescent="0.2">
      <c r="A12" s="1361"/>
      <c r="B12" s="1361"/>
      <c r="C12" s="1364"/>
      <c r="D12" s="1367"/>
      <c r="E12" s="1369"/>
      <c r="F12" s="1372"/>
      <c r="G12" s="747"/>
      <c r="H12" s="747"/>
      <c r="I12" s="747"/>
      <c r="J12" s="747"/>
    </row>
    <row r="13" spans="1:10" ht="13.5" thickBot="1" x14ac:dyDescent="0.25">
      <c r="A13" s="1362"/>
      <c r="B13" s="1362"/>
      <c r="C13" s="1365"/>
      <c r="D13" s="1368"/>
      <c r="E13" s="1370"/>
      <c r="F13" s="1373"/>
      <c r="G13" s="747"/>
      <c r="H13" s="747"/>
      <c r="I13" s="747"/>
      <c r="J13" s="747"/>
    </row>
    <row r="14" spans="1:10" ht="15" x14ac:dyDescent="0.25">
      <c r="A14" s="363">
        <v>1</v>
      </c>
      <c r="B14" s="364" t="s">
        <v>629</v>
      </c>
      <c r="C14" s="365">
        <v>11934</v>
      </c>
      <c r="D14" s="366">
        <v>27781</v>
      </c>
      <c r="E14" s="367"/>
      <c r="F14" s="368"/>
      <c r="G14" s="747"/>
      <c r="H14" s="747"/>
      <c r="I14" s="747"/>
      <c r="J14" s="747"/>
    </row>
    <row r="15" spans="1:10" ht="15" x14ac:dyDescent="0.25">
      <c r="A15" s="749">
        <v>2</v>
      </c>
      <c r="B15" s="750" t="s">
        <v>630</v>
      </c>
      <c r="C15" s="751">
        <v>18769</v>
      </c>
      <c r="D15" s="752">
        <v>37491</v>
      </c>
      <c r="E15" s="753"/>
      <c r="F15" s="754"/>
      <c r="G15" s="747"/>
      <c r="H15" s="747"/>
      <c r="I15" s="747"/>
      <c r="J15" s="747"/>
    </row>
    <row r="16" spans="1:10" ht="15" x14ac:dyDescent="0.25">
      <c r="A16" s="749">
        <v>3</v>
      </c>
      <c r="B16" s="750" t="s">
        <v>631</v>
      </c>
      <c r="C16" s="751">
        <v>7994</v>
      </c>
      <c r="D16" s="752">
        <v>13774</v>
      </c>
      <c r="E16" s="753"/>
      <c r="F16" s="754"/>
      <c r="G16" s="747"/>
      <c r="H16" s="747"/>
      <c r="I16" s="747"/>
      <c r="J16" s="747"/>
    </row>
    <row r="17" spans="1:10" ht="18" customHeight="1" x14ac:dyDescent="0.25">
      <c r="A17" s="749">
        <v>4</v>
      </c>
      <c r="B17" s="750" t="s">
        <v>632</v>
      </c>
      <c r="C17" s="751">
        <v>30010</v>
      </c>
      <c r="D17" s="752">
        <v>28400</v>
      </c>
      <c r="E17" s="753"/>
      <c r="F17" s="754">
        <v>3211</v>
      </c>
      <c r="G17" s="747"/>
      <c r="H17" s="747"/>
      <c r="I17" s="747"/>
      <c r="J17" s="747"/>
    </row>
    <row r="18" spans="1:10" ht="15" x14ac:dyDescent="0.25">
      <c r="A18" s="749">
        <v>5</v>
      </c>
      <c r="B18" s="750" t="s">
        <v>633</v>
      </c>
      <c r="C18" s="751">
        <v>8343</v>
      </c>
      <c r="D18" s="752">
        <v>19834</v>
      </c>
      <c r="E18" s="753"/>
      <c r="F18" s="754"/>
      <c r="G18" s="747"/>
      <c r="H18" s="747"/>
      <c r="I18" s="747"/>
      <c r="J18" s="747"/>
    </row>
    <row r="19" spans="1:10" ht="15.75" customHeight="1" x14ac:dyDescent="0.25">
      <c r="A19" s="749">
        <v>6</v>
      </c>
      <c r="B19" s="750" t="s">
        <v>634</v>
      </c>
      <c r="C19" s="751">
        <v>20623</v>
      </c>
      <c r="D19" s="752">
        <v>40230</v>
      </c>
      <c r="E19" s="753"/>
      <c r="F19" s="754"/>
      <c r="G19" s="747"/>
      <c r="H19" s="747"/>
      <c r="I19" s="747"/>
      <c r="J19" s="747"/>
    </row>
    <row r="20" spans="1:10" ht="15" x14ac:dyDescent="0.25">
      <c r="A20" s="749">
        <v>7</v>
      </c>
      <c r="B20" s="750" t="s">
        <v>18</v>
      </c>
      <c r="C20" s="751">
        <v>83662</v>
      </c>
      <c r="D20" s="752">
        <v>125456</v>
      </c>
      <c r="E20" s="753">
        <v>16086</v>
      </c>
      <c r="F20" s="754">
        <v>10883</v>
      </c>
      <c r="G20" s="747"/>
      <c r="H20" s="747"/>
      <c r="I20" s="747"/>
      <c r="J20" s="747"/>
    </row>
    <row r="21" spans="1:10" ht="30" x14ac:dyDescent="0.25">
      <c r="A21" s="749">
        <v>8</v>
      </c>
      <c r="B21" s="755" t="s">
        <v>635</v>
      </c>
      <c r="C21" s="751">
        <v>3012</v>
      </c>
      <c r="D21" s="752">
        <v>6237</v>
      </c>
      <c r="E21" s="753"/>
      <c r="F21" s="754"/>
      <c r="G21" s="747"/>
      <c r="H21" s="747"/>
      <c r="I21" s="747"/>
      <c r="J21" s="747"/>
    </row>
    <row r="22" spans="1:10" ht="15" x14ac:dyDescent="0.25">
      <c r="A22" s="749">
        <v>9</v>
      </c>
      <c r="B22" s="750" t="s">
        <v>203</v>
      </c>
      <c r="C22" s="751">
        <v>118669</v>
      </c>
      <c r="D22" s="752">
        <v>84567</v>
      </c>
      <c r="E22" s="753">
        <v>26180</v>
      </c>
      <c r="F22" s="754">
        <v>17605</v>
      </c>
      <c r="G22" s="747"/>
      <c r="H22" s="747"/>
      <c r="I22" s="747"/>
      <c r="J22" s="747"/>
    </row>
    <row r="23" spans="1:10" ht="30" x14ac:dyDescent="0.25">
      <c r="A23" s="749">
        <v>10</v>
      </c>
      <c r="B23" s="755" t="s">
        <v>636</v>
      </c>
      <c r="C23" s="751">
        <v>23870</v>
      </c>
      <c r="D23" s="752">
        <v>35381</v>
      </c>
      <c r="E23" s="753">
        <v>3801</v>
      </c>
      <c r="F23" s="754">
        <v>1051</v>
      </c>
      <c r="G23" s="747"/>
      <c r="H23" s="747"/>
      <c r="I23" s="747"/>
      <c r="J23" s="747"/>
    </row>
    <row r="24" spans="1:10" ht="21.75" customHeight="1" x14ac:dyDescent="0.25">
      <c r="A24" s="749">
        <v>11</v>
      </c>
      <c r="B24" s="750" t="s">
        <v>69</v>
      </c>
      <c r="C24" s="751">
        <v>141198</v>
      </c>
      <c r="D24" s="752">
        <v>150803</v>
      </c>
      <c r="E24" s="753">
        <v>27344</v>
      </c>
      <c r="F24" s="754">
        <v>19246</v>
      </c>
      <c r="G24" s="747"/>
      <c r="H24" s="747"/>
      <c r="I24" s="747"/>
      <c r="J24" s="747"/>
    </row>
    <row r="25" spans="1:10" ht="15" x14ac:dyDescent="0.25">
      <c r="A25" s="749">
        <v>12</v>
      </c>
      <c r="B25" s="756" t="s">
        <v>20</v>
      </c>
      <c r="C25" s="751">
        <v>53302</v>
      </c>
      <c r="D25" s="752">
        <v>75813</v>
      </c>
      <c r="E25" s="753">
        <v>12064</v>
      </c>
      <c r="F25" s="754">
        <v>6783</v>
      </c>
      <c r="G25" s="747"/>
      <c r="H25" s="747"/>
      <c r="I25" s="747"/>
      <c r="J25" s="747"/>
    </row>
    <row r="26" spans="1:10" ht="15" x14ac:dyDescent="0.25">
      <c r="A26" s="749">
        <v>13</v>
      </c>
      <c r="B26" s="750" t="s">
        <v>637</v>
      </c>
      <c r="C26" s="751">
        <v>53221</v>
      </c>
      <c r="D26" s="752">
        <v>65333</v>
      </c>
      <c r="E26" s="753">
        <v>12064</v>
      </c>
      <c r="F26" s="754">
        <v>6713</v>
      </c>
      <c r="G26" s="747"/>
      <c r="H26" s="747"/>
      <c r="I26" s="747"/>
      <c r="J26" s="747"/>
    </row>
    <row r="27" spans="1:10" ht="15" x14ac:dyDescent="0.25">
      <c r="A27" s="749">
        <v>14</v>
      </c>
      <c r="B27" s="750" t="s">
        <v>638</v>
      </c>
      <c r="C27" s="751">
        <v>14450</v>
      </c>
      <c r="D27" s="752">
        <v>23169</v>
      </c>
      <c r="E27" s="753"/>
      <c r="F27" s="754">
        <v>1910</v>
      </c>
      <c r="G27" s="747"/>
      <c r="H27" s="747"/>
      <c r="I27" s="747"/>
      <c r="J27" s="747"/>
    </row>
    <row r="28" spans="1:10" ht="30" x14ac:dyDescent="0.25">
      <c r="A28" s="749">
        <v>15</v>
      </c>
      <c r="B28" s="755" t="s">
        <v>639</v>
      </c>
      <c r="C28" s="751">
        <v>5214</v>
      </c>
      <c r="D28" s="752">
        <v>14783</v>
      </c>
      <c r="E28" s="753"/>
      <c r="F28" s="754"/>
      <c r="G28" s="747"/>
      <c r="H28" s="747"/>
      <c r="I28" s="747"/>
      <c r="J28" s="747"/>
    </row>
    <row r="29" spans="1:10" ht="15" x14ac:dyDescent="0.25">
      <c r="A29" s="749">
        <v>16</v>
      </c>
      <c r="B29" s="750" t="s">
        <v>22</v>
      </c>
      <c r="C29" s="751">
        <v>42642</v>
      </c>
      <c r="D29" s="752">
        <v>91260</v>
      </c>
      <c r="E29" s="753">
        <v>7602</v>
      </c>
      <c r="F29" s="754">
        <v>5532</v>
      </c>
      <c r="G29" s="747"/>
      <c r="H29" s="747"/>
      <c r="I29" s="747"/>
      <c r="J29" s="747"/>
    </row>
    <row r="30" spans="1:10" ht="15" x14ac:dyDescent="0.25">
      <c r="A30" s="749">
        <v>17</v>
      </c>
      <c r="B30" s="750" t="s">
        <v>192</v>
      </c>
      <c r="C30" s="751">
        <v>5098</v>
      </c>
      <c r="D30" s="752">
        <v>12873</v>
      </c>
      <c r="E30" s="753"/>
      <c r="F30" s="754"/>
      <c r="G30" s="747"/>
      <c r="H30" s="747"/>
      <c r="I30" s="747"/>
      <c r="J30" s="747"/>
    </row>
    <row r="31" spans="1:10" ht="15" x14ac:dyDescent="0.25">
      <c r="A31" s="749">
        <v>18</v>
      </c>
      <c r="B31" s="750" t="s">
        <v>538</v>
      </c>
      <c r="C31" s="751">
        <v>63627</v>
      </c>
      <c r="D31" s="752">
        <v>70465</v>
      </c>
      <c r="E31" s="753">
        <v>11238</v>
      </c>
      <c r="F31" s="754">
        <v>7603</v>
      </c>
      <c r="G31" s="747"/>
      <c r="H31" s="747"/>
      <c r="I31" s="747"/>
      <c r="J31" s="747"/>
    </row>
    <row r="32" spans="1:10" ht="15" x14ac:dyDescent="0.25">
      <c r="A32" s="749">
        <v>19</v>
      </c>
      <c r="B32" s="750" t="s">
        <v>34</v>
      </c>
      <c r="C32" s="751">
        <v>14323</v>
      </c>
      <c r="D32" s="752">
        <v>67089</v>
      </c>
      <c r="E32" s="753"/>
      <c r="F32" s="754">
        <v>890</v>
      </c>
      <c r="G32" s="747"/>
      <c r="H32" s="747"/>
      <c r="I32" s="747"/>
      <c r="J32" s="747"/>
    </row>
    <row r="33" spans="1:10" ht="15" x14ac:dyDescent="0.25">
      <c r="A33" s="749">
        <v>20</v>
      </c>
      <c r="B33" s="750" t="s">
        <v>73</v>
      </c>
      <c r="C33" s="751">
        <v>5909</v>
      </c>
      <c r="D33" s="752">
        <v>6496</v>
      </c>
      <c r="E33" s="753"/>
      <c r="F33" s="754"/>
      <c r="G33" s="747"/>
      <c r="H33" s="747"/>
      <c r="I33" s="747"/>
      <c r="J33" s="747"/>
    </row>
    <row r="34" spans="1:10" ht="15.75" thickBot="1" x14ac:dyDescent="0.3">
      <c r="A34" s="369">
        <v>21</v>
      </c>
      <c r="B34" s="370" t="s">
        <v>117</v>
      </c>
      <c r="C34" s="371">
        <v>4287</v>
      </c>
      <c r="D34" s="372">
        <v>5250</v>
      </c>
      <c r="E34" s="373"/>
      <c r="F34" s="757">
        <v>160</v>
      </c>
      <c r="G34" s="747"/>
      <c r="H34" s="747"/>
      <c r="I34" s="747"/>
      <c r="J34" s="747"/>
    </row>
    <row r="35" spans="1:10" ht="15" thickBot="1" x14ac:dyDescent="0.25">
      <c r="A35" s="374"/>
      <c r="B35" s="375" t="s">
        <v>640</v>
      </c>
      <c r="C35" s="376">
        <f>SUM(C14:C34)</f>
        <v>730157</v>
      </c>
      <c r="D35" s="376">
        <f t="shared" ref="D35:F35" si="0">SUM(D14:D34)</f>
        <v>1002485</v>
      </c>
      <c r="E35" s="376">
        <f t="shared" si="0"/>
        <v>116379</v>
      </c>
      <c r="F35" s="376">
        <f t="shared" si="0"/>
        <v>81587</v>
      </c>
      <c r="G35" s="747"/>
      <c r="H35" s="758"/>
      <c r="I35" s="747"/>
      <c r="J35" s="747"/>
    </row>
    <row r="36" spans="1:10" x14ac:dyDescent="0.2">
      <c r="A36" s="747"/>
      <c r="B36" s="747"/>
      <c r="C36" s="747"/>
      <c r="D36" s="747"/>
      <c r="E36" s="747"/>
      <c r="F36" s="747"/>
      <c r="G36" s="747"/>
      <c r="H36" s="747"/>
      <c r="I36" s="747"/>
      <c r="J36" s="747"/>
    </row>
    <row r="37" spans="1:10" x14ac:dyDescent="0.2">
      <c r="A37" s="747"/>
      <c r="B37" s="747"/>
      <c r="C37" s="747"/>
      <c r="D37" s="747"/>
      <c r="E37" s="747"/>
      <c r="F37" s="747"/>
      <c r="G37" s="747"/>
      <c r="H37" s="747"/>
      <c r="I37" s="747"/>
      <c r="J37" s="747"/>
    </row>
    <row r="38" spans="1:10" x14ac:dyDescent="0.2">
      <c r="A38" s="747"/>
      <c r="B38" s="747"/>
      <c r="C38" s="747"/>
      <c r="D38" s="747"/>
      <c r="E38" s="747"/>
      <c r="F38" s="747"/>
      <c r="G38" s="747"/>
      <c r="H38" s="747"/>
      <c r="I38" s="747"/>
      <c r="J38" s="747"/>
    </row>
    <row r="39" spans="1:10" x14ac:dyDescent="0.2">
      <c r="A39" s="747"/>
      <c r="B39" s="747"/>
      <c r="C39" s="747"/>
      <c r="D39" s="747"/>
      <c r="E39" s="747"/>
      <c r="F39" s="747"/>
      <c r="G39" s="747"/>
      <c r="H39" s="747"/>
      <c r="I39" s="747"/>
      <c r="J39" s="747"/>
    </row>
    <row r="40" spans="1:10" x14ac:dyDescent="0.2">
      <c r="A40" s="747"/>
      <c r="B40" s="747"/>
      <c r="C40" s="747"/>
      <c r="D40" s="747"/>
      <c r="E40" s="747"/>
      <c r="F40" s="747"/>
      <c r="G40" s="747"/>
      <c r="H40" s="747"/>
      <c r="I40" s="747"/>
      <c r="J40" s="747"/>
    </row>
    <row r="41" spans="1:10" x14ac:dyDescent="0.2">
      <c r="A41" s="747"/>
      <c r="B41" s="747"/>
      <c r="C41" s="747"/>
      <c r="D41" s="747"/>
      <c r="E41" s="747"/>
      <c r="F41" s="747"/>
      <c r="G41" s="747"/>
      <c r="H41" s="747"/>
      <c r="I41" s="747"/>
      <c r="J41" s="747"/>
    </row>
    <row r="42" spans="1:10" x14ac:dyDescent="0.2">
      <c r="A42" s="747"/>
      <c r="B42" s="747"/>
      <c r="C42" s="747"/>
      <c r="D42" s="747"/>
      <c r="E42" s="747"/>
      <c r="F42" s="747"/>
      <c r="G42" s="747"/>
      <c r="H42" s="747"/>
      <c r="I42" s="747"/>
      <c r="J42" s="747"/>
    </row>
    <row r="43" spans="1:10" x14ac:dyDescent="0.2">
      <c r="A43" s="747"/>
      <c r="B43" s="747"/>
      <c r="C43" s="747"/>
      <c r="D43" s="747"/>
      <c r="E43" s="747"/>
      <c r="F43" s="747"/>
      <c r="G43" s="747"/>
      <c r="H43" s="747"/>
      <c r="I43" s="747"/>
      <c r="J43" s="747"/>
    </row>
  </sheetData>
  <mergeCells count="12">
    <mergeCell ref="B7:H7"/>
    <mergeCell ref="C2:E2"/>
    <mergeCell ref="C4:E4"/>
    <mergeCell ref="C5:G5"/>
    <mergeCell ref="C6:E6"/>
    <mergeCell ref="A8:F8"/>
    <mergeCell ref="A11:A13"/>
    <mergeCell ref="B11:B13"/>
    <mergeCell ref="C11:C13"/>
    <mergeCell ref="D11:D13"/>
    <mergeCell ref="E11:E13"/>
    <mergeCell ref="F11:F13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10</vt:i4>
      </vt:variant>
      <vt:variant>
        <vt:lpstr>Įvardinti diapazonai</vt:lpstr>
      </vt:variant>
      <vt:variant>
        <vt:i4>6</vt:i4>
      </vt:variant>
    </vt:vector>
  </HeadingPairs>
  <TitlesOfParts>
    <vt:vector size="16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9 priedas</vt:lpstr>
      <vt:lpstr>10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Reda Dudienė</cp:lastModifiedBy>
  <cp:lastPrinted>2022-12-28T09:40:24Z</cp:lastPrinted>
  <dcterms:created xsi:type="dcterms:W3CDTF">2013-02-05T08:01:03Z</dcterms:created>
  <dcterms:modified xsi:type="dcterms:W3CDTF">2022-12-28T12:40:47Z</dcterms:modified>
</cp:coreProperties>
</file>