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virbaliene\Desktop\TARYBA 2023\Taryba 2023-07-27\TS nuo 239\"/>
    </mc:Choice>
  </mc:AlternateContent>
  <xr:revisionPtr revIDLastSave="0" documentId="13_ncr:1_{E0705948-5D37-46DE-AD4B-DD75ED29AE88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5-išl.pagal programas " sheetId="15" state="hidden" r:id="rId1"/>
    <sheet name="1 priedas" sheetId="21" r:id="rId2"/>
    <sheet name="2 priedas" sheetId="14" r:id="rId3"/>
    <sheet name="3 priedas" sheetId="20" r:id="rId4"/>
  </sheets>
  <definedNames>
    <definedName name="_xlnm.Print_Titles" localSheetId="2">'2 priedas'!$12:$13</definedName>
    <definedName name="_xlnm.Print_Titles" localSheetId="3">'3 priedas'!$12:$13</definedName>
    <definedName name="_xlnm.Print_Titles" localSheetId="0">'5-išl.pagal programas '!#REF!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9" i="20" l="1"/>
  <c r="C228" i="20"/>
  <c r="E227" i="20"/>
  <c r="C227" i="20"/>
  <c r="C226" i="20"/>
  <c r="C225" i="20"/>
  <c r="C224" i="20"/>
  <c r="E223" i="20"/>
  <c r="C223" i="20"/>
  <c r="C222" i="20"/>
  <c r="C221" i="20"/>
  <c r="C220" i="20"/>
  <c r="G219" i="20"/>
  <c r="E219" i="20"/>
  <c r="C219" i="20"/>
  <c r="C218" i="20"/>
  <c r="C217" i="20"/>
  <c r="M216" i="20"/>
  <c r="E216" i="20"/>
  <c r="C216" i="20" s="1"/>
  <c r="M215" i="20"/>
  <c r="G215" i="20"/>
  <c r="E215" i="20"/>
  <c r="C215" i="20"/>
  <c r="C214" i="20"/>
  <c r="C213" i="20"/>
  <c r="C212" i="20"/>
  <c r="C211" i="20"/>
  <c r="C210" i="20"/>
  <c r="C209" i="20"/>
  <c r="C208" i="20"/>
  <c r="C207" i="20"/>
  <c r="C206" i="20"/>
  <c r="C205" i="20"/>
  <c r="C204" i="20"/>
  <c r="C203" i="20"/>
  <c r="C202" i="20"/>
  <c r="C201" i="20"/>
  <c r="C200" i="20"/>
  <c r="E199" i="20"/>
  <c r="C199" i="20" s="1"/>
  <c r="C198" i="20"/>
  <c r="C197" i="20"/>
  <c r="C196" i="20"/>
  <c r="C195" i="20"/>
  <c r="C194" i="20"/>
  <c r="C193" i="20"/>
  <c r="C192" i="20"/>
  <c r="C191" i="20"/>
  <c r="C190" i="20"/>
  <c r="C189" i="20"/>
  <c r="C188" i="20"/>
  <c r="C187" i="20"/>
  <c r="C186" i="20" s="1"/>
  <c r="G186" i="20"/>
  <c r="E186" i="20"/>
  <c r="M185" i="20"/>
  <c r="G185" i="20"/>
  <c r="E185" i="20"/>
  <c r="C185" i="20"/>
  <c r="D184" i="20"/>
  <c r="C184" i="20"/>
  <c r="C183" i="20"/>
  <c r="G182" i="20"/>
  <c r="C182" i="20" s="1"/>
  <c r="C181" i="20"/>
  <c r="C180" i="20"/>
  <c r="C179" i="20"/>
  <c r="C178" i="20"/>
  <c r="E177" i="20"/>
  <c r="C177" i="20" s="1"/>
  <c r="C176" i="20"/>
  <c r="D175" i="20"/>
  <c r="C175" i="20"/>
  <c r="M174" i="20"/>
  <c r="H174" i="20"/>
  <c r="D174" i="20" s="1"/>
  <c r="G174" i="20"/>
  <c r="E174" i="20"/>
  <c r="C174" i="20"/>
  <c r="C173" i="20"/>
  <c r="C172" i="20"/>
  <c r="C171" i="20"/>
  <c r="C170" i="20"/>
  <c r="C169" i="20"/>
  <c r="C168" i="20"/>
  <c r="C167" i="20"/>
  <c r="C166" i="20"/>
  <c r="C165" i="20"/>
  <c r="C164" i="20"/>
  <c r="G163" i="20"/>
  <c r="D163" i="20"/>
  <c r="C163" i="20"/>
  <c r="D162" i="20"/>
  <c r="C162" i="20"/>
  <c r="C161" i="20"/>
  <c r="C160" i="20"/>
  <c r="C159" i="20"/>
  <c r="C158" i="20"/>
  <c r="C157" i="20"/>
  <c r="C156" i="20"/>
  <c r="C155" i="20"/>
  <c r="C154" i="20"/>
  <c r="C153" i="20"/>
  <c r="C152" i="20"/>
  <c r="C151" i="20"/>
  <c r="C150" i="20"/>
  <c r="C149" i="20"/>
  <c r="C148" i="20"/>
  <c r="C147" i="20"/>
  <c r="C146" i="20"/>
  <c r="C145" i="20"/>
  <c r="C144" i="20"/>
  <c r="C143" i="20"/>
  <c r="C142" i="20"/>
  <c r="G141" i="20"/>
  <c r="E141" i="20"/>
  <c r="C141" i="20"/>
  <c r="N140" i="20"/>
  <c r="N230" i="20" s="1"/>
  <c r="M140" i="20"/>
  <c r="L140" i="20"/>
  <c r="K140" i="20"/>
  <c r="G140" i="20"/>
  <c r="F140" i="20"/>
  <c r="E140" i="20"/>
  <c r="C140" i="20"/>
  <c r="D139" i="20"/>
  <c r="C139" i="20"/>
  <c r="D138" i="20"/>
  <c r="C138" i="20"/>
  <c r="C137" i="20"/>
  <c r="C136" i="20"/>
  <c r="C135" i="20"/>
  <c r="C134" i="20"/>
  <c r="C133" i="20"/>
  <c r="C132" i="20"/>
  <c r="C131" i="20"/>
  <c r="D130" i="20"/>
  <c r="C130" i="20"/>
  <c r="D129" i="20"/>
  <c r="C129" i="20"/>
  <c r="C128" i="20"/>
  <c r="D127" i="20"/>
  <c r="C127" i="20"/>
  <c r="D126" i="20"/>
  <c r="C126" i="20"/>
  <c r="D125" i="20"/>
  <c r="C125" i="20"/>
  <c r="C124" i="20"/>
  <c r="C123" i="20"/>
  <c r="G122" i="20"/>
  <c r="C122" i="20" s="1"/>
  <c r="C121" i="20"/>
  <c r="E120" i="20"/>
  <c r="C120" i="20"/>
  <c r="C119" i="20"/>
  <c r="C118" i="20"/>
  <c r="C117" i="20"/>
  <c r="C116" i="20"/>
  <c r="C115" i="20"/>
  <c r="C114" i="20"/>
  <c r="C113" i="20"/>
  <c r="C112" i="20"/>
  <c r="C111" i="20"/>
  <c r="E110" i="20"/>
  <c r="C110" i="20" s="1"/>
  <c r="C109" i="20"/>
  <c r="C108" i="20"/>
  <c r="C107" i="20"/>
  <c r="C106" i="20"/>
  <c r="C105" i="20"/>
  <c r="C104" i="20"/>
  <c r="C103" i="20"/>
  <c r="G102" i="20"/>
  <c r="E102" i="20"/>
  <c r="C102" i="20" s="1"/>
  <c r="M101" i="20"/>
  <c r="L101" i="20"/>
  <c r="K101" i="20"/>
  <c r="F101" i="20"/>
  <c r="D101" i="20"/>
  <c r="C100" i="20"/>
  <c r="C99" i="20"/>
  <c r="C98" i="20"/>
  <c r="C97" i="20"/>
  <c r="C96" i="20"/>
  <c r="D95" i="20"/>
  <c r="C95" i="20"/>
  <c r="C94" i="20"/>
  <c r="D93" i="20"/>
  <c r="C93" i="20"/>
  <c r="D92" i="20"/>
  <c r="C92" i="20"/>
  <c r="D91" i="20"/>
  <c r="C91" i="20"/>
  <c r="D90" i="20"/>
  <c r="C90" i="20"/>
  <c r="D89" i="20"/>
  <c r="C89" i="20"/>
  <c r="D88" i="20"/>
  <c r="C88" i="20"/>
  <c r="D87" i="20"/>
  <c r="C87" i="20"/>
  <c r="D86" i="20"/>
  <c r="C86" i="20"/>
  <c r="D85" i="20"/>
  <c r="C85" i="20"/>
  <c r="D84" i="20"/>
  <c r="C84" i="20"/>
  <c r="D83" i="20"/>
  <c r="C83" i="20"/>
  <c r="D82" i="20"/>
  <c r="C82" i="20"/>
  <c r="D81" i="20"/>
  <c r="C81" i="20"/>
  <c r="D80" i="20"/>
  <c r="C80" i="20"/>
  <c r="D79" i="20"/>
  <c r="C79" i="20"/>
  <c r="D78" i="20"/>
  <c r="C78" i="20"/>
  <c r="D77" i="20"/>
  <c r="C77" i="20"/>
  <c r="D76" i="20"/>
  <c r="C76" i="20"/>
  <c r="D75" i="20"/>
  <c r="C75" i="20"/>
  <c r="D74" i="20"/>
  <c r="C74" i="20"/>
  <c r="D73" i="20"/>
  <c r="C73" i="20"/>
  <c r="D72" i="20"/>
  <c r="C72" i="20"/>
  <c r="D71" i="20"/>
  <c r="C71" i="20"/>
  <c r="D70" i="20"/>
  <c r="C70" i="20"/>
  <c r="D69" i="20"/>
  <c r="C69" i="20"/>
  <c r="D68" i="20"/>
  <c r="C68" i="20"/>
  <c r="D67" i="20"/>
  <c r="C67" i="20"/>
  <c r="D66" i="20"/>
  <c r="C66" i="20"/>
  <c r="D65" i="20"/>
  <c r="C65" i="20"/>
  <c r="D64" i="20"/>
  <c r="C64" i="20"/>
  <c r="C62" i="20"/>
  <c r="C61" i="20"/>
  <c r="C60" i="20"/>
  <c r="C59" i="20"/>
  <c r="C58" i="20"/>
  <c r="C57" i="20"/>
  <c r="C56" i="20"/>
  <c r="C55" i="20"/>
  <c r="C54" i="20"/>
  <c r="C53" i="20"/>
  <c r="C52" i="20"/>
  <c r="D51" i="20"/>
  <c r="C51" i="20"/>
  <c r="H50" i="20"/>
  <c r="G50" i="20"/>
  <c r="C50" i="20" s="1"/>
  <c r="E50" i="20"/>
  <c r="D50" i="20"/>
  <c r="M49" i="20"/>
  <c r="L49" i="20"/>
  <c r="L230" i="20" s="1"/>
  <c r="K49" i="20"/>
  <c r="J49" i="20"/>
  <c r="J230" i="20" s="1"/>
  <c r="I49" i="20"/>
  <c r="I230" i="20" s="1"/>
  <c r="H49" i="20"/>
  <c r="G49" i="20"/>
  <c r="F49" i="20"/>
  <c r="E49" i="20"/>
  <c r="D49" i="20"/>
  <c r="C49" i="20"/>
  <c r="C48" i="20"/>
  <c r="C47" i="20"/>
  <c r="C46" i="20"/>
  <c r="C45" i="20"/>
  <c r="C44" i="20"/>
  <c r="C43" i="20"/>
  <c r="C42" i="20"/>
  <c r="C41" i="20"/>
  <c r="C40" i="20"/>
  <c r="C39" i="20"/>
  <c r="D38" i="20"/>
  <c r="C38" i="20"/>
  <c r="C37" i="20"/>
  <c r="C36" i="20"/>
  <c r="E35" i="20"/>
  <c r="C35" i="20"/>
  <c r="C34" i="20"/>
  <c r="C33" i="20"/>
  <c r="E32" i="20"/>
  <c r="C32" i="20"/>
  <c r="C31" i="20"/>
  <c r="C30" i="20"/>
  <c r="C29" i="20"/>
  <c r="E28" i="20"/>
  <c r="C28" i="20" s="1"/>
  <c r="C27" i="20"/>
  <c r="C26" i="20"/>
  <c r="K25" i="20"/>
  <c r="K14" i="20" s="1"/>
  <c r="K230" i="20" s="1"/>
  <c r="G25" i="20"/>
  <c r="E25" i="20"/>
  <c r="C25" i="20" s="1"/>
  <c r="C24" i="20"/>
  <c r="G23" i="20"/>
  <c r="E23" i="20"/>
  <c r="C23" i="20" s="1"/>
  <c r="D22" i="20"/>
  <c r="C22" i="20"/>
  <c r="C21" i="20"/>
  <c r="C20" i="20"/>
  <c r="D19" i="20"/>
  <c r="D18" i="20" s="1"/>
  <c r="C19" i="20"/>
  <c r="M18" i="20"/>
  <c r="H18" i="20"/>
  <c r="G18" i="20"/>
  <c r="G14" i="20" s="1"/>
  <c r="F18" i="20"/>
  <c r="E18" i="20"/>
  <c r="E14" i="20" s="1"/>
  <c r="C18" i="20"/>
  <c r="D17" i="20"/>
  <c r="C17" i="20"/>
  <c r="D16" i="20"/>
  <c r="C16" i="20"/>
  <c r="A16" i="20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A72" i="20" s="1"/>
  <c r="A73" i="20" s="1"/>
  <c r="A74" i="20" s="1"/>
  <c r="A75" i="20" s="1"/>
  <c r="A76" i="20" s="1"/>
  <c r="A77" i="20" s="1"/>
  <c r="A78" i="20" s="1"/>
  <c r="A79" i="20" s="1"/>
  <c r="A80" i="20" s="1"/>
  <c r="A81" i="20" s="1"/>
  <c r="A82" i="20" s="1"/>
  <c r="A83" i="20" s="1"/>
  <c r="A84" i="20" s="1"/>
  <c r="A85" i="20" s="1"/>
  <c r="A86" i="20" s="1"/>
  <c r="A87" i="20" s="1"/>
  <c r="A88" i="20" s="1"/>
  <c r="A89" i="20" s="1"/>
  <c r="A90" i="20" s="1"/>
  <c r="A91" i="20" s="1"/>
  <c r="A92" i="20" s="1"/>
  <c r="A93" i="20" s="1"/>
  <c r="A94" i="20" s="1"/>
  <c r="A95" i="20" s="1"/>
  <c r="A96" i="20" s="1"/>
  <c r="A97" i="20" s="1"/>
  <c r="A98" i="20" s="1"/>
  <c r="A99" i="20" s="1"/>
  <c r="A100" i="20" s="1"/>
  <c r="A101" i="20" s="1"/>
  <c r="A102" i="20" s="1"/>
  <c r="A103" i="20" s="1"/>
  <c r="A104" i="20" s="1"/>
  <c r="A105" i="20" s="1"/>
  <c r="A106" i="20" s="1"/>
  <c r="A107" i="20" s="1"/>
  <c r="A108" i="20" s="1"/>
  <c r="A109" i="20" s="1"/>
  <c r="A110" i="20" s="1"/>
  <c r="A111" i="20" s="1"/>
  <c r="A112" i="20" s="1"/>
  <c r="A113" i="20" s="1"/>
  <c r="A114" i="20" s="1"/>
  <c r="A115" i="20" s="1"/>
  <c r="A116" i="20" s="1"/>
  <c r="A117" i="20" s="1"/>
  <c r="A118" i="20" s="1"/>
  <c r="A119" i="20" s="1"/>
  <c r="A120" i="20" s="1"/>
  <c r="A121" i="20" s="1"/>
  <c r="A122" i="20" s="1"/>
  <c r="A123" i="20" s="1"/>
  <c r="A124" i="20" s="1"/>
  <c r="A125" i="20" s="1"/>
  <c r="A126" i="20" s="1"/>
  <c r="A127" i="20" s="1"/>
  <c r="A128" i="20" s="1"/>
  <c r="A129" i="20" s="1"/>
  <c r="A130" i="20" s="1"/>
  <c r="A131" i="20" s="1"/>
  <c r="A132" i="20" s="1"/>
  <c r="A133" i="20" s="1"/>
  <c r="A134" i="20" s="1"/>
  <c r="A135" i="20" s="1"/>
  <c r="A136" i="20" s="1"/>
  <c r="A137" i="20" s="1"/>
  <c r="A138" i="20" s="1"/>
  <c r="A139" i="20" s="1"/>
  <c r="A140" i="20" s="1"/>
  <c r="A141" i="20" s="1"/>
  <c r="A142" i="20" s="1"/>
  <c r="A143" i="20" s="1"/>
  <c r="A144" i="20" s="1"/>
  <c r="A145" i="20" s="1"/>
  <c r="A146" i="20" s="1"/>
  <c r="A147" i="20" s="1"/>
  <c r="A148" i="20" s="1"/>
  <c r="A149" i="20" s="1"/>
  <c r="A150" i="20" s="1"/>
  <c r="A151" i="20" s="1"/>
  <c r="A152" i="20" s="1"/>
  <c r="A153" i="20" s="1"/>
  <c r="A154" i="20" s="1"/>
  <c r="A155" i="20" s="1"/>
  <c r="A156" i="20" s="1"/>
  <c r="A157" i="20" s="1"/>
  <c r="A158" i="20" s="1"/>
  <c r="A159" i="20" s="1"/>
  <c r="A160" i="20" s="1"/>
  <c r="A161" i="20" s="1"/>
  <c r="A162" i="20" s="1"/>
  <c r="A163" i="20" s="1"/>
  <c r="A164" i="20" s="1"/>
  <c r="A165" i="20" s="1"/>
  <c r="A166" i="20" s="1"/>
  <c r="A167" i="20" s="1"/>
  <c r="A168" i="20" s="1"/>
  <c r="A169" i="20" s="1"/>
  <c r="A170" i="20" s="1"/>
  <c r="A171" i="20" s="1"/>
  <c r="A172" i="20" s="1"/>
  <c r="A173" i="20" s="1"/>
  <c r="A174" i="20" s="1"/>
  <c r="A175" i="20" s="1"/>
  <c r="A176" i="20" s="1"/>
  <c r="A177" i="20" s="1"/>
  <c r="A178" i="20" s="1"/>
  <c r="A179" i="20" s="1"/>
  <c r="A180" i="20" s="1"/>
  <c r="A181" i="20" s="1"/>
  <c r="A182" i="20" s="1"/>
  <c r="A183" i="20" s="1"/>
  <c r="A184" i="20" s="1"/>
  <c r="A185" i="20" s="1"/>
  <c r="A186" i="20" s="1"/>
  <c r="A187" i="20" s="1"/>
  <c r="A188" i="20" s="1"/>
  <c r="A189" i="20" s="1"/>
  <c r="A190" i="20" s="1"/>
  <c r="A191" i="20" s="1"/>
  <c r="A192" i="20" s="1"/>
  <c r="A193" i="20" s="1"/>
  <c r="A194" i="20" s="1"/>
  <c r="A195" i="20" s="1"/>
  <c r="A196" i="20" s="1"/>
  <c r="A197" i="20" s="1"/>
  <c r="A198" i="20" s="1"/>
  <c r="A199" i="20" s="1"/>
  <c r="A200" i="20" s="1"/>
  <c r="A201" i="20" s="1"/>
  <c r="A202" i="20" s="1"/>
  <c r="A203" i="20" s="1"/>
  <c r="A204" i="20" s="1"/>
  <c r="A205" i="20" s="1"/>
  <c r="A206" i="20" s="1"/>
  <c r="A207" i="20" s="1"/>
  <c r="A208" i="20" s="1"/>
  <c r="A209" i="20" s="1"/>
  <c r="A210" i="20" s="1"/>
  <c r="A211" i="20" s="1"/>
  <c r="A212" i="20" s="1"/>
  <c r="A213" i="20" s="1"/>
  <c r="A214" i="20" s="1"/>
  <c r="A215" i="20" s="1"/>
  <c r="A216" i="20" s="1"/>
  <c r="A217" i="20" s="1"/>
  <c r="A218" i="20" s="1"/>
  <c r="A219" i="20" s="1"/>
  <c r="A220" i="20" s="1"/>
  <c r="A221" i="20" s="1"/>
  <c r="A222" i="20" s="1"/>
  <c r="A223" i="20" s="1"/>
  <c r="A224" i="20" s="1"/>
  <c r="A225" i="20" s="1"/>
  <c r="A226" i="20" s="1"/>
  <c r="A227" i="20" s="1"/>
  <c r="A228" i="20" s="1"/>
  <c r="A229" i="20" s="1"/>
  <c r="A230" i="20" s="1"/>
  <c r="F15" i="20"/>
  <c r="E15" i="20"/>
  <c r="D15" i="20"/>
  <c r="C15" i="20"/>
  <c r="M14" i="20"/>
  <c r="M230" i="20" s="1"/>
  <c r="H14" i="20"/>
  <c r="F14" i="20"/>
  <c r="F230" i="20" s="1"/>
  <c r="D14" i="20"/>
  <c r="D73" i="21"/>
  <c r="D67" i="21"/>
  <c r="D66" i="21"/>
  <c r="A62" i="21"/>
  <c r="A63" i="21" s="1"/>
  <c r="A64" i="21" s="1"/>
  <c r="D59" i="21"/>
  <c r="D22" i="21" s="1"/>
  <c r="D31" i="21"/>
  <c r="A30" i="2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53" i="21" s="1"/>
  <c r="A54" i="21" s="1"/>
  <c r="A55" i="21" s="1"/>
  <c r="A56" i="21" s="1"/>
  <c r="D26" i="21"/>
  <c r="A26" i="21"/>
  <c r="A27" i="21" s="1"/>
  <c r="D20" i="21"/>
  <c r="D16" i="21"/>
  <c r="D14" i="21"/>
  <c r="D13" i="21" s="1"/>
  <c r="D79" i="21" s="1"/>
  <c r="D82" i="21" s="1"/>
  <c r="C14" i="20" l="1"/>
  <c r="E101" i="20"/>
  <c r="C101" i="20" s="1"/>
  <c r="G101" i="20"/>
  <c r="G230" i="20" s="1"/>
  <c r="H140" i="20"/>
  <c r="D140" i="20" s="1"/>
  <c r="D230" i="20" s="1"/>
  <c r="G92" i="14"/>
  <c r="E97" i="14"/>
  <c r="C230" i="20" l="1"/>
  <c r="H230" i="20"/>
  <c r="E230" i="20"/>
  <c r="C16" i="14"/>
  <c r="C17" i="14" s="1"/>
  <c r="C18" i="14" s="1"/>
  <c r="C19" i="14" s="1"/>
  <c r="C20" i="14" s="1"/>
  <c r="C21" i="14" s="1"/>
  <c r="C22" i="14" s="1"/>
  <c r="C23" i="14" s="1"/>
  <c r="C24" i="14" s="1"/>
  <c r="C25" i="14" s="1"/>
  <c r="C26" i="14" s="1"/>
  <c r="C27" i="14" s="1"/>
  <c r="C28" i="14" s="1"/>
  <c r="C29" i="14" s="1"/>
  <c r="C30" i="14" s="1"/>
  <c r="C31" i="14" s="1"/>
  <c r="C32" i="14" s="1"/>
  <c r="C33" i="14" s="1"/>
  <c r="C34" i="14" s="1"/>
  <c r="C35" i="14" s="1"/>
  <c r="C36" i="14" s="1"/>
  <c r="C37" i="14" s="1"/>
  <c r="C38" i="14" s="1"/>
  <c r="C39" i="14" s="1"/>
  <c r="C40" i="14" s="1"/>
  <c r="C41" i="14" s="1"/>
  <c r="C42" i="14" s="1"/>
  <c r="C43" i="14" s="1"/>
  <c r="C44" i="14" s="1"/>
  <c r="C45" i="14" s="1"/>
  <c r="C46" i="14" s="1"/>
  <c r="C47" i="14" s="1"/>
  <c r="C48" i="14" s="1"/>
  <c r="C49" i="14" s="1"/>
  <c r="C50" i="14" s="1"/>
  <c r="C51" i="14" s="1"/>
  <c r="C52" i="14" s="1"/>
  <c r="C53" i="14" s="1"/>
  <c r="C54" i="14" s="1"/>
  <c r="C55" i="14" s="1"/>
  <c r="C56" i="14" s="1"/>
  <c r="C57" i="14" s="1"/>
  <c r="C58" i="14" s="1"/>
  <c r="C59" i="14" s="1"/>
  <c r="C60" i="14" s="1"/>
  <c r="C61" i="14" s="1"/>
  <c r="C62" i="14" s="1"/>
  <c r="C63" i="14" s="1"/>
  <c r="C64" i="14" s="1"/>
  <c r="C65" i="14" s="1"/>
  <c r="C66" i="14" s="1"/>
  <c r="C67" i="14" s="1"/>
  <c r="C68" i="14" s="1"/>
  <c r="C69" i="14" s="1"/>
  <c r="C70" i="14" s="1"/>
  <c r="C71" i="14" s="1"/>
  <c r="C72" i="14" s="1"/>
  <c r="C73" i="14" s="1"/>
  <c r="C74" i="14" s="1"/>
  <c r="C75" i="14" s="1"/>
  <c r="C76" i="14" s="1"/>
  <c r="C77" i="14" s="1"/>
  <c r="C78" i="14" s="1"/>
  <c r="C79" i="14" s="1"/>
  <c r="C80" i="14" s="1"/>
  <c r="C81" i="14" s="1"/>
  <c r="C82" i="14" s="1"/>
  <c r="C83" i="14" s="1"/>
  <c r="C84" i="14" s="1"/>
  <c r="C85" i="14" s="1"/>
  <c r="C86" i="14" s="1"/>
  <c r="C87" i="14" s="1"/>
  <c r="C88" i="14" s="1"/>
  <c r="C89" i="14" s="1"/>
  <c r="C90" i="14" s="1"/>
  <c r="C91" i="14" s="1"/>
  <c r="C92" i="14" s="1"/>
  <c r="C93" i="14" s="1"/>
  <c r="C94" i="14" s="1"/>
  <c r="C95" i="14" s="1"/>
  <c r="C96" i="14" s="1"/>
  <c r="C97" i="14" s="1"/>
  <c r="C98" i="14" s="1"/>
  <c r="C99" i="14" s="1"/>
  <c r="C100" i="14" s="1"/>
  <c r="C101" i="14" s="1"/>
  <c r="C102" i="14" s="1"/>
  <c r="C103" i="14" s="1"/>
  <c r="C104" i="14" s="1"/>
  <c r="C105" i="14" s="1"/>
  <c r="C106" i="14" s="1"/>
  <c r="C107" i="14" s="1"/>
  <c r="C108" i="14" s="1"/>
  <c r="C109" i="14" s="1"/>
  <c r="C110" i="14" s="1"/>
  <c r="I87" i="14"/>
  <c r="E91" i="14"/>
  <c r="K172" i="14"/>
  <c r="L172" i="14"/>
  <c r="N172" i="14"/>
  <c r="P172" i="14"/>
  <c r="G24" i="14"/>
  <c r="G17" i="14"/>
  <c r="C111" i="14" l="1"/>
  <c r="C112" i="14" s="1"/>
  <c r="C113" i="14" s="1"/>
  <c r="C114" i="14" s="1"/>
  <c r="C115" i="14" s="1"/>
  <c r="C116" i="14" s="1"/>
  <c r="C117" i="14" s="1"/>
  <c r="C118" i="14" s="1"/>
  <c r="C119" i="14" s="1"/>
  <c r="C120" i="14" s="1"/>
  <c r="C121" i="14" s="1"/>
  <c r="C122" i="14" s="1"/>
  <c r="C123" i="14" s="1"/>
  <c r="C124" i="14" s="1"/>
  <c r="C125" i="14" s="1"/>
  <c r="C126" i="14" s="1"/>
  <c r="C127" i="14" s="1"/>
  <c r="C128" i="14" s="1"/>
  <c r="C129" i="14" s="1"/>
  <c r="C130" i="14" s="1"/>
  <c r="C131" i="14" s="1"/>
  <c r="C132" i="14" s="1"/>
  <c r="C133" i="14" s="1"/>
  <c r="C134" i="14" s="1"/>
  <c r="C135" i="14" s="1"/>
  <c r="C136" i="14" s="1"/>
  <c r="C137" i="14" s="1"/>
  <c r="C138" i="14" s="1"/>
  <c r="C139" i="14" s="1"/>
  <c r="C140" i="14" s="1"/>
  <c r="C141" i="14" s="1"/>
  <c r="C142" i="14" s="1"/>
  <c r="C143" i="14" s="1"/>
  <c r="C144" i="14" s="1"/>
  <c r="C145" i="14" s="1"/>
  <c r="C146" i="14" s="1"/>
  <c r="C147" i="14" s="1"/>
  <c r="C148" i="14" s="1"/>
  <c r="C149" i="14" s="1"/>
  <c r="C150" i="14" s="1"/>
  <c r="C151" i="14" s="1"/>
  <c r="C152" i="14" s="1"/>
  <c r="C153" i="14" s="1"/>
  <c r="C154" i="14" s="1"/>
  <c r="C155" i="14" s="1"/>
  <c r="C156" i="14" s="1"/>
  <c r="C157" i="14" s="1"/>
  <c r="C158" i="14" s="1"/>
  <c r="C159" i="14" s="1"/>
  <c r="C160" i="14" s="1"/>
  <c r="C161" i="14" s="1"/>
  <c r="C162" i="14" s="1"/>
  <c r="C163" i="14" s="1"/>
  <c r="C164" i="14" s="1"/>
  <c r="C165" i="14" s="1"/>
  <c r="C166" i="14" s="1"/>
  <c r="C167" i="14" s="1"/>
  <c r="C168" i="14" s="1"/>
  <c r="C169" i="14" s="1"/>
  <c r="C170" i="14" s="1"/>
  <c r="C171" i="14" s="1"/>
  <c r="C172" i="14" s="1"/>
  <c r="G87" i="14"/>
  <c r="E168" i="14"/>
  <c r="E156" i="14"/>
  <c r="E153" i="14"/>
  <c r="E148" i="14"/>
  <c r="E147" i="14"/>
  <c r="E143" i="14"/>
  <c r="E167" i="14"/>
  <c r="O17" i="14"/>
  <c r="O172" i="14" s="1"/>
  <c r="E18" i="14"/>
  <c r="E45" i="14"/>
  <c r="E44" i="14"/>
  <c r="I24" i="14"/>
  <c r="E42" i="14"/>
  <c r="E43" i="14"/>
  <c r="G113" i="14"/>
  <c r="F96" i="14"/>
  <c r="E110" i="14"/>
  <c r="E112" i="14"/>
  <c r="E109" i="14"/>
  <c r="E108" i="14"/>
  <c r="E107" i="14"/>
  <c r="E106" i="14"/>
  <c r="E105" i="14"/>
  <c r="E104" i="14"/>
  <c r="E103" i="14"/>
  <c r="E102" i="14"/>
  <c r="E101" i="14"/>
  <c r="E100" i="14"/>
  <c r="E99" i="14"/>
  <c r="E98" i="14"/>
  <c r="E96" i="14"/>
  <c r="E94" i="14"/>
  <c r="E93" i="14"/>
  <c r="E95" i="14"/>
  <c r="E67" i="14"/>
  <c r="E68" i="14"/>
  <c r="E59" i="14"/>
  <c r="G55" i="14"/>
  <c r="E65" i="14"/>
  <c r="I55" i="14"/>
  <c r="E66" i="14"/>
  <c r="G73" i="14"/>
  <c r="E83" i="14"/>
  <c r="E82" i="14"/>
  <c r="F123" i="14"/>
  <c r="E123" i="14"/>
  <c r="E86" i="14"/>
  <c r="E85" i="14"/>
  <c r="E75" i="14"/>
  <c r="E74" i="14"/>
  <c r="M46" i="14"/>
  <c r="M172" i="14" s="1"/>
  <c r="G46" i="14"/>
  <c r="E53" i="14"/>
  <c r="E47" i="14"/>
  <c r="E31" i="14"/>
  <c r="E72" i="14"/>
  <c r="E71" i="14"/>
  <c r="E70" i="14"/>
  <c r="G69" i="14"/>
  <c r="E69" i="14" s="1"/>
  <c r="F23" i="14"/>
  <c r="E23" i="14"/>
  <c r="F16" i="14" l="1"/>
  <c r="E16" i="14"/>
  <c r="F15" i="14"/>
  <c r="E15" i="14"/>
  <c r="E22" i="14"/>
  <c r="F21" i="14"/>
  <c r="E21" i="14"/>
  <c r="E19" i="14"/>
  <c r="F18" i="14"/>
  <c r="E20" i="14"/>
  <c r="E64" i="14" l="1"/>
  <c r="J92" i="14" l="1"/>
  <c r="I92" i="14"/>
  <c r="E57" i="14" l="1"/>
  <c r="E54" i="14"/>
  <c r="E122" i="14" l="1"/>
  <c r="E121" i="14" l="1"/>
  <c r="E87" i="14"/>
  <c r="E89" i="14"/>
  <c r="E41" i="14" l="1"/>
  <c r="F152" i="14" l="1"/>
  <c r="E152" i="14"/>
  <c r="F151" i="14"/>
  <c r="E151" i="14"/>
  <c r="G84" i="14" l="1"/>
  <c r="F131" i="14"/>
  <c r="F128" i="14"/>
  <c r="H17" i="14"/>
  <c r="E113" i="14"/>
  <c r="E63" i="14"/>
  <c r="E131" i="14"/>
  <c r="E58" i="14"/>
  <c r="F157" i="14"/>
  <c r="E157" i="14"/>
  <c r="F167" i="14"/>
  <c r="F161" i="14"/>
  <c r="E161" i="14"/>
  <c r="E32" i="14"/>
  <c r="I17" i="14"/>
  <c r="E118" i="14"/>
  <c r="E78" i="14"/>
  <c r="H14" i="14"/>
  <c r="H172" i="14" s="1"/>
  <c r="G14" i="14"/>
  <c r="G172" i="14" s="1"/>
  <c r="E51" i="14"/>
  <c r="E114" i="14"/>
  <c r="E115" i="14"/>
  <c r="E116" i="14"/>
  <c r="E117" i="14"/>
  <c r="E119" i="14"/>
  <c r="E120" i="14"/>
  <c r="E40" i="14"/>
  <c r="F130" i="14"/>
  <c r="E130" i="14"/>
  <c r="E52" i="14"/>
  <c r="E39" i="14"/>
  <c r="E38" i="14"/>
  <c r="E56" i="14"/>
  <c r="E80" i="14"/>
  <c r="E79" i="14"/>
  <c r="E37" i="14"/>
  <c r="G67" i="15"/>
  <c r="G72" i="15"/>
  <c r="F79" i="15"/>
  <c r="F72" i="15"/>
  <c r="F67" i="15"/>
  <c r="S89" i="15"/>
  <c r="G207" i="15"/>
  <c r="C207" i="15"/>
  <c r="D207" i="15"/>
  <c r="H206" i="15"/>
  <c r="G206" i="15" s="1"/>
  <c r="C206" i="15" s="1"/>
  <c r="G205" i="15"/>
  <c r="C205" i="15"/>
  <c r="D205" i="15"/>
  <c r="G204" i="15"/>
  <c r="C204" i="15" s="1"/>
  <c r="D204" i="15"/>
  <c r="A204" i="15"/>
  <c r="A205" i="15" s="1"/>
  <c r="H203" i="15"/>
  <c r="G203" i="15" s="1"/>
  <c r="G202" i="15"/>
  <c r="G200" i="15" s="1"/>
  <c r="D202" i="15"/>
  <c r="K201" i="15"/>
  <c r="C201" i="15"/>
  <c r="D201" i="15"/>
  <c r="L200" i="15"/>
  <c r="K200" i="15"/>
  <c r="H200" i="15"/>
  <c r="G199" i="15"/>
  <c r="G198" i="15"/>
  <c r="C198" i="15" s="1"/>
  <c r="D199" i="15"/>
  <c r="A199" i="15"/>
  <c r="A200" i="15" s="1"/>
  <c r="A201" i="15" s="1"/>
  <c r="A202" i="15" s="1"/>
  <c r="H198" i="15"/>
  <c r="L197" i="15"/>
  <c r="S196" i="15"/>
  <c r="G196" i="15"/>
  <c r="E196" i="15"/>
  <c r="D196" i="15"/>
  <c r="C196" i="15"/>
  <c r="G195" i="15"/>
  <c r="C195" i="15"/>
  <c r="E195" i="15"/>
  <c r="D195" i="15"/>
  <c r="G194" i="15"/>
  <c r="C194" i="15"/>
  <c r="E194" i="15"/>
  <c r="D194" i="15"/>
  <c r="S193" i="15"/>
  <c r="G193" i="15"/>
  <c r="C193" i="15" s="1"/>
  <c r="E193" i="15"/>
  <c r="D193" i="15"/>
  <c r="G192" i="15"/>
  <c r="C192" i="15" s="1"/>
  <c r="E192" i="15"/>
  <c r="D192" i="15"/>
  <c r="G191" i="15"/>
  <c r="C191" i="15" s="1"/>
  <c r="E191" i="15"/>
  <c r="D191" i="15"/>
  <c r="G190" i="15"/>
  <c r="C190" i="15" s="1"/>
  <c r="E190" i="15"/>
  <c r="D190" i="15"/>
  <c r="S189" i="15"/>
  <c r="G189" i="15"/>
  <c r="E189" i="15"/>
  <c r="D189" i="15"/>
  <c r="G188" i="15"/>
  <c r="C188" i="15" s="1"/>
  <c r="E188" i="15"/>
  <c r="D188" i="15"/>
  <c r="A188" i="15"/>
  <c r="A189" i="15" s="1"/>
  <c r="A190" i="15"/>
  <c r="A191" i="15" s="1"/>
  <c r="A192" i="15" s="1"/>
  <c r="A193" i="15" s="1"/>
  <c r="A194" i="15" s="1"/>
  <c r="A195" i="15" s="1"/>
  <c r="A196" i="15" s="1"/>
  <c r="S187" i="15"/>
  <c r="G187" i="15"/>
  <c r="C187" i="15"/>
  <c r="E187" i="15"/>
  <c r="D187" i="15"/>
  <c r="G186" i="15"/>
  <c r="G185" i="15"/>
  <c r="C185" i="15" s="1"/>
  <c r="D186" i="15"/>
  <c r="A186" i="15"/>
  <c r="H185" i="15"/>
  <c r="D185" i="15" s="1"/>
  <c r="G184" i="15"/>
  <c r="C184" i="15" s="1"/>
  <c r="D184" i="15"/>
  <c r="G183" i="15"/>
  <c r="C183" i="15" s="1"/>
  <c r="D183" i="15"/>
  <c r="G182" i="15"/>
  <c r="C182" i="15" s="1"/>
  <c r="D182" i="15"/>
  <c r="K181" i="15"/>
  <c r="C181" i="15"/>
  <c r="D181" i="15"/>
  <c r="G180" i="15"/>
  <c r="C180" i="15" s="1"/>
  <c r="D180" i="15"/>
  <c r="A180" i="15"/>
  <c r="A181" i="15" s="1"/>
  <c r="G179" i="15"/>
  <c r="C179" i="15" s="1"/>
  <c r="F179" i="15"/>
  <c r="K178" i="15"/>
  <c r="C178" i="15" s="1"/>
  <c r="F178" i="15"/>
  <c r="N177" i="15"/>
  <c r="K177" i="15" s="1"/>
  <c r="G177" i="15"/>
  <c r="C177" i="15" s="1"/>
  <c r="D177" i="15"/>
  <c r="L176" i="15"/>
  <c r="J176" i="15"/>
  <c r="J175" i="15"/>
  <c r="H176" i="15"/>
  <c r="V175" i="15"/>
  <c r="U175" i="15"/>
  <c r="T175" i="15"/>
  <c r="I175" i="15"/>
  <c r="S174" i="15"/>
  <c r="K174" i="15"/>
  <c r="E174" i="15"/>
  <c r="D174" i="15"/>
  <c r="A174" i="15"/>
  <c r="A175" i="15" s="1"/>
  <c r="A176" i="15" s="1"/>
  <c r="A177" i="15" s="1"/>
  <c r="A178" i="15" s="1"/>
  <c r="S173" i="15"/>
  <c r="K173" i="15"/>
  <c r="E173" i="15"/>
  <c r="D173" i="15"/>
  <c r="G172" i="15"/>
  <c r="C172" i="15" s="1"/>
  <c r="D172" i="15"/>
  <c r="G171" i="15"/>
  <c r="C171" i="15" s="1"/>
  <c r="D171" i="15"/>
  <c r="D170" i="15"/>
  <c r="K169" i="15"/>
  <c r="C169" i="15" s="1"/>
  <c r="E169" i="15"/>
  <c r="D169" i="15"/>
  <c r="K168" i="15"/>
  <c r="C168" i="15" s="1"/>
  <c r="E168" i="15"/>
  <c r="D168" i="15"/>
  <c r="K167" i="15"/>
  <c r="C167" i="15" s="1"/>
  <c r="E167" i="15"/>
  <c r="D167" i="15"/>
  <c r="K166" i="15"/>
  <c r="G166" i="15"/>
  <c r="E166" i="15"/>
  <c r="D166" i="15"/>
  <c r="K165" i="15"/>
  <c r="C165" i="15" s="1"/>
  <c r="E165" i="15"/>
  <c r="D165" i="15"/>
  <c r="K164" i="15"/>
  <c r="C164" i="15" s="1"/>
  <c r="E164" i="15"/>
  <c r="D164" i="15"/>
  <c r="K163" i="15"/>
  <c r="C163" i="15" s="1"/>
  <c r="E163" i="15"/>
  <c r="D163" i="15"/>
  <c r="K162" i="15"/>
  <c r="C162" i="15" s="1"/>
  <c r="E162" i="15"/>
  <c r="D162" i="15"/>
  <c r="K161" i="15"/>
  <c r="C161" i="15" s="1"/>
  <c r="E161" i="15"/>
  <c r="D161" i="15"/>
  <c r="K160" i="15"/>
  <c r="C160" i="15" s="1"/>
  <c r="E160" i="15"/>
  <c r="D160" i="15"/>
  <c r="K159" i="15"/>
  <c r="C159" i="15" s="1"/>
  <c r="E159" i="15"/>
  <c r="D159" i="15"/>
  <c r="K158" i="15"/>
  <c r="C158" i="15" s="1"/>
  <c r="E158" i="15"/>
  <c r="D158" i="15"/>
  <c r="A158" i="15"/>
  <c r="A159" i="15" s="1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S157" i="15"/>
  <c r="G157" i="15"/>
  <c r="C157" i="15" s="1"/>
  <c r="E157" i="15"/>
  <c r="D157" i="15"/>
  <c r="G156" i="15"/>
  <c r="C156" i="15" s="1"/>
  <c r="D156" i="15"/>
  <c r="G155" i="15"/>
  <c r="C155" i="15"/>
  <c r="D155" i="15"/>
  <c r="G154" i="15"/>
  <c r="C154" i="15" s="1"/>
  <c r="F154" i="15"/>
  <c r="G153" i="15"/>
  <c r="C153" i="15" s="1"/>
  <c r="F153" i="15"/>
  <c r="K152" i="15"/>
  <c r="C152" i="15"/>
  <c r="E152" i="15"/>
  <c r="D152" i="15"/>
  <c r="G151" i="15"/>
  <c r="C151" i="15"/>
  <c r="D151" i="15"/>
  <c r="G150" i="15"/>
  <c r="C150" i="15" s="1"/>
  <c r="D150" i="15"/>
  <c r="K149" i="15"/>
  <c r="K148" i="15"/>
  <c r="C148" i="15" s="1"/>
  <c r="D148" i="15"/>
  <c r="K147" i="15"/>
  <c r="C147" i="15"/>
  <c r="D147" i="15"/>
  <c r="A147" i="15"/>
  <c r="A148" i="15" s="1"/>
  <c r="G146" i="15"/>
  <c r="C146" i="15"/>
  <c r="D146" i="15"/>
  <c r="G145" i="15"/>
  <c r="C145" i="15" s="1"/>
  <c r="D145" i="15"/>
  <c r="G144" i="15"/>
  <c r="C144" i="15" s="1"/>
  <c r="D144" i="15"/>
  <c r="G143" i="15"/>
  <c r="D143" i="15"/>
  <c r="G142" i="15"/>
  <c r="C142" i="15"/>
  <c r="D142" i="15"/>
  <c r="M141" i="15"/>
  <c r="M140" i="15" s="1"/>
  <c r="E140" i="15" s="1"/>
  <c r="L141" i="15"/>
  <c r="J141" i="15"/>
  <c r="F141" i="15" s="1"/>
  <c r="H141" i="15"/>
  <c r="A141" i="15"/>
  <c r="A142" i="15" s="1"/>
  <c r="A143" i="15" s="1"/>
  <c r="A144" i="15" s="1"/>
  <c r="U140" i="15"/>
  <c r="T140" i="15"/>
  <c r="I140" i="15"/>
  <c r="S139" i="15"/>
  <c r="G139" i="15"/>
  <c r="E139" i="15"/>
  <c r="D139" i="15"/>
  <c r="S138" i="15"/>
  <c r="G138" i="15"/>
  <c r="E138" i="15"/>
  <c r="D138" i="15"/>
  <c r="G137" i="15"/>
  <c r="C137" i="15"/>
  <c r="D137" i="15"/>
  <c r="G136" i="15"/>
  <c r="C136" i="15" s="1"/>
  <c r="D136" i="15"/>
  <c r="D135" i="15"/>
  <c r="G134" i="15"/>
  <c r="D134" i="15"/>
  <c r="D133" i="15"/>
  <c r="G132" i="15"/>
  <c r="C132" i="15" s="1"/>
  <c r="D132" i="15"/>
  <c r="S131" i="15"/>
  <c r="G131" i="15"/>
  <c r="C131" i="15" s="1"/>
  <c r="E131" i="15"/>
  <c r="D131" i="15"/>
  <c r="G130" i="15"/>
  <c r="C130" i="15"/>
  <c r="D130" i="15"/>
  <c r="G129" i="15"/>
  <c r="C129" i="15" s="1"/>
  <c r="E129" i="15"/>
  <c r="D129" i="15"/>
  <c r="S128" i="15"/>
  <c r="G128" i="15"/>
  <c r="E128" i="15"/>
  <c r="D128" i="15"/>
  <c r="S127" i="15"/>
  <c r="G127" i="15"/>
  <c r="E127" i="15"/>
  <c r="D127" i="15"/>
  <c r="G126" i="15"/>
  <c r="C126" i="15" s="1"/>
  <c r="E126" i="15"/>
  <c r="D126" i="15"/>
  <c r="S125" i="15"/>
  <c r="G125" i="15"/>
  <c r="C125" i="15"/>
  <c r="E125" i="15"/>
  <c r="D125" i="15"/>
  <c r="S124" i="15"/>
  <c r="G124" i="15"/>
  <c r="C124" i="15" s="1"/>
  <c r="E124" i="15"/>
  <c r="D124" i="15"/>
  <c r="A124" i="15"/>
  <c r="A125" i="15" s="1"/>
  <c r="A126" i="15" s="1"/>
  <c r="A127" i="15" s="1"/>
  <c r="A128" i="15"/>
  <c r="A129" i="15" s="1"/>
  <c r="A130" i="15" s="1"/>
  <c r="A131" i="15" s="1"/>
  <c r="A132" i="15" s="1"/>
  <c r="A133" i="15" s="1"/>
  <c r="A134" i="15" s="1"/>
  <c r="A135" i="15" s="1"/>
  <c r="A136" i="15" s="1"/>
  <c r="A137" i="15" s="1"/>
  <c r="S123" i="15"/>
  <c r="G123" i="15"/>
  <c r="C123" i="15" s="1"/>
  <c r="E123" i="15"/>
  <c r="D123" i="15"/>
  <c r="S122" i="15"/>
  <c r="G122" i="15"/>
  <c r="C122" i="15" s="1"/>
  <c r="E122" i="15"/>
  <c r="D122" i="15"/>
  <c r="G121" i="15"/>
  <c r="C121" i="15" s="1"/>
  <c r="D121" i="15"/>
  <c r="G120" i="15"/>
  <c r="C120" i="15"/>
  <c r="D120" i="15"/>
  <c r="G119" i="15"/>
  <c r="D119" i="15"/>
  <c r="C119" i="15"/>
  <c r="G118" i="15"/>
  <c r="D118" i="15"/>
  <c r="C118" i="15"/>
  <c r="S117" i="15"/>
  <c r="G117" i="15"/>
  <c r="E117" i="15"/>
  <c r="D117" i="15"/>
  <c r="C117" i="15"/>
  <c r="G116" i="15"/>
  <c r="D116" i="15"/>
  <c r="C116" i="15"/>
  <c r="G115" i="15"/>
  <c r="C115" i="15" s="1"/>
  <c r="D115" i="15"/>
  <c r="S114" i="15"/>
  <c r="C114" i="15" s="1"/>
  <c r="G114" i="15"/>
  <c r="F114" i="15"/>
  <c r="E114" i="15"/>
  <c r="D114" i="15"/>
  <c r="G113" i="15"/>
  <c r="D113" i="15"/>
  <c r="C113" i="15"/>
  <c r="G112" i="15"/>
  <c r="C112" i="15" s="1"/>
  <c r="D112" i="15"/>
  <c r="S111" i="15"/>
  <c r="G111" i="15"/>
  <c r="C111" i="15" s="1"/>
  <c r="F111" i="15"/>
  <c r="E111" i="15"/>
  <c r="D111" i="15"/>
  <c r="G110" i="15"/>
  <c r="D110" i="15"/>
  <c r="C110" i="15"/>
  <c r="G109" i="15"/>
  <c r="C109" i="15" s="1"/>
  <c r="D109" i="15"/>
  <c r="G108" i="15"/>
  <c r="C108" i="15"/>
  <c r="D108" i="15"/>
  <c r="G107" i="15"/>
  <c r="C107" i="15" s="1"/>
  <c r="D107" i="15"/>
  <c r="G106" i="15"/>
  <c r="D106" i="15"/>
  <c r="C106" i="15"/>
  <c r="G105" i="15"/>
  <c r="D105" i="15"/>
  <c r="G104" i="15"/>
  <c r="C104" i="15" s="1"/>
  <c r="D104" i="15"/>
  <c r="A104" i="15"/>
  <c r="G103" i="15"/>
  <c r="C103" i="15" s="1"/>
  <c r="D103" i="15"/>
  <c r="G102" i="15"/>
  <c r="C102" i="15" s="1"/>
  <c r="D102" i="15"/>
  <c r="G101" i="15"/>
  <c r="D101" i="15"/>
  <c r="C101" i="15"/>
  <c r="H100" i="15"/>
  <c r="H99" i="15" s="1"/>
  <c r="V99" i="15"/>
  <c r="F99" i="15" s="1"/>
  <c r="U99" i="15"/>
  <c r="T99" i="15"/>
  <c r="I99" i="15"/>
  <c r="G98" i="15"/>
  <c r="C98" i="15" s="1"/>
  <c r="D98" i="15"/>
  <c r="A98" i="15"/>
  <c r="A99" i="15" s="1"/>
  <c r="A100" i="15" s="1"/>
  <c r="A101" i="15" s="1"/>
  <c r="A102" i="15" s="1"/>
  <c r="G97" i="15"/>
  <c r="C97" i="15" s="1"/>
  <c r="D97" i="15"/>
  <c r="G96" i="15"/>
  <c r="C96" i="15" s="1"/>
  <c r="E96" i="15"/>
  <c r="D96" i="15"/>
  <c r="G95" i="15"/>
  <c r="C95" i="15" s="1"/>
  <c r="E95" i="15"/>
  <c r="D95" i="15"/>
  <c r="G94" i="15"/>
  <c r="C94" i="15" s="1"/>
  <c r="E94" i="15"/>
  <c r="D94" i="15"/>
  <c r="A94" i="15"/>
  <c r="A95" i="15" s="1"/>
  <c r="A96" i="15" s="1"/>
  <c r="G93" i="15"/>
  <c r="C93" i="15"/>
  <c r="E93" i="15"/>
  <c r="D93" i="15"/>
  <c r="G92" i="15"/>
  <c r="C92" i="15"/>
  <c r="E92" i="15"/>
  <c r="D92" i="15"/>
  <c r="G91" i="15"/>
  <c r="C91" i="15" s="1"/>
  <c r="E91" i="15"/>
  <c r="D91" i="15"/>
  <c r="G90" i="15"/>
  <c r="C90" i="15" s="1"/>
  <c r="D90" i="15"/>
  <c r="O89" i="15"/>
  <c r="G89" i="15"/>
  <c r="C89" i="15"/>
  <c r="F89" i="15"/>
  <c r="E89" i="15"/>
  <c r="D89" i="15"/>
  <c r="S88" i="15"/>
  <c r="O88" i="15"/>
  <c r="G88" i="15"/>
  <c r="E88" i="15"/>
  <c r="D88" i="15"/>
  <c r="S87" i="15"/>
  <c r="O87" i="15"/>
  <c r="G87" i="15"/>
  <c r="E87" i="15"/>
  <c r="D87" i="15"/>
  <c r="A87" i="15"/>
  <c r="S86" i="15"/>
  <c r="O86" i="15"/>
  <c r="G86" i="15"/>
  <c r="E86" i="15"/>
  <c r="D86" i="15"/>
  <c r="S85" i="15"/>
  <c r="G85" i="15"/>
  <c r="E85" i="15"/>
  <c r="D85" i="15"/>
  <c r="S84" i="15"/>
  <c r="O84" i="15"/>
  <c r="G84" i="15"/>
  <c r="C84" i="15" s="1"/>
  <c r="E84" i="15"/>
  <c r="D84" i="15"/>
  <c r="A84" i="15"/>
  <c r="A85" i="15"/>
  <c r="S83" i="15"/>
  <c r="O83" i="15"/>
  <c r="G83" i="15"/>
  <c r="E83" i="15"/>
  <c r="D83" i="15"/>
  <c r="S82" i="15"/>
  <c r="O82" i="15"/>
  <c r="K82" i="15"/>
  <c r="G82" i="15"/>
  <c r="E82" i="15"/>
  <c r="D82" i="15"/>
  <c r="S81" i="15"/>
  <c r="O81" i="15"/>
  <c r="G81" i="15"/>
  <c r="E81" i="15"/>
  <c r="D81" i="15"/>
  <c r="S80" i="15"/>
  <c r="G80" i="15"/>
  <c r="C80" i="15" s="1"/>
  <c r="E80" i="15"/>
  <c r="D80" i="15"/>
  <c r="S79" i="15"/>
  <c r="O79" i="15"/>
  <c r="G79" i="15"/>
  <c r="E79" i="15"/>
  <c r="D79" i="15"/>
  <c r="A79" i="15"/>
  <c r="A80" i="15" s="1"/>
  <c r="A81" i="15" s="1"/>
  <c r="A82" i="15" s="1"/>
  <c r="S78" i="15"/>
  <c r="G78" i="15"/>
  <c r="E78" i="15"/>
  <c r="D78" i="15"/>
  <c r="S77" i="15"/>
  <c r="O77" i="15"/>
  <c r="G77" i="15"/>
  <c r="E77" i="15"/>
  <c r="D77" i="15"/>
  <c r="S76" i="15"/>
  <c r="O76" i="15"/>
  <c r="G76" i="15"/>
  <c r="E76" i="15"/>
  <c r="D76" i="15"/>
  <c r="S75" i="15"/>
  <c r="O75" i="15"/>
  <c r="G75" i="15"/>
  <c r="C75" i="15" s="1"/>
  <c r="E75" i="15"/>
  <c r="D75" i="15"/>
  <c r="S74" i="15"/>
  <c r="G74" i="15"/>
  <c r="E74" i="15"/>
  <c r="D74" i="15"/>
  <c r="S73" i="15"/>
  <c r="O73" i="15"/>
  <c r="G73" i="15"/>
  <c r="E73" i="15"/>
  <c r="D73" i="15"/>
  <c r="A73" i="15"/>
  <c r="A74" i="15" s="1"/>
  <c r="A75" i="15" s="1"/>
  <c r="A76" i="15" s="1"/>
  <c r="A77" i="15" s="1"/>
  <c r="S72" i="15"/>
  <c r="O72" i="15"/>
  <c r="E72" i="15"/>
  <c r="D72" i="15"/>
  <c r="S71" i="15"/>
  <c r="G71" i="15"/>
  <c r="C71" i="15"/>
  <c r="F71" i="15"/>
  <c r="E71" i="15"/>
  <c r="D71" i="15"/>
  <c r="S70" i="15"/>
  <c r="O70" i="15"/>
  <c r="G70" i="15"/>
  <c r="C70" i="15" s="1"/>
  <c r="F70" i="15"/>
  <c r="E70" i="15"/>
  <c r="D70" i="15"/>
  <c r="S69" i="15"/>
  <c r="O69" i="15"/>
  <c r="G69" i="15"/>
  <c r="E69" i="15"/>
  <c r="D69" i="15"/>
  <c r="O68" i="15"/>
  <c r="K68" i="15"/>
  <c r="C68" i="15" s="1"/>
  <c r="E68" i="15"/>
  <c r="D68" i="15"/>
  <c r="S67" i="15"/>
  <c r="O67" i="15"/>
  <c r="E67" i="15"/>
  <c r="D67" i="15"/>
  <c r="A67" i="15"/>
  <c r="S66" i="15"/>
  <c r="O66" i="15"/>
  <c r="G66" i="15"/>
  <c r="E66" i="15"/>
  <c r="D66" i="15"/>
  <c r="S65" i="15"/>
  <c r="O65" i="15"/>
  <c r="G65" i="15"/>
  <c r="E65" i="15"/>
  <c r="D65" i="15"/>
  <c r="S64" i="15"/>
  <c r="O64" i="15"/>
  <c r="G64" i="15"/>
  <c r="E64" i="15"/>
  <c r="D64" i="15"/>
  <c r="A64" i="15"/>
  <c r="A65" i="15" s="1"/>
  <c r="S63" i="15"/>
  <c r="O63" i="15"/>
  <c r="G63" i="15"/>
  <c r="C63" i="15" s="1"/>
  <c r="E63" i="15"/>
  <c r="D63" i="15"/>
  <c r="O62" i="15"/>
  <c r="G62" i="15"/>
  <c r="C62" i="15" s="1"/>
  <c r="E62" i="15"/>
  <c r="D62" i="15"/>
  <c r="O61" i="15"/>
  <c r="G61" i="15"/>
  <c r="E61" i="15"/>
  <c r="D61" i="15"/>
  <c r="S60" i="15"/>
  <c r="O60" i="15"/>
  <c r="G60" i="15"/>
  <c r="E60" i="15"/>
  <c r="D60" i="15"/>
  <c r="S59" i="15"/>
  <c r="O59" i="15"/>
  <c r="G59" i="15"/>
  <c r="C59" i="15" s="1"/>
  <c r="E59" i="15"/>
  <c r="D59" i="15"/>
  <c r="S58" i="15"/>
  <c r="O58" i="15"/>
  <c r="G58" i="15"/>
  <c r="E58" i="15"/>
  <c r="D58" i="15"/>
  <c r="S57" i="15"/>
  <c r="O57" i="15"/>
  <c r="G57" i="15"/>
  <c r="E57" i="15"/>
  <c r="D57" i="15"/>
  <c r="S56" i="15"/>
  <c r="O56" i="15"/>
  <c r="G56" i="15"/>
  <c r="E56" i="15"/>
  <c r="D56" i="15"/>
  <c r="A56" i="15"/>
  <c r="A57" i="15" s="1"/>
  <c r="A58" i="15" s="1"/>
  <c r="A59" i="15" s="1"/>
  <c r="A60" i="15" s="1"/>
  <c r="A61" i="15" s="1"/>
  <c r="A62" i="15" s="1"/>
  <c r="S55" i="15"/>
  <c r="O55" i="15"/>
  <c r="G55" i="15"/>
  <c r="C55" i="15"/>
  <c r="E55" i="15"/>
  <c r="D55" i="15"/>
  <c r="G54" i="15"/>
  <c r="C54" i="15"/>
  <c r="D54" i="15"/>
  <c r="G53" i="15"/>
  <c r="C53" i="15" s="1"/>
  <c r="E53" i="15"/>
  <c r="D53" i="15"/>
  <c r="O52" i="15"/>
  <c r="G52" i="15"/>
  <c r="C52" i="15"/>
  <c r="E52" i="15"/>
  <c r="D52" i="15"/>
  <c r="G51" i="15"/>
  <c r="C51" i="15" s="1"/>
  <c r="D51" i="15"/>
  <c r="G50" i="15"/>
  <c r="D50" i="15"/>
  <c r="C50" i="15"/>
  <c r="A50" i="15"/>
  <c r="G49" i="15"/>
  <c r="D49" i="15"/>
  <c r="C49" i="15"/>
  <c r="G48" i="15"/>
  <c r="C48" i="15" s="1"/>
  <c r="D48" i="15"/>
  <c r="K47" i="15"/>
  <c r="C47" i="15" s="1"/>
  <c r="D47" i="15"/>
  <c r="O46" i="15"/>
  <c r="D46" i="15" s="1"/>
  <c r="C46" i="15" s="1"/>
  <c r="E46" i="15"/>
  <c r="Q45" i="15"/>
  <c r="Q44" i="15" s="1"/>
  <c r="Q208" i="15" s="1"/>
  <c r="P45" i="15"/>
  <c r="P44" i="15"/>
  <c r="P208" i="15" s="1"/>
  <c r="O45" i="15"/>
  <c r="L45" i="15"/>
  <c r="L44" i="15"/>
  <c r="I45" i="15"/>
  <c r="E45" i="15" s="1"/>
  <c r="H45" i="15"/>
  <c r="A45" i="15"/>
  <c r="V44" i="15"/>
  <c r="V208" i="15" s="1"/>
  <c r="U44" i="15"/>
  <c r="T44" i="15"/>
  <c r="M44" i="15"/>
  <c r="J44" i="15"/>
  <c r="I44" i="15"/>
  <c r="S43" i="15"/>
  <c r="K43" i="15"/>
  <c r="G43" i="15"/>
  <c r="C43" i="15" s="1"/>
  <c r="E43" i="15"/>
  <c r="D43" i="15"/>
  <c r="S42" i="15"/>
  <c r="K42" i="15"/>
  <c r="G42" i="15"/>
  <c r="E42" i="15"/>
  <c r="D42" i="15"/>
  <c r="S41" i="15"/>
  <c r="K41" i="15"/>
  <c r="G41" i="15"/>
  <c r="C41" i="15" s="1"/>
  <c r="E41" i="15"/>
  <c r="D41" i="15"/>
  <c r="S40" i="15"/>
  <c r="K40" i="15"/>
  <c r="G40" i="15"/>
  <c r="E40" i="15"/>
  <c r="D40" i="15"/>
  <c r="S39" i="15"/>
  <c r="K39" i="15"/>
  <c r="G39" i="15"/>
  <c r="E39" i="15"/>
  <c r="D39" i="15"/>
  <c r="S38" i="15"/>
  <c r="K38" i="15"/>
  <c r="G38" i="15"/>
  <c r="E38" i="15"/>
  <c r="D38" i="15"/>
  <c r="S37" i="15"/>
  <c r="K37" i="15"/>
  <c r="G37" i="15"/>
  <c r="C37" i="15" s="1"/>
  <c r="E37" i="15"/>
  <c r="D37" i="15"/>
  <c r="S36" i="15"/>
  <c r="K36" i="15"/>
  <c r="G36" i="15"/>
  <c r="E36" i="15"/>
  <c r="D36" i="15"/>
  <c r="S35" i="15"/>
  <c r="K35" i="15"/>
  <c r="G35" i="15"/>
  <c r="E35" i="15"/>
  <c r="D35" i="15"/>
  <c r="A35" i="15"/>
  <c r="A36" i="15" s="1"/>
  <c r="A37" i="15" s="1"/>
  <c r="A38" i="15" s="1"/>
  <c r="A39" i="15" s="1"/>
  <c r="A40" i="15" s="1"/>
  <c r="A41" i="15" s="1"/>
  <c r="A42" i="15" s="1"/>
  <c r="A43" i="15" s="1"/>
  <c r="S34" i="15"/>
  <c r="K34" i="15"/>
  <c r="G34" i="15"/>
  <c r="E34" i="15"/>
  <c r="D34" i="15"/>
  <c r="K33" i="15"/>
  <c r="G33" i="15"/>
  <c r="E33" i="15"/>
  <c r="D33" i="15"/>
  <c r="G32" i="15"/>
  <c r="C32" i="15" s="1"/>
  <c r="D32" i="15"/>
  <c r="H31" i="15"/>
  <c r="D31" i="15" s="1"/>
  <c r="G30" i="15"/>
  <c r="C30" i="15"/>
  <c r="D30" i="15"/>
  <c r="G29" i="15"/>
  <c r="G28" i="15" s="1"/>
  <c r="C28" i="15" s="1"/>
  <c r="D29" i="15"/>
  <c r="H28" i="15"/>
  <c r="D28" i="15" s="1"/>
  <c r="A28" i="15"/>
  <c r="A29" i="15" s="1"/>
  <c r="A30" i="15" s="1"/>
  <c r="A31" i="15" s="1"/>
  <c r="A32" i="15" s="1"/>
  <c r="G27" i="15"/>
  <c r="D27" i="15"/>
  <c r="C27" i="15"/>
  <c r="G26" i="15"/>
  <c r="D26" i="15"/>
  <c r="C26" i="15"/>
  <c r="H25" i="15"/>
  <c r="D25" i="15" s="1"/>
  <c r="G24" i="15"/>
  <c r="C24" i="15" s="1"/>
  <c r="E24" i="15"/>
  <c r="D24" i="15"/>
  <c r="I23" i="15"/>
  <c r="E23" i="15" s="1"/>
  <c r="H23" i="15"/>
  <c r="G23" i="15" s="1"/>
  <c r="C23" i="15" s="1"/>
  <c r="S22" i="15"/>
  <c r="D22" i="15"/>
  <c r="C22" i="15"/>
  <c r="G21" i="15"/>
  <c r="C21" i="15" s="1"/>
  <c r="D21" i="15"/>
  <c r="T20" i="15"/>
  <c r="T9" i="15" s="1"/>
  <c r="S20" i="15"/>
  <c r="H20" i="15"/>
  <c r="G20" i="15"/>
  <c r="D20" i="15"/>
  <c r="K19" i="15"/>
  <c r="D19" i="15"/>
  <c r="L18" i="15"/>
  <c r="D18" i="15" s="1"/>
  <c r="G17" i="15"/>
  <c r="C17" i="15"/>
  <c r="E17" i="15"/>
  <c r="D17" i="15"/>
  <c r="G16" i="15"/>
  <c r="C16" i="15" s="1"/>
  <c r="D16" i="15"/>
  <c r="A16" i="15"/>
  <c r="G15" i="15"/>
  <c r="C15" i="15" s="1"/>
  <c r="D15" i="15"/>
  <c r="K14" i="15"/>
  <c r="K13" i="15"/>
  <c r="G14" i="15"/>
  <c r="C14" i="15" s="1"/>
  <c r="F14" i="15"/>
  <c r="F13" i="15" s="1"/>
  <c r="E14" i="15"/>
  <c r="E13" i="15"/>
  <c r="D14" i="15"/>
  <c r="D13" i="15"/>
  <c r="A14" i="15"/>
  <c r="M13" i="15"/>
  <c r="L13" i="15"/>
  <c r="J13" i="15"/>
  <c r="J9" i="15" s="1"/>
  <c r="I13" i="15"/>
  <c r="H13" i="15"/>
  <c r="G12" i="15"/>
  <c r="C12" i="15" s="1"/>
  <c r="E12" i="15"/>
  <c r="D12" i="15"/>
  <c r="G11" i="15"/>
  <c r="C11" i="15" s="1"/>
  <c r="E11" i="15"/>
  <c r="D11" i="15"/>
  <c r="I10" i="15"/>
  <c r="E10" i="15" s="1"/>
  <c r="H10" i="15"/>
  <c r="D10" i="15" s="1"/>
  <c r="G10" i="15"/>
  <c r="C10" i="15" s="1"/>
  <c r="U9" i="15"/>
  <c r="T208" i="15"/>
  <c r="M9" i="15"/>
  <c r="F171" i="14"/>
  <c r="E171" i="14"/>
  <c r="F170" i="14"/>
  <c r="E170" i="14"/>
  <c r="F169" i="14"/>
  <c r="E169" i="14"/>
  <c r="F168" i="14"/>
  <c r="F166" i="14"/>
  <c r="E166" i="14"/>
  <c r="F165" i="14"/>
  <c r="E165" i="14"/>
  <c r="F164" i="14"/>
  <c r="E164" i="14"/>
  <c r="F163" i="14"/>
  <c r="E163" i="14"/>
  <c r="F162" i="14"/>
  <c r="E162" i="14"/>
  <c r="F160" i="14"/>
  <c r="E160" i="14"/>
  <c r="F159" i="14"/>
  <c r="E159" i="14"/>
  <c r="F158" i="14"/>
  <c r="E158" i="14"/>
  <c r="F156" i="14"/>
  <c r="F155" i="14"/>
  <c r="E155" i="14"/>
  <c r="F154" i="14"/>
  <c r="E154" i="14"/>
  <c r="F153" i="14"/>
  <c r="F150" i="14"/>
  <c r="E150" i="14"/>
  <c r="F149" i="14"/>
  <c r="E149" i="14"/>
  <c r="F148" i="14"/>
  <c r="F147" i="14"/>
  <c r="F146" i="14"/>
  <c r="E146" i="14"/>
  <c r="F145" i="14"/>
  <c r="E145" i="14"/>
  <c r="F144" i="14"/>
  <c r="E144" i="14"/>
  <c r="F143" i="14"/>
  <c r="F142" i="14"/>
  <c r="E142" i="14"/>
  <c r="E141" i="14"/>
  <c r="E140" i="14"/>
  <c r="E139" i="14"/>
  <c r="E138" i="14"/>
  <c r="E135" i="14"/>
  <c r="E134" i="14"/>
  <c r="E133" i="14"/>
  <c r="E132" i="14"/>
  <c r="F129" i="14"/>
  <c r="E129" i="14"/>
  <c r="E128" i="14"/>
  <c r="F127" i="14"/>
  <c r="E127" i="14"/>
  <c r="F126" i="14"/>
  <c r="E126" i="14"/>
  <c r="F125" i="14"/>
  <c r="E125" i="14"/>
  <c r="F124" i="14"/>
  <c r="E124" i="14"/>
  <c r="E90" i="14"/>
  <c r="E88" i="14"/>
  <c r="E81" i="14"/>
  <c r="E77" i="14"/>
  <c r="E76" i="14"/>
  <c r="E62" i="14"/>
  <c r="E61" i="14"/>
  <c r="E60" i="14"/>
  <c r="E50" i="14"/>
  <c r="E49" i="14"/>
  <c r="E48" i="14"/>
  <c r="E36" i="14"/>
  <c r="E35" i="14"/>
  <c r="E34" i="14"/>
  <c r="E33" i="14"/>
  <c r="E30" i="14"/>
  <c r="E29" i="14"/>
  <c r="E28" i="14"/>
  <c r="E27" i="14"/>
  <c r="E26" i="14"/>
  <c r="E25" i="14"/>
  <c r="J17" i="14"/>
  <c r="J172" i="14" s="1"/>
  <c r="E136" i="14"/>
  <c r="E137" i="14"/>
  <c r="F177" i="15"/>
  <c r="C139" i="15"/>
  <c r="E99" i="15"/>
  <c r="C74" i="15"/>
  <c r="F44" i="15"/>
  <c r="K45" i="15"/>
  <c r="K44" i="15" s="1"/>
  <c r="C88" i="15"/>
  <c r="C73" i="15"/>
  <c r="D206" i="15"/>
  <c r="D203" i="15"/>
  <c r="C200" i="15"/>
  <c r="C202" i="15"/>
  <c r="D198" i="15"/>
  <c r="C186" i="15"/>
  <c r="H175" i="15"/>
  <c r="N176" i="15"/>
  <c r="N175" i="15" s="1"/>
  <c r="N208" i="15" s="1"/>
  <c r="L175" i="15"/>
  <c r="G176" i="15"/>
  <c r="D176" i="15"/>
  <c r="C166" i="15"/>
  <c r="G170" i="15"/>
  <c r="C170" i="15" s="1"/>
  <c r="H140" i="15"/>
  <c r="C127" i="15"/>
  <c r="D100" i="15"/>
  <c r="C57" i="15"/>
  <c r="C76" i="15"/>
  <c r="C83" i="15"/>
  <c r="G45" i="15"/>
  <c r="C36" i="15"/>
  <c r="C34" i="15"/>
  <c r="H9" i="15"/>
  <c r="C29" i="15"/>
  <c r="C143" i="15"/>
  <c r="L9" i="15"/>
  <c r="K141" i="15"/>
  <c r="K140" i="15" s="1"/>
  <c r="H197" i="15"/>
  <c r="C20" i="15"/>
  <c r="C39" i="15"/>
  <c r="C199" i="15"/>
  <c r="J140" i="15"/>
  <c r="F140" i="15" s="1"/>
  <c r="G13" i="15"/>
  <c r="C13" i="15" s="1"/>
  <c r="S9" i="15"/>
  <c r="S175" i="15"/>
  <c r="K197" i="15"/>
  <c r="D197" i="15"/>
  <c r="E24" i="14"/>
  <c r="G197" i="15" l="1"/>
  <c r="C203" i="15"/>
  <c r="C56" i="15"/>
  <c r="C58" i="15"/>
  <c r="C64" i="15"/>
  <c r="C67" i="15"/>
  <c r="C72" i="15"/>
  <c r="C78" i="15"/>
  <c r="C79" i="15"/>
  <c r="C85" i="15"/>
  <c r="C87" i="15"/>
  <c r="C128" i="15"/>
  <c r="M208" i="15"/>
  <c r="D23" i="15"/>
  <c r="G25" i="15"/>
  <c r="C25" i="15" s="1"/>
  <c r="C38" i="15"/>
  <c r="C40" i="15"/>
  <c r="D99" i="15"/>
  <c r="C173" i="15"/>
  <c r="C174" i="15"/>
  <c r="C189" i="15"/>
  <c r="C33" i="15"/>
  <c r="C42" i="15"/>
  <c r="U208" i="15"/>
  <c r="C60" i="15"/>
  <c r="C61" i="15"/>
  <c r="C65" i="15"/>
  <c r="C66" i="15"/>
  <c r="C69" i="15"/>
  <c r="C77" i="15"/>
  <c r="C81" i="15"/>
  <c r="C82" i="15"/>
  <c r="C86" i="15"/>
  <c r="D141" i="15"/>
  <c r="S140" i="15"/>
  <c r="E17" i="14"/>
  <c r="I172" i="14"/>
  <c r="E172" i="14" s="1"/>
  <c r="F172" i="14"/>
  <c r="E84" i="14"/>
  <c r="F14" i="14"/>
  <c r="E14" i="14"/>
  <c r="E46" i="14"/>
  <c r="F92" i="14"/>
  <c r="E92" i="14"/>
  <c r="E73" i="14"/>
  <c r="E55" i="14"/>
  <c r="F17" i="14"/>
  <c r="O44" i="15"/>
  <c r="O208" i="15" s="1"/>
  <c r="C105" i="15"/>
  <c r="G100" i="15"/>
  <c r="C134" i="15"/>
  <c r="G133" i="15"/>
  <c r="C133" i="15" s="1"/>
  <c r="D9" i="15"/>
  <c r="S44" i="15"/>
  <c r="J208" i="15"/>
  <c r="F208" i="15" s="1"/>
  <c r="C45" i="15"/>
  <c r="G44" i="15"/>
  <c r="K18" i="15"/>
  <c r="C18" i="15" s="1"/>
  <c r="C19" i="15"/>
  <c r="I9" i="15"/>
  <c r="C35" i="15"/>
  <c r="H44" i="15"/>
  <c r="D45" i="15"/>
  <c r="G141" i="15"/>
  <c r="D175" i="15"/>
  <c r="E175" i="15"/>
  <c r="C197" i="15"/>
  <c r="G135" i="15"/>
  <c r="C135" i="15" s="1"/>
  <c r="G175" i="15"/>
  <c r="K176" i="15"/>
  <c r="F176" i="15"/>
  <c r="F175" i="15" s="1"/>
  <c r="F9" i="15"/>
  <c r="K9" i="15"/>
  <c r="G31" i="15"/>
  <c r="E44" i="15"/>
  <c r="S99" i="15"/>
  <c r="C138" i="15"/>
  <c r="L140" i="15"/>
  <c r="D200" i="15"/>
  <c r="C44" i="15" l="1"/>
  <c r="K175" i="15"/>
  <c r="K208" i="15" s="1"/>
  <c r="C176" i="15"/>
  <c r="C175" i="15" s="1"/>
  <c r="D44" i="15"/>
  <c r="H208" i="15"/>
  <c r="S208" i="15"/>
  <c r="D140" i="15"/>
  <c r="L208" i="15"/>
  <c r="D208" i="15" s="1"/>
  <c r="C31" i="15"/>
  <c r="G9" i="15"/>
  <c r="G140" i="15"/>
  <c r="C140" i="15" s="1"/>
  <c r="C141" i="15"/>
  <c r="I208" i="15"/>
  <c r="E208" i="15" s="1"/>
  <c r="E9" i="15"/>
  <c r="C100" i="15"/>
  <c r="G99" i="15"/>
  <c r="C99" i="15" s="1"/>
  <c r="C9" i="15" l="1"/>
  <c r="G208" i="15"/>
  <c r="C208" i="15" s="1"/>
</calcChain>
</file>

<file path=xl/sharedStrings.xml><?xml version="1.0" encoding="utf-8"?>
<sst xmlns="http://schemas.openxmlformats.org/spreadsheetml/2006/main" count="823" uniqueCount="493">
  <si>
    <t>Eil.Nr.</t>
  </si>
  <si>
    <t>Priešgaisrinė tarnyba</t>
  </si>
  <si>
    <t>Socialinė parama mokiniams</t>
  </si>
  <si>
    <t>Kultūros centras</t>
  </si>
  <si>
    <t>Krašto muziejus</t>
  </si>
  <si>
    <t>Kūno kultūros ir sporto centras</t>
  </si>
  <si>
    <t>Visuomenės sveikatos biuras</t>
  </si>
  <si>
    <t>Juodupės seniūnija</t>
  </si>
  <si>
    <t>Jūžintų seniūnija</t>
  </si>
  <si>
    <t>Kamajų seniūnija</t>
  </si>
  <si>
    <t>Kazliškio seniūnija</t>
  </si>
  <si>
    <t>Kriaunų seniūnija</t>
  </si>
  <si>
    <t>Obelių seniūnija</t>
  </si>
  <si>
    <t>Pandėlio seniūnija</t>
  </si>
  <si>
    <t>Panemunėlio seniūnija</t>
  </si>
  <si>
    <t>Rokiškio miesto seniūnija</t>
  </si>
  <si>
    <t>L/d "Nykštukas"</t>
  </si>
  <si>
    <t>L/d "Pumpurėlis"</t>
  </si>
  <si>
    <t>Juodupės l/d</t>
  </si>
  <si>
    <t>M/d "Ąžuoliukas"</t>
  </si>
  <si>
    <t>L/d "Varpelis"</t>
  </si>
  <si>
    <t>Senamiesčio progimnazija</t>
  </si>
  <si>
    <t>J.Tumo-Vaižganto gimnazija</t>
  </si>
  <si>
    <t>Juodupės gimnazija</t>
  </si>
  <si>
    <t>Kamajų A.Strazdo gimnazija</t>
  </si>
  <si>
    <t>Obelių gimnazija</t>
  </si>
  <si>
    <t>Švietimo centras</t>
  </si>
  <si>
    <t>Pedagoginė psichologinė tarnyba</t>
  </si>
  <si>
    <t xml:space="preserve">Rokiškio rajono savivaldybės tarybos </t>
  </si>
  <si>
    <t>Administracija</t>
  </si>
  <si>
    <t>Socialinės paramos centras</t>
  </si>
  <si>
    <t>Rokiškio kaimiškoji seniūnija</t>
  </si>
  <si>
    <t>L/d Nykštukas</t>
  </si>
  <si>
    <t>L/d Pumpurėlis</t>
  </si>
  <si>
    <t>Kriaunų pagrindinė m-kla</t>
  </si>
  <si>
    <t>Choreografijos mokykla</t>
  </si>
  <si>
    <t>Turizmo ir tradicinių amatų informacijos ir koordinavimo centras</t>
  </si>
  <si>
    <t>Rokiškio pagrindinė mokykla</t>
  </si>
  <si>
    <t>Turto valdymo ir viešųjų pirkimų skyrius</t>
  </si>
  <si>
    <t>J.Keliuočio viešoji biblioteka</t>
  </si>
  <si>
    <t>L/d Varpelis</t>
  </si>
  <si>
    <t>Suaugusiųjų ir jaunimo mokymo centras</t>
  </si>
  <si>
    <t>IŠ VISO:</t>
  </si>
  <si>
    <t xml:space="preserve">                                                                                      ROKIŠKIO RAJONO SAVIVALDYBĖS 2016 METŲ BIUDŽETAS</t>
  </si>
  <si>
    <t>Programos/asignavimų valdytojo pavadinimas</t>
  </si>
  <si>
    <t>Iš viso</t>
  </si>
  <si>
    <t>iš jų:</t>
  </si>
  <si>
    <t>Iš viso SF*</t>
  </si>
  <si>
    <t>Iš viso MK*</t>
  </si>
  <si>
    <t>Iš viso SP PR*</t>
  </si>
  <si>
    <t>išlaidoms</t>
  </si>
  <si>
    <t>turtui įsigyti</t>
  </si>
  <si>
    <t>iš jų: darbo užmokesčiui</t>
  </si>
  <si>
    <t>Savivaldybės taryba</t>
  </si>
  <si>
    <t>Mero ir vicemero darbo apmokėjimas</t>
  </si>
  <si>
    <t>Tarybos narių darbo apmokėjimas</t>
  </si>
  <si>
    <t>Savivaldybės administracija iš viso</t>
  </si>
  <si>
    <t>Savivaldybės kitos išlaidos</t>
  </si>
  <si>
    <t>Darbo politikos formavimas ir įgyvendinimas</t>
  </si>
  <si>
    <t xml:space="preserve">Kontrolės ir audito tarnyba </t>
  </si>
  <si>
    <t>Socialinės paramos ir sveikatos skyrius iš viso</t>
  </si>
  <si>
    <t>Socialinė parama</t>
  </si>
  <si>
    <t>Slauga pagal socialines indikacijas</t>
  </si>
  <si>
    <t>Parapijos senelių namų finansavimas</t>
  </si>
  <si>
    <t>Būsto pritaikymas neįgaliesiems</t>
  </si>
  <si>
    <t>Socialinės paramos mokiniams administravimas</t>
  </si>
  <si>
    <t>Asmenų su sunkia negalia socialinė globa</t>
  </si>
  <si>
    <t>Kompensacijos už šildymą ir vandenį</t>
  </si>
  <si>
    <t>Socialinės reabilitacijos paslaugų neįgaliesiems bendruomenėje projektams finansuoti</t>
  </si>
  <si>
    <t>VšĮ Rokiškio PASPC moterų konsultacijos kabinetų įrangai</t>
  </si>
  <si>
    <t>Tarptautinis bendradarbiavimas</t>
  </si>
  <si>
    <t>Nevyriausybinių organizac. projektų finansavimas</t>
  </si>
  <si>
    <t>Nekilnojamo turto įregistravimas</t>
  </si>
  <si>
    <t>Lengvatinio keleivių pervežimo išlaidų kompensav.</t>
  </si>
  <si>
    <t>Nuostolingų maršrutų išlaidų kompensavimas</t>
  </si>
  <si>
    <t>Kompensacijos už liftų naudojimą</t>
  </si>
  <si>
    <t>Nekilnojamo turto nuomos specialioji programa</t>
  </si>
  <si>
    <t>Kapitalo investicijos ir ilgalaikio turto remontas</t>
  </si>
  <si>
    <t>Subsidijos gamintojams už šiluminę energiją</t>
  </si>
  <si>
    <t>Europos ir kitų fondų projektams dalinai finansuoti</t>
  </si>
  <si>
    <t>Investiciniams projektams, galimybių studijoms ir kitiems dokumentams rengti</t>
  </si>
  <si>
    <t>Smulkaus ir vidutinio verslo plėtros programa</t>
  </si>
  <si>
    <t>Architektūros ir  paveldosaugos skyrius  iš viso</t>
  </si>
  <si>
    <t>Paveldosaugos komisijos veiklos programa</t>
  </si>
  <si>
    <t>Laisvės kovų įamžinimo komisijos veikla</t>
  </si>
  <si>
    <t>Aplinkos apsaugos rėmimo specialioji programa</t>
  </si>
  <si>
    <t>Žemės ūkio skyrius iš viso</t>
  </si>
  <si>
    <t>Vaikų ir jaunimo socializacijos programa</t>
  </si>
  <si>
    <t>Nusikalstamų veikų prevencijos ir kontrolės progr.</t>
  </si>
  <si>
    <t>Lengvatinis keleivių pervež. išl. kompensavimas</t>
  </si>
  <si>
    <t>Neformaliojo vaikų švietimo programoms</t>
  </si>
  <si>
    <t>Suaugusiųjų neformalaus ugdymo programoms</t>
  </si>
  <si>
    <t>Maisto atliekų utilizavimui</t>
  </si>
  <si>
    <t>Mokinių pavėžėjimui tėvų (globėjų) nuosavu transportu</t>
  </si>
  <si>
    <t>Pedagoginė grupė</t>
  </si>
  <si>
    <t>iš to sk.: L.Šepkos konkurso premijoms</t>
  </si>
  <si>
    <t xml:space="preserve">             Tyzenhauzų paveldo tyrimams</t>
  </si>
  <si>
    <t xml:space="preserve">Kūno kultūros ir sporto centras  </t>
  </si>
  <si>
    <t xml:space="preserve">              Europos paplūdimio tinklinio turnyrui</t>
  </si>
  <si>
    <t xml:space="preserve">              Lietuvos automobilių Ralio čempionato 4 etapo varžyboms</t>
  </si>
  <si>
    <t xml:space="preserve">Pandėlio seniūnija                     </t>
  </si>
  <si>
    <t>M/d Ąžuoliukas</t>
  </si>
  <si>
    <t>Obelių l/d</t>
  </si>
  <si>
    <t>Kavoliškio m/d</t>
  </si>
  <si>
    <t>Pandėlio prad.m-kla</t>
  </si>
  <si>
    <t>Senamiesčio progimnazijos Laibgalių sk.</t>
  </si>
  <si>
    <t>VŠĮ Rokiškio psich. ligon. sk.</t>
  </si>
  <si>
    <t>Panemunėlio pagrindinė m-kla</t>
  </si>
  <si>
    <t>Juozo Tūbelio progimnazija</t>
  </si>
  <si>
    <t>Juodupės gimn. neformaliojo švietimo sk.</t>
  </si>
  <si>
    <t>Jūžintų J.O.Širvydo pagrindinė m-kla</t>
  </si>
  <si>
    <t>Kamajų A. Strazdo gimn. ikimokykl. ugd. sk.</t>
  </si>
  <si>
    <t>Kamajų gimn. neformaliojo švietimo sk.</t>
  </si>
  <si>
    <t>Obelių gimn. neformaliojo švietimo sk.</t>
  </si>
  <si>
    <t xml:space="preserve">Pandėlio gimnazija </t>
  </si>
  <si>
    <t>Rudolfo Lymano muzikos mokykla</t>
  </si>
  <si>
    <t>Pandėlio universalus daugiafunkcis centras</t>
  </si>
  <si>
    <r>
      <t xml:space="preserve">SF* - </t>
    </r>
    <r>
      <rPr>
        <sz val="10"/>
        <rFont val="Arial"/>
        <family val="2"/>
        <charset val="186"/>
      </rPr>
      <t>savarankiška funkcija</t>
    </r>
  </si>
  <si>
    <r>
      <t xml:space="preserve">SP PR* - </t>
    </r>
    <r>
      <rPr>
        <sz val="10"/>
        <rFont val="Arial"/>
        <family val="2"/>
        <charset val="186"/>
      </rPr>
      <t>specialioji programa</t>
    </r>
  </si>
  <si>
    <t>ASIGNAVIMAI  PAGAL PROGRAMAS</t>
  </si>
  <si>
    <t>5 priedas</t>
  </si>
  <si>
    <t>tūkst.eurų</t>
  </si>
  <si>
    <t>SAVIVALDYBĖS FUNKCIJŲ ĮGYVENDINIMAS IR VALDYMAS (01)</t>
  </si>
  <si>
    <t>Savivaldybės administracija</t>
  </si>
  <si>
    <t xml:space="preserve">   administracija</t>
  </si>
  <si>
    <t xml:space="preserve">   administracijos direktoriaus rezervas</t>
  </si>
  <si>
    <t xml:space="preserve">   savivaldybės kitos išlaidos</t>
  </si>
  <si>
    <t>Kontrolės ir audito tarnyba</t>
  </si>
  <si>
    <t>Socialinės paramos ir sveikatos skyrius</t>
  </si>
  <si>
    <t xml:space="preserve">  socialinės paramos mokiniams administravimas</t>
  </si>
  <si>
    <t xml:space="preserve">   nekilnojamojo turto įregistravimas</t>
  </si>
  <si>
    <t xml:space="preserve">   nekilnojamo turto nuomos specialioji programa</t>
  </si>
  <si>
    <t>Statybos ir  infrastruktūros skyrius</t>
  </si>
  <si>
    <t xml:space="preserve">   projektų administravimas</t>
  </si>
  <si>
    <t>Strateginio planavimo ir investicijų skyrius</t>
  </si>
  <si>
    <t xml:space="preserve">  Europos ir kitų fondų projektams dalinai finansuoti</t>
  </si>
  <si>
    <t xml:space="preserve">  invest.projektams,galimybių studijoms ir kitiems dokumentams rengti</t>
  </si>
  <si>
    <t>Architektūros ir paveldosaugos skyrius</t>
  </si>
  <si>
    <r>
      <t xml:space="preserve">  </t>
    </r>
    <r>
      <rPr>
        <i/>
        <sz val="9"/>
        <rFont val="Arial"/>
        <family val="2"/>
        <charset val="186"/>
      </rPr>
      <t>paveldosaugos komisijos veiklos programa</t>
    </r>
  </si>
  <si>
    <t xml:space="preserve">  laisvės kovų įamžinimo komisijos veikla</t>
  </si>
  <si>
    <t>Finansų skyrius</t>
  </si>
  <si>
    <r>
      <t xml:space="preserve">   paskolų aptarnavimas</t>
    </r>
    <r>
      <rPr>
        <sz val="10"/>
        <rFont val="Arial"/>
        <family val="2"/>
        <charset val="186"/>
      </rPr>
      <t xml:space="preserve"> </t>
    </r>
  </si>
  <si>
    <t>UGDYMO KOKYBĖS IR MOKYMOSI APLINKOS UŽTIKRINIMAS (02)</t>
  </si>
  <si>
    <t>Švietimo skyrius</t>
  </si>
  <si>
    <t xml:space="preserve">  brandos egzaminams organizuoti ir vykdyti</t>
  </si>
  <si>
    <t xml:space="preserve">  neformaliojo vaikų švietimo programoms</t>
  </si>
  <si>
    <t xml:space="preserve">  suaugusiųjų neformalaus ugdymo programoms</t>
  </si>
  <si>
    <t xml:space="preserve">  pedagoginė grupė</t>
  </si>
  <si>
    <t xml:space="preserve">  lengvatinio moksleivių pervež. išlaidų kompensav.</t>
  </si>
  <si>
    <t xml:space="preserve">  maisto atliekų utilizavimui</t>
  </si>
  <si>
    <t xml:space="preserve">  VŠĮ Rokiškio jaunimo centras</t>
  </si>
  <si>
    <t xml:space="preserve">  VŠĮ Rokiškio jaunimo centras Žiobiškio sk.</t>
  </si>
  <si>
    <t>mokinių pavėžėjimui tėvų (globėjų) nuosavu transportu</t>
  </si>
  <si>
    <t>Pandėlio prad.m-klos Kazliškio skyrius</t>
  </si>
  <si>
    <t>J. Tumo - Vaižganto gimnazijos bendrabutis</t>
  </si>
  <si>
    <t>Juodupės gimn.neformaliojo švietimo sk.</t>
  </si>
  <si>
    <t>Kamajų A.Strazdo gim. ikimokyklinio ug.sk.</t>
  </si>
  <si>
    <t>Kamajų gimn. neformaliojo švietimo skyrius</t>
  </si>
  <si>
    <t>Obelių gimnaz. neformaliojo švietimo sk.</t>
  </si>
  <si>
    <t>Pedagogonė psichologinė tarnyba</t>
  </si>
  <si>
    <t>Panemunėlio universalus daugiafunkcis centras</t>
  </si>
  <si>
    <t xml:space="preserve"> iš to sk.: ledo arenos šaldymui</t>
  </si>
  <si>
    <t>KULTŪROS,SPPORTO,BENDRUOME-    NĖS IR VAIKŲ IR JAUNIMO GYVENIMO AKTYVINIMO PROGRAMA (03)</t>
  </si>
  <si>
    <t>Kultūros,turizmo ir ryšių su užsienio šalimis skyrius</t>
  </si>
  <si>
    <t xml:space="preserve">  tarptautinis bendradarbiavimas</t>
  </si>
  <si>
    <t xml:space="preserve">  rajono renginių programa</t>
  </si>
  <si>
    <t xml:space="preserve">  nevyriausybinių organizacijų projektų finansavimas</t>
  </si>
  <si>
    <t xml:space="preserve">   iš to sk.: jaunimo org.projektų finansavimas</t>
  </si>
  <si>
    <t xml:space="preserve">                  sporto organizacijų projektų finansavimas</t>
  </si>
  <si>
    <t xml:space="preserve">  leidyba</t>
  </si>
  <si>
    <t xml:space="preserve">  talentingų žmonių rėmimui</t>
  </si>
  <si>
    <t xml:space="preserve">  kaimo materialinės bazės stiprinimui</t>
  </si>
  <si>
    <t xml:space="preserve">  pasiruošimas 2018 m. dainų šventei</t>
  </si>
  <si>
    <t xml:space="preserve">  Rotary klubui projektui</t>
  </si>
  <si>
    <t xml:space="preserve"> iš to sk.: festivaliui ,,Vaidiname žemdirbiams"</t>
  </si>
  <si>
    <t xml:space="preserve">               projektui ,,Lietuvos kultūros sostinė"</t>
  </si>
  <si>
    <t>J.Keliuočio Viešoji biblioteka</t>
  </si>
  <si>
    <t>iš to sk.: Baltijos galiūnų čempionatui</t>
  </si>
  <si>
    <t>Vaiko teisių apsaugos skyrius</t>
  </si>
  <si>
    <r>
      <t xml:space="preserve"> </t>
    </r>
    <r>
      <rPr>
        <i/>
        <sz val="10"/>
        <rFont val="Arial"/>
        <family val="2"/>
        <charset val="186"/>
      </rPr>
      <t xml:space="preserve"> vaikų dienos centrų dalinis finansavimas</t>
    </r>
  </si>
  <si>
    <t xml:space="preserve">  vaikų ir jaunimo socializacija</t>
  </si>
  <si>
    <r>
      <t xml:space="preserve">  </t>
    </r>
    <r>
      <rPr>
        <i/>
        <sz val="9"/>
        <rFont val="Arial"/>
        <family val="2"/>
        <charset val="186"/>
      </rPr>
      <t>nusikalstamų veikų prevencijos ir kontrolės progr.</t>
    </r>
  </si>
  <si>
    <t xml:space="preserve">SOCIALINĖS PARAMOS IR SVEIKATOS APSAUGOS PASLAUGŲ KOKYBĖS GERINIMAS (04)                 </t>
  </si>
  <si>
    <t xml:space="preserve">  socialinė parama</t>
  </si>
  <si>
    <t xml:space="preserve">  slauga pagal socialines indikacijas</t>
  </si>
  <si>
    <t xml:space="preserve">  parapijos senelių namų finansavimas</t>
  </si>
  <si>
    <t xml:space="preserve">  būsto pritaikymas neįgaliesiems</t>
  </si>
  <si>
    <t xml:space="preserve">  asmenų patalpinimas į stacionarias globos įstaigas</t>
  </si>
  <si>
    <t xml:space="preserve">  socialinė parama mokiniams</t>
  </si>
  <si>
    <t xml:space="preserve">  asmenų su sunkia negalia socialinė globa</t>
  </si>
  <si>
    <t xml:space="preserve">  lėšos socialinėms paslaugoms</t>
  </si>
  <si>
    <t xml:space="preserve">  kompensacijos už šildymą ir vandenį</t>
  </si>
  <si>
    <t xml:space="preserve">  Socialinės reabilitacijos paslaugų neįgaliesiems bendruomenėje projektams finansuoti</t>
  </si>
  <si>
    <t xml:space="preserve">  neveiksnių asmenų būklės peržiūrėjimas</t>
  </si>
  <si>
    <t xml:space="preserve">  VšĮ Rokiškio rajono ligoninės dalininko kapitalui didinti (lizingas)</t>
  </si>
  <si>
    <t xml:space="preserve">  Gydytojų rezidentūros studijų kompensavimas</t>
  </si>
  <si>
    <t xml:space="preserve">  Vystomoji bendradarbiavimo veikla</t>
  </si>
  <si>
    <t xml:space="preserve">   darbo politikos formavavimas ir įgyvendinimas</t>
  </si>
  <si>
    <t xml:space="preserve">   lengvatinio keleivių pervežimo išlaidų kompensav.</t>
  </si>
  <si>
    <t xml:space="preserve">   kompensacijos už liftų naudojimą</t>
  </si>
  <si>
    <r>
      <t xml:space="preserve"> </t>
    </r>
    <r>
      <rPr>
        <sz val="10"/>
        <rFont val="Arial"/>
        <family val="2"/>
        <charset val="186"/>
      </rPr>
      <t xml:space="preserve"> </t>
    </r>
    <r>
      <rPr>
        <i/>
        <sz val="10"/>
        <rFont val="Arial"/>
        <family val="2"/>
        <charset val="186"/>
      </rPr>
      <t xml:space="preserve">iš to sk.: </t>
    </r>
    <r>
      <rPr>
        <i/>
        <sz val="10"/>
        <rFont val="Arial"/>
        <family val="2"/>
        <charset val="186"/>
      </rPr>
      <t>sveikatos priežiūra mokyklose</t>
    </r>
  </si>
  <si>
    <t>RAJONO INFRASTRUKTŪROS OBJEKTŲ PRIEŽIŪRA,PLĖTRA IR MODERNIZAVIMAS (05)</t>
  </si>
  <si>
    <t xml:space="preserve">   kapitalo investicijos ir ilgalaikio turto remontas</t>
  </si>
  <si>
    <t>iš to sk.: Valstybės investicijų programa</t>
  </si>
  <si>
    <t xml:space="preserve">   VšĮ Juodupės komunalininkas dalininko kapitalui didinti (paskolai grąžinti)</t>
  </si>
  <si>
    <t xml:space="preserve">   kelių žiemos priežiūra</t>
  </si>
  <si>
    <t xml:space="preserve">   subsidijos gamintojams už šiluminę energiją</t>
  </si>
  <si>
    <t xml:space="preserve">   įvykdytų projektų priežiūrai</t>
  </si>
  <si>
    <t xml:space="preserve">   seniūnijų gatvių apšvietimo atnaujinimas</t>
  </si>
  <si>
    <t xml:space="preserve">  teritorijų planavimas ir detalieji planai</t>
  </si>
  <si>
    <t>KAIMO PLĖTROS,APLINKOS APSAUGOS IR VERSLO SKATINIMAS (06)</t>
  </si>
  <si>
    <t xml:space="preserve">    smulkaus ir vidutinio verslo plėtros programa</t>
  </si>
  <si>
    <t>Žemės ūkio skyrius</t>
  </si>
  <si>
    <t xml:space="preserve">  žemės gerinimas</t>
  </si>
  <si>
    <t xml:space="preserve">   žemės ūkio plėtros programa</t>
  </si>
  <si>
    <t xml:space="preserve">   pavojingų,didžiagabaritinių ir asbesto turinčių atliekų surinkimas ir sutvarkymas</t>
  </si>
  <si>
    <r>
      <t xml:space="preserve">  </t>
    </r>
    <r>
      <rPr>
        <i/>
        <sz val="10"/>
        <rFont val="Arial"/>
        <family val="2"/>
        <charset val="186"/>
      </rPr>
      <t>aplinkos apsaugos rėmimo spec.programa</t>
    </r>
  </si>
  <si>
    <t xml:space="preserve">  nuostolingų maršrutų išlaidoms kompensuoti</t>
  </si>
  <si>
    <t xml:space="preserve">                                                         IŠ VISO:</t>
  </si>
  <si>
    <r>
      <t xml:space="preserve">MK* - </t>
    </r>
    <r>
      <rPr>
        <sz val="10"/>
        <rFont val="Arial"/>
        <family val="2"/>
        <charset val="186"/>
      </rPr>
      <t>mokinio krepšelis</t>
    </r>
  </si>
  <si>
    <t>ROKIŠKIO RAJONO SAVIVALDYBĖS 2018 METŲ BIUDŽETAS</t>
  </si>
  <si>
    <t>2018 m. vasario 21 d. sprendimo Nr. TS-</t>
  </si>
  <si>
    <t>Iš viso VF*/ES*</t>
  </si>
  <si>
    <r>
      <t>VF*</t>
    </r>
    <r>
      <rPr>
        <sz val="10"/>
        <rFont val="Arial"/>
        <family val="2"/>
        <charset val="186"/>
      </rPr>
      <t xml:space="preserve"> - valstybės funkcija/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</si>
  <si>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Kelių  priežiūros programa</t>
  </si>
  <si>
    <t>Beglobių gyvūnų priežiūra</t>
  </si>
  <si>
    <t>PRACT už atliekų tvarkymą</t>
  </si>
  <si>
    <t>Kaimo programa</t>
  </si>
  <si>
    <t>Melioracijos programa</t>
  </si>
  <si>
    <t>Talentingų žmonių rėmimo programa</t>
  </si>
  <si>
    <t>Užimtumo didinimo programa</t>
  </si>
  <si>
    <t>Seniūnijų gatvių apšvietimo atnaujinimo programa</t>
  </si>
  <si>
    <t>Rajono reprezentacinių sporto renginių programa</t>
  </si>
  <si>
    <t>Panemunėlio mokykla-daugiafunkcis centras</t>
  </si>
  <si>
    <t>Mirusių asmenų palaikų ekspertiniams tyrimams nuvežimo išlaidoms</t>
  </si>
  <si>
    <t>Socialinių būstų remontui</t>
  </si>
  <si>
    <t>Rokiškio baseinas</t>
  </si>
  <si>
    <t>Turto valdymo ir ūkio skyrius iš viso</t>
  </si>
  <si>
    <t>Strateginio planavimo, investicijų ir viešųjų pirkimų  skyrius iš viso</t>
  </si>
  <si>
    <t>Statybos ir infrastruktūros plėtros skyrius iš viso</t>
  </si>
  <si>
    <t>Jaunimo politikos įgyvendinimo programa</t>
  </si>
  <si>
    <t>Nuostolių kompensavimas pagal skolos grąžinimo grafiką</t>
  </si>
  <si>
    <t>Religinių pastatų remontui dalinai prisidėti</t>
  </si>
  <si>
    <t>Darželiams, mokykloms - įrangai įsigyti, higienos reikalavimų vykdymui</t>
  </si>
  <si>
    <t>Mokyklinių autobusų remontui</t>
  </si>
  <si>
    <t>Kompiuterinių technologijų atnaujinimui</t>
  </si>
  <si>
    <t>Žemės sklypų kadastrinių matavimų atlikimas ir kitos paslaugos</t>
  </si>
  <si>
    <t>Socialinė parama mokiniams - nemokamas maitinimas vaikams,turintiems neįgalumą</t>
  </si>
  <si>
    <t>Turto valdymo ir ūkio skyrius</t>
  </si>
  <si>
    <t>Nekilnojamojo turto įregistravimas</t>
  </si>
  <si>
    <t>Nekilnojamojo turto nuomos specialioji programa</t>
  </si>
  <si>
    <t>Statybos ir  infrastruktūros plėtros skyrius</t>
  </si>
  <si>
    <t>Investiciniams projektams,galimybių studijoms ir kitiems dokumentams rengti</t>
  </si>
  <si>
    <t>KULTŪROS, SPPORTO, BENDRUOMENĖS IR VAIKŲ IR JAUNIMO GYVENIMO AKTYVINIMO PROGRAMA (03)</t>
  </si>
  <si>
    <t>Vaikų ir jaunimo socializacija</t>
  </si>
  <si>
    <t>Nusikalstamų veikų prevencijos ir kontrolės programa</t>
  </si>
  <si>
    <t>Panemunėlio mokykla- daugiafunkcis centras</t>
  </si>
  <si>
    <t>Asmenų patalpinimas į stacionarias globos įstaigas</t>
  </si>
  <si>
    <t>Darbo politikos formavavimas ir įgyvendinimas</t>
  </si>
  <si>
    <t>RAJONO INFRASTRUKTŪROS OBJEKTŲ PRIEŽIŪRA, PLĖTRA IR MODERNIZAVIMAS (05)</t>
  </si>
  <si>
    <t>KAIMO PLĖTROS, APLINKOS APSAUGOS IR VERSLO SKATINIMAS (06)</t>
  </si>
  <si>
    <t>PRATC už atliekų tvarkymą</t>
  </si>
  <si>
    <r>
      <rPr>
        <sz val="10"/>
        <rFont val="Arial"/>
        <family val="2"/>
        <charset val="186"/>
      </rPr>
      <t>A</t>
    </r>
    <r>
      <rPr>
        <i/>
        <sz val="10"/>
        <rFont val="Arial"/>
        <family val="2"/>
        <charset val="186"/>
      </rPr>
      <t>plinkos apsaugos rėmimo spec.programa</t>
    </r>
  </si>
  <si>
    <t>Nuostolingų maršrutų išlaidoms kompensuoti</t>
  </si>
  <si>
    <r>
      <t>VF*</t>
    </r>
    <r>
      <rPr>
        <sz val="10"/>
        <rFont val="Arial"/>
        <family val="2"/>
        <charset val="186"/>
      </rPr>
      <t xml:space="preserve"> - valstybės biudžeto tikslinės lėšos/</t>
    </r>
    <r>
      <rPr>
        <b/>
        <sz val="10"/>
        <rFont val="Arial"/>
        <family val="2"/>
        <charset val="186"/>
      </rPr>
      <t>ES*</t>
    </r>
    <r>
      <rPr>
        <sz val="10"/>
        <rFont val="Arial"/>
        <family val="2"/>
        <charset val="186"/>
      </rPr>
      <t xml:space="preserve"> - Europos Sąjungos</t>
    </r>
  </si>
  <si>
    <r>
      <t>VF*</t>
    </r>
    <r>
      <rPr>
        <sz val="10"/>
        <rFont val="Arial"/>
        <family val="2"/>
        <charset val="186"/>
      </rPr>
      <t xml:space="preserve"> - valstybės biudžeto tikslinės lėšos/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</si>
  <si>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Finansų skyrius iš viso</t>
  </si>
  <si>
    <t>M/d "Ąžuoliukas" Kavoliškio skyrius</t>
  </si>
  <si>
    <t>Senamiesčio prog. Laibgalių ikimok. ir priešm.ugymo sk.</t>
  </si>
  <si>
    <t>Kamajų A.Strazdo gimnazijos Jūžintų sk.</t>
  </si>
  <si>
    <t>Obelių ikimok.ir priešmok.ugdymo sk.</t>
  </si>
  <si>
    <t>Jaunimo centras</t>
  </si>
  <si>
    <t>Muzikos mokyklos choreografijos sk.</t>
  </si>
  <si>
    <t>Dalyvaujamajam biudžetui</t>
  </si>
  <si>
    <t>Obelių  socialinių paslaugų namai</t>
  </si>
  <si>
    <t>Finansinė parama atvykstantiems gydytojams ir rezidentams</t>
  </si>
  <si>
    <t>Rokiškio rajono teritorijos ir Rokiškio miesto teritorijos bendrųjų ir detaliųjų planų parengimas</t>
  </si>
  <si>
    <t>Paskolų aptarnavimas ir grąžinimas</t>
  </si>
  <si>
    <t>Dotacijos grąžinimas</t>
  </si>
  <si>
    <t>Lauko aikštelių ikimokyklinėse įstaigose atnaujinimui ir darbo vietų įvertinimui</t>
  </si>
  <si>
    <t>Švietimo ir sporto skyrius iš viso</t>
  </si>
  <si>
    <t>Komunikacijos ir kultūros skyrius iš viso</t>
  </si>
  <si>
    <t>Sporto nevyriausybinių renginių finansavimas</t>
  </si>
  <si>
    <t>Rajono renginių finansavimas</t>
  </si>
  <si>
    <t>Leidybos ir komunikacijos priemonių finansavimas</t>
  </si>
  <si>
    <t>Kaimo kultūrinės veiklos finansavimas</t>
  </si>
  <si>
    <t>Kultūrinės veiklos sklaidos ir kokybės gerinimo finansavimas</t>
  </si>
  <si>
    <t>Etninės kultūros, istorijos ir tautinės atminties išsaugojimo veiklų finansavimas ir organizavimas</t>
  </si>
  <si>
    <t>Švietimo ir sporto skyrius</t>
  </si>
  <si>
    <t xml:space="preserve">Architektūros ir paveldosaugos skyrius </t>
  </si>
  <si>
    <t xml:space="preserve">Žemės ūkio skyrius </t>
  </si>
  <si>
    <t xml:space="preserve">Socialinės paramos ir sveikatos skyrius </t>
  </si>
  <si>
    <t xml:space="preserve">Švietimo ir sporto skyrius </t>
  </si>
  <si>
    <t xml:space="preserve">Strateginio planavimo, investicijų ir viešųjų pirkimų  skyrius </t>
  </si>
  <si>
    <t>Akredituotai vaikų dienos socialinei priežiūrai organizuoti, teikti ir administruoti</t>
  </si>
  <si>
    <t>Daugiafunkcinės salės Rokiškio m., Taikos g. 21A statybai</t>
  </si>
  <si>
    <t>Rokiškio rajono melioracijos statinių rekonstrukcijai</t>
  </si>
  <si>
    <t>L.-d. ,,Nykštukas"</t>
  </si>
  <si>
    <t>L.-d. ,,Pumpurėlis"</t>
  </si>
  <si>
    <t>Juodupės l.-d.</t>
  </si>
  <si>
    <t>M.-d. ,,Ąžuoliukas"</t>
  </si>
  <si>
    <t>M.-d. ,,Ąžuoliukas" Kavoliškio skyrius</t>
  </si>
  <si>
    <t>L.-d. ,,Varpelis"</t>
  </si>
  <si>
    <t>Lengvatinio moksleivių pervež. Išlaidoms kompensuoti</t>
  </si>
  <si>
    <t>Maisto atliekoms utilizuoti</t>
  </si>
  <si>
    <t>Darželiams, mokykloms - įrangai įsigyti, higienos reikalavimams vykdyti</t>
  </si>
  <si>
    <t>Kompiuterinių technologijoms atnaujinti</t>
  </si>
  <si>
    <t>Lauko aikštelėms ikimokyklinėse įstaigose atnaujinti ir darbo vietoms įvertinti</t>
  </si>
  <si>
    <t>Juozo Tumo-Vaižganto gimnazija</t>
  </si>
  <si>
    <t>Juozo Keliuočio viešoji biblioteka</t>
  </si>
  <si>
    <t xml:space="preserve">Finansų skyrius </t>
  </si>
  <si>
    <t>J.Tumo-Vaižganto gimn.VŠĮ Rokiškio psich.ligoninės mokymo sk.</t>
  </si>
  <si>
    <t>J.Tumo-Vaižganto gimn. suaugusiųjų ir jaunimo sk.</t>
  </si>
  <si>
    <t>Iš viso ML*</t>
  </si>
  <si>
    <r>
      <t xml:space="preserve">ML* - </t>
    </r>
    <r>
      <rPr>
        <sz val="10"/>
        <rFont val="Arial"/>
        <family val="2"/>
        <charset val="186"/>
      </rPr>
      <t>mokymo lėšos</t>
    </r>
  </si>
  <si>
    <t>Iš viso VF*</t>
  </si>
  <si>
    <t>Pagalbos pinigų ir kitų išmokų finansavimas</t>
  </si>
  <si>
    <t>Savivaldybės strateginio ilgalaikio plėtros plano rengimo paslaugos</t>
  </si>
  <si>
    <t>Pirmoko krepšelis</t>
  </si>
  <si>
    <t>Daugiafunkcinės salės Rokiškio m. Taikos g. 21 A statybai (VIP)</t>
  </si>
  <si>
    <t>Finansinė parama atvykstantiems pedagogams</t>
  </si>
  <si>
    <t>Turizmo ir verslo plėtros programa</t>
  </si>
  <si>
    <t>sumos-tūkst.eurų</t>
  </si>
  <si>
    <t>VšĮ '''Turizmo ir verslo informacijos centras" dalininko įnašui</t>
  </si>
  <si>
    <t xml:space="preserve"> </t>
  </si>
  <si>
    <t>Prisidėjimui prie projektų, finansuojamų  ES ir kitų fondų paramos, valstybės investicijų programos lėšų</t>
  </si>
  <si>
    <t>Katalėjos šeimynos finansavimas</t>
  </si>
  <si>
    <t>Finansinė parama daugiavaikėms šeimoms ir globėjams</t>
  </si>
  <si>
    <t>Lengvatinio keleivių pervežimo išlaidų kompensavimas</t>
  </si>
  <si>
    <t>ROKIŠKIO RAJONO SAVIVALDYBĖS 2022 METŲ BIUDŽETO ĮVYKDYMAS</t>
  </si>
  <si>
    <t>PAGAL ASIGNAVIMŲ VALDYTOJUS</t>
  </si>
  <si>
    <t xml:space="preserve">                                             ROKIŠKIO RAJONO SAVIVALDYBĖS 2022 METŲ BIUDŽETO ĮVYKDYMAS</t>
  </si>
  <si>
    <t>PAGAL PROGRAMAS</t>
  </si>
  <si>
    <t>Trūkstamų specialistų pritraukimo į Panevėžio apskrities vyriausiąjį policijos komisariatą programa</t>
  </si>
  <si>
    <t>Nevyriausybinių organizacijų projektų finansavimas</t>
  </si>
  <si>
    <t>Žaidimų aikštelės L.Šepkos parke įrengimas</t>
  </si>
  <si>
    <t>Dvaro sodybos rūmų tvarkybos darbai (viralinė)</t>
  </si>
  <si>
    <t>Kelių  priežiūros plėtros programa</t>
  </si>
  <si>
    <t>Skolintos lėšos</t>
  </si>
  <si>
    <t>Individualių nuotekų valymo įrenginių išlaidoms dalinai kompensuoti</t>
  </si>
  <si>
    <t>Dalyvaujamam biudžetui</t>
  </si>
  <si>
    <t>Dotacija vykdomų projektų nuosavai daliai prisidėti</t>
  </si>
  <si>
    <t>Jaunimo teisių apsaugai</t>
  </si>
  <si>
    <t>Vietinio reguliaraus susisiekimo organizavimas</t>
  </si>
  <si>
    <t>Lėšos kompensacijoms už būsto suteikimą ukrainiečiams, pasitraukusiems iš Ukrainos</t>
  </si>
  <si>
    <t>Asmens higienos paslaugos</t>
  </si>
  <si>
    <t>VšĮ Rokiškio PASPC generatoriui įsigyti</t>
  </si>
  <si>
    <t>VšĮ Rokiškio PASPC spintai prie generatoriaus įsigyti</t>
  </si>
  <si>
    <t>Iš viso ESF*</t>
  </si>
  <si>
    <t>Bendruomenių veiklos stiprinimas</t>
  </si>
  <si>
    <t>Kompleksinių paslaugų šeimai teikimas Rokiškio rajone</t>
  </si>
  <si>
    <t>Europos sąjungos finansinės paramos lėšos</t>
  </si>
  <si>
    <t>Sporto srityje veikiančių fizinių ir juridinių asmenų veiklai finansuoti</t>
  </si>
  <si>
    <t>1 priedas</t>
  </si>
  <si>
    <t>ROKIŠKIO RAJONO SAVIVALDYBĖS 2022 METŲ BIUDŽETO PAJAMŲ ĮVYKDYMAS</t>
  </si>
  <si>
    <t>Eil.     Nr.</t>
  </si>
  <si>
    <t>Pajamų klasifikacijos kodas</t>
  </si>
  <si>
    <t xml:space="preserve">            Pajamos</t>
  </si>
  <si>
    <t xml:space="preserve">    suma</t>
  </si>
  <si>
    <t>1.1.</t>
  </si>
  <si>
    <t>MOKESČIAI (2+4+8)</t>
  </si>
  <si>
    <t>1.1.1.</t>
  </si>
  <si>
    <t xml:space="preserve"> Pajamų ir pelno mokesčiai (3)</t>
  </si>
  <si>
    <t>1.1.1.1.1.</t>
  </si>
  <si>
    <t>Gyventojų pajamų mokestis</t>
  </si>
  <si>
    <t>1.1.3.</t>
  </si>
  <si>
    <t>Turto  mokesčiai (5+6+7)</t>
  </si>
  <si>
    <t>1.1.3.1.</t>
  </si>
  <si>
    <t>Žemės mokestis</t>
  </si>
  <si>
    <t>1.1.3.2.</t>
  </si>
  <si>
    <t xml:space="preserve"> Paveldimo ir dovanojimo mokestis</t>
  </si>
  <si>
    <t>1.1.3.3.</t>
  </si>
  <si>
    <t>Nekilnojamojo turto mokestis</t>
  </si>
  <si>
    <t>1.1.4.</t>
  </si>
  <si>
    <t>Prekių ir paslaugų mokesčiai (9)</t>
  </si>
  <si>
    <t>1.1.4.7.1.1.</t>
  </si>
  <si>
    <t>Mokesčiai už aplinkos teršimą</t>
  </si>
  <si>
    <t>1.3.</t>
  </si>
  <si>
    <t>DOTACIJOS (11+14+19+47)</t>
  </si>
  <si>
    <t>1.3.3.</t>
  </si>
  <si>
    <t>Europos Sąjungos finansinės paramos lėšos (12+13)</t>
  </si>
  <si>
    <t>1.3.3.1.1.1.</t>
  </si>
  <si>
    <t>Europos Sąjungos finansinės paramos lėšos einamiesiems tikslams</t>
  </si>
  <si>
    <t>1.3.3.2.1.1.</t>
  </si>
  <si>
    <t>Europos Sąjungos finansinės paramos lėšos turtui įsigyti</t>
  </si>
  <si>
    <t>1.3.4.1.1.1.</t>
  </si>
  <si>
    <t>Specialioji tikslinė dotacija iš viso (15+...+18)</t>
  </si>
  <si>
    <t xml:space="preserve"> 1.3.4.1.1.1.1.</t>
  </si>
  <si>
    <t>Valstybinėms (valstybės perduotoms savivaldybėms) funkcijoms vykdyti</t>
  </si>
  <si>
    <t xml:space="preserve"> 1.3.4.1.1.1.2.</t>
  </si>
  <si>
    <t>Mokymo lėšos</t>
  </si>
  <si>
    <t xml:space="preserve"> 1.3.4.1.1.1.3.</t>
  </si>
  <si>
    <t>Ūkio lėšos mokykloms, turinčioms mokinių su specialiaisiais poreikiais – Rokiškio pagrindinei mokyklai (VBD)</t>
  </si>
  <si>
    <t xml:space="preserve"> 1.3.4.1.1.1.4.</t>
  </si>
  <si>
    <t>J.Tumo-Vaižganto gimnazijos klasėms, turinčioms moksleivių su specialiais ugdymo poreikiais</t>
  </si>
  <si>
    <t>1.3.4.1.1.5.</t>
  </si>
  <si>
    <t>Kitos dotacijos einamiesiems tikslams (20+...+46)</t>
  </si>
  <si>
    <t>1.3.4.1.1.5.1.</t>
  </si>
  <si>
    <t>Akredituotai vaikų dienos socialinei priežiūrai organizuoti, teikti ir administruoti (VBD)</t>
  </si>
  <si>
    <t>1.3.4.1.1.5.5.</t>
  </si>
  <si>
    <t>Neformaliam vaikų švietimui</t>
  </si>
  <si>
    <t>1.3.4.1.1.5.21.</t>
  </si>
  <si>
    <t xml:space="preserve">Koordinuotai teikiamų paslaugų vaikams ir vaiko atstovams koordinavimui finansuoti </t>
  </si>
  <si>
    <t>1.3.4.1.1.5.22.</t>
  </si>
  <si>
    <t>Lėšos siekiant užtikrinti LR piniginės socialinės  paramos nepasiturintiems gyventojams įstatymo įgyvendinimą dėl padidėjusių išlaidų būsto šildymo išlaidų kompensacijoms teikti</t>
  </si>
  <si>
    <t>1.3.4.1.1.5.23.</t>
  </si>
  <si>
    <t>Biudžetinių įstaigų vadovaujančių darbuotojų minimaliems pareiginės algos koeficientams didinti</t>
  </si>
  <si>
    <t>1.3.4.1.1.5.20.</t>
  </si>
  <si>
    <t>Ugdymo,maitinimo ir pavėžėjimo lėšos socialinę riziką patiriančių vaikų ikimokykliniam ugdymui užtikrinti</t>
  </si>
  <si>
    <t>Lėšos būstams pritaikyti neįgaliesiems</t>
  </si>
  <si>
    <t>Lėšos socialinės reabilitacijos paslaugų neįgaliesiems teikimo bendruomenėje projektams įgyvendinti</t>
  </si>
  <si>
    <t>Lėšos asmeninei pagalbai teikti ir administruoti</t>
  </si>
  <si>
    <t>1.3.4.1.1.5.30.</t>
  </si>
  <si>
    <t>Pedagoginių darbuotojų, išlaikomų iš savivaldybių biudžetų lėšų, darbo užmokesčiui didinti</t>
  </si>
  <si>
    <t>1.3.4.1.1.5.25.</t>
  </si>
  <si>
    <t>Lėšos socialinių paslaugų srities darbuotojų minimaliesiems pareiginės algos pastoviosios dalies koeficientams didinti</t>
  </si>
  <si>
    <t>1.3.4.1.1.5.6.</t>
  </si>
  <si>
    <t>Lėšos socialinių paslaugų šakos kolektyvinėje sutartyje numatytiems įsipareigojimams įgyvendinti</t>
  </si>
  <si>
    <t>1.3.4.1.1.5.4.</t>
  </si>
  <si>
    <t>Kelių priežiūros ir plėtros programai finansuoti</t>
  </si>
  <si>
    <t>1.3.4.1.1.5.26.</t>
  </si>
  <si>
    <t>Lėšos savivaldybių bendrojo ugdymo mokyklų tinklo stiprinimo iniciatyvoms skatinti</t>
  </si>
  <si>
    <t>1.3.4.1.1.5.14.</t>
  </si>
  <si>
    <t>Lėšos išlaidoms , susijusioms su mokyklų mokytojų, dirbančių pagal ikimokyklinio, priešmokyklinio, bendrojo  ugdymo ir profesinio mokymo programas, personalo optimizavimui ir atnaujinimui, apmokėti</t>
  </si>
  <si>
    <t>1.2.4.1.1.5.13.</t>
  </si>
  <si>
    <t>Lietuvos Respublikos Vyriausybės rezervo lėšos savivaldybių partirtoms materialinių išteklių tiekimo, siekiant šalinti COVID-19 ligos padarinius ir valdyti  jos plitimą esant valstybės lygio ekstremaliajai situacijai, išlaidoms kompensuoti</t>
  </si>
  <si>
    <t>1.3.4.1.1.5.27.</t>
  </si>
  <si>
    <t>Lėšos suaugusių asmenų, atvykusių į Lietuvos Respubliką iš Ukrainos dėl Rusijos Federacijos karinių veiksmų Ukrainoje, lietuvių kalbai mokyti</t>
  </si>
  <si>
    <t>1.3.4.1.1.5.28.</t>
  </si>
  <si>
    <t>Lėšos vaikų, atvykusių į Lietuvos Respubliką iš Ukrainos dėl Rusijos Federacijos karinių veiksmų  Ukrainoje, ugdymui ir pavėžėjimui į mokyklą ir atgal</t>
  </si>
  <si>
    <t>1.3.4.1.1.5.29.</t>
  </si>
  <si>
    <t>Lėšos kompensacijoms už būsto suteikimą užsieniečiams, pasitraukusiems iš Ukrainos, finansuoti (2022m. gegužės-lapkričio mėn.)</t>
  </si>
  <si>
    <t>1.3.4.1.1.5.15.</t>
  </si>
  <si>
    <t>Lėšos nevyriausybinių organizacijų ir bendruomeninės veiklos stiprinimui</t>
  </si>
  <si>
    <t>1.3.4.1.1.5.31.</t>
  </si>
  <si>
    <t xml:space="preserve">Lėšos siekiant užtikrinti LR piniginės socialinės  paramos nepasiturintiems gyventojams įstatymo įgyvendinimą dėl valstybės remiamų pajamų dydžio padidinimo </t>
  </si>
  <si>
    <t>Lėšos gerinti socialinių paslaugų kokybę ir prieinamumą, didinti socialinės paramos veiksmingumą kriziniais atvejais šeimoje (individualios priežiūros darbuotojų darbo užmokesčiui finansuoti)</t>
  </si>
  <si>
    <t>1.3.4.1.1.5.12.</t>
  </si>
  <si>
    <t>Valstybės rezervo lėšos, skirtos užsieniečiams, pasitraukusiems iš Ukrainos dėl Rusijos Federacijos karinių veiksmų Ukrainoje,priimti ir pagalbai jiems  teikti iki 2022m. birželio 13d., įgyvendinant LR  piniginės paramos nepasiturintiems gyventojams įstatymą`</t>
  </si>
  <si>
    <t>1.3.4.1.1.5.32.</t>
  </si>
  <si>
    <t>Dotacija naudotų padangų, kurių turėtojo nustatyti neįmanoma arba kuris neegzistuoja, tvarkymui</t>
  </si>
  <si>
    <t>1.3.4..1.1.5.24.</t>
  </si>
  <si>
    <t>Jaunimo užimtumo vasarą ir integravimo į darbo rinką projektui finansuoti</t>
  </si>
  <si>
    <t>1.3.4.1.1.5.33.</t>
  </si>
  <si>
    <t>Lietuvos Respublikos Vyriausybės rezervo lėšos savivaldybių partirtoms išlaidoms, susijusioms su užsieniečiais, pasitraukusiais iš Ukrainos dėl Rusijos Federacijos karinių  veiksmų Ukrainoje, kompensuoti</t>
  </si>
  <si>
    <t>1.3.4.1.1.5.34.</t>
  </si>
  <si>
    <t xml:space="preserve">Lėšos integraliai pagalbai teikti </t>
  </si>
  <si>
    <t>1.3.4.2.</t>
  </si>
  <si>
    <t>Kitos dotacijos turtui įsigyti (48+...+53)</t>
  </si>
  <si>
    <t>1.3.4.2.1.1.1.</t>
  </si>
  <si>
    <t>Daugiafunkcinės salės Rokiškio m. Taikos g.21A  statybai (VBD/VIP)</t>
  </si>
  <si>
    <t>1.3.4.2.1.1.2.</t>
  </si>
  <si>
    <t>Rokiškio rajono melioracijos statinių rekonstrukcijai (VBD/VIP)</t>
  </si>
  <si>
    <t>1.3.4.2.1.1.4.</t>
  </si>
  <si>
    <t>Savivaldybių viešosioms bibliotekoms dokumentams 2021 metais įsigyti (VBD)</t>
  </si>
  <si>
    <t>1.3.4.2.1.1.3</t>
  </si>
  <si>
    <t>1.3.4.1.1.1.6.</t>
  </si>
  <si>
    <t>Rokiškio rajono savivaldybės dvaro viralinės rekonstrukcijai ir pritaikymo darbams</t>
  </si>
  <si>
    <t>1.3.4.2.1.1.5.</t>
  </si>
  <si>
    <t>Dotacija savivaldybės vykdomų projektų nuosavai daliai finansuoti</t>
  </si>
  <si>
    <t>1.4.</t>
  </si>
  <si>
    <t>KITOS PAJAMOS (55+59+60+63+64)</t>
  </si>
  <si>
    <t>1.4.1.</t>
  </si>
  <si>
    <t>Turto pajamos(56+57+58+59)</t>
  </si>
  <si>
    <t>1.4.1.4.1.</t>
  </si>
  <si>
    <t>Nuomos mokestis už valstybinę žemę ir valstybinio vidaus fondo vandens telkinius</t>
  </si>
  <si>
    <t>1.4.1.2.1.2.</t>
  </si>
  <si>
    <t>Dividendai</t>
  </si>
  <si>
    <t>1.4.1.4.2.1.</t>
  </si>
  <si>
    <t>Mokestis už  kitus valstybinius gamtos išteklius</t>
  </si>
  <si>
    <t>1.4.1.1.1.</t>
  </si>
  <si>
    <t>Palūkanos už paskolas</t>
  </si>
  <si>
    <t>1.4.2.1.</t>
  </si>
  <si>
    <t xml:space="preserve">Pajamos už teikiamas paslaugas </t>
  </si>
  <si>
    <t>1.4.2.1.6.1</t>
  </si>
  <si>
    <t>Rinkliavos(62+63)</t>
  </si>
  <si>
    <t>1.4.2.1.6.2</t>
  </si>
  <si>
    <t>Valstybės rinkliavos</t>
  </si>
  <si>
    <t>1.1.4.7.2.2.</t>
  </si>
  <si>
    <t>Vietinės rinkliavos</t>
  </si>
  <si>
    <t>1.4.3.1.</t>
  </si>
  <si>
    <t>Pajamos iš baudų ir konfiskuoto turto ir kitų netesybų</t>
  </si>
  <si>
    <t>1.4.4.1.</t>
  </si>
  <si>
    <t>Kitos neišvardytos pajamos</t>
  </si>
  <si>
    <t>4.1.1.</t>
  </si>
  <si>
    <t>MATERIALIOJO IR NEMATERIALIOJO TURTO REALIZAVIMO PAJAMOS</t>
  </si>
  <si>
    <t>VISI MOKESČIAI, PAJAMOS IR DOTACIJOS(1+10+54+66)</t>
  </si>
  <si>
    <t>Biudžeto lėšų likutis</t>
  </si>
  <si>
    <t xml:space="preserve">                                                          IŠ VISO</t>
  </si>
  <si>
    <t>2 priedas</t>
  </si>
  <si>
    <t>3 priedas</t>
  </si>
  <si>
    <t>2023 m. liepos 27 d. sprendimo Nr. TS-254</t>
  </si>
  <si>
    <t>2023 m. liepos  27 d. sprendimo Nr. TS-254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</si>
</sst>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0"/>
    <numFmt numFmtId="166" formatCode="_-* #,##0.00\ _L_t_-;\-* #,##0.00\ _L_t_-;_-* &quot;-&quot;??\ _L_t_-;_-@_-"/>
    <numFmt numFmtId="167" formatCode="0.0"/>
    <numFmt numFmtId="168" formatCode="0.0000"/>
  </numFmts>
  <fonts count="23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"/>
      <family val="2"/>
      <charset val="186"/>
    </font>
    <font>
      <sz val="9"/>
      <name val="Arial"/>
      <family val="2"/>
      <charset val="186"/>
    </font>
    <font>
      <i/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10"/>
      <color indexed="10"/>
      <name val="Arial"/>
      <family val="2"/>
      <charset val="186"/>
    </font>
    <font>
      <b/>
      <sz val="11"/>
      <name val="Arial"/>
      <family val="2"/>
      <charset val="186"/>
    </font>
    <font>
      <i/>
      <sz val="9"/>
      <name val="Arial"/>
      <family val="2"/>
      <charset val="186"/>
    </font>
    <font>
      <sz val="10"/>
      <color indexed="8"/>
      <name val="Arial"/>
      <family val="2"/>
    </font>
    <font>
      <sz val="10"/>
      <color indexed="8"/>
      <name val="Arial"/>
      <family val="2"/>
      <charset val="186"/>
    </font>
    <font>
      <sz val="10"/>
      <name val="Arial"/>
      <family val="2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0"/>
      </right>
      <top style="medium">
        <color indexed="64"/>
      </top>
      <bottom style="medium">
        <color indexed="64"/>
      </bottom>
      <diagonal/>
    </border>
    <border>
      <left/>
      <right style="thin">
        <color indexed="0"/>
      </right>
      <top style="medium">
        <color indexed="0"/>
      </top>
      <bottom style="medium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thin">
        <color indexed="0"/>
      </top>
      <bottom/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/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medium">
        <color indexed="0"/>
      </bottom>
      <diagonal/>
    </border>
    <border>
      <left style="medium">
        <color indexed="64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0"/>
      </top>
      <bottom style="medium">
        <color indexed="0"/>
      </bottom>
      <diagonal/>
    </border>
    <border>
      <left/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/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0"/>
      </top>
      <bottom/>
      <diagonal/>
    </border>
    <border>
      <left style="thin">
        <color indexed="0"/>
      </left>
      <right style="medium">
        <color indexed="64"/>
      </right>
      <top style="medium">
        <color indexed="0"/>
      </top>
      <bottom style="thin">
        <color indexed="0"/>
      </bottom>
      <diagonal/>
    </border>
    <border>
      <left style="medium">
        <color indexed="64"/>
      </left>
      <right/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0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0"/>
      </right>
      <top style="medium">
        <color indexed="0"/>
      </top>
      <bottom/>
      <diagonal/>
    </border>
    <border>
      <left style="medium">
        <color indexed="64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0"/>
      </bottom>
      <diagonal/>
    </border>
    <border>
      <left style="medium">
        <color indexed="64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64"/>
      </right>
      <top/>
      <bottom style="medium">
        <color indexed="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indexed="0"/>
      </top>
      <bottom style="medium">
        <color indexed="0"/>
      </bottom>
      <diagonal/>
    </border>
    <border>
      <left/>
      <right/>
      <top style="medium">
        <color indexed="0"/>
      </top>
      <bottom style="medium">
        <color indexed="0"/>
      </bottom>
      <diagonal/>
    </border>
    <border>
      <left/>
      <right/>
      <top style="thin">
        <color indexed="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 style="thin">
        <color indexed="64"/>
      </bottom>
      <diagonal/>
    </border>
    <border>
      <left style="medium">
        <color indexed="64"/>
      </left>
      <right/>
      <top style="thin">
        <color indexed="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64"/>
      </left>
      <right/>
      <top style="thin">
        <color indexed="0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medium">
        <color indexed="64"/>
      </bottom>
      <diagonal/>
    </border>
    <border>
      <left style="thin">
        <color indexed="0"/>
      </left>
      <right/>
      <top style="medium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64"/>
      </bottom>
      <diagonal/>
    </border>
    <border>
      <left style="thin">
        <color indexed="0"/>
      </left>
      <right/>
      <top/>
      <bottom style="thin">
        <color indexed="64"/>
      </bottom>
      <diagonal/>
    </border>
    <border>
      <left style="thin">
        <color indexed="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0"/>
      </bottom>
      <diagonal/>
    </border>
  </borders>
  <cellStyleXfs count="32">
    <xf numFmtId="0" fontId="0" fillId="0" borderId="0"/>
    <xf numFmtId="0" fontId="16" fillId="0" borderId="0"/>
    <xf numFmtId="0" fontId="20" fillId="0" borderId="0"/>
    <xf numFmtId="0" fontId="17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1">
    <xf numFmtId="0" fontId="0" fillId="0" borderId="0" xfId="0"/>
    <xf numFmtId="0" fontId="4" fillId="0" borderId="0" xfId="0" applyFont="1"/>
    <xf numFmtId="0" fontId="8" fillId="0" borderId="0" xfId="0" applyFont="1"/>
    <xf numFmtId="16" fontId="0" fillId="0" borderId="0" xfId="0" applyNumberFormat="1"/>
    <xf numFmtId="0" fontId="7" fillId="0" borderId="0" xfId="0" applyFont="1"/>
    <xf numFmtId="0" fontId="6" fillId="0" borderId="0" xfId="0" applyFont="1"/>
    <xf numFmtId="164" fontId="7" fillId="0" borderId="1" xfId="0" applyNumberFormat="1" applyFont="1" applyBorder="1"/>
    <xf numFmtId="164" fontId="0" fillId="3" borderId="1" xfId="0" applyNumberFormat="1" applyFill="1" applyBorder="1"/>
    <xf numFmtId="0" fontId="5" fillId="0" borderId="0" xfId="0" applyFont="1"/>
    <xf numFmtId="164" fontId="7" fillId="3" borderId="1" xfId="0" applyNumberFormat="1" applyFont="1" applyFill="1" applyBorder="1"/>
    <xf numFmtId="0" fontId="6" fillId="0" borderId="4" xfId="0" applyFont="1" applyBorder="1" applyAlignment="1">
      <alignment horizontal="right" vertical="center" wrapText="1"/>
    </xf>
    <xf numFmtId="0" fontId="6" fillId="0" borderId="5" xfId="9" applyBorder="1" applyAlignment="1">
      <alignment horizontal="left" vertical="center" wrapText="1"/>
    </xf>
    <xf numFmtId="164" fontId="6" fillId="0" borderId="6" xfId="0" applyNumberFormat="1" applyFont="1" applyBorder="1"/>
    <xf numFmtId="0" fontId="6" fillId="0" borderId="2" xfId="9" applyBorder="1" applyAlignment="1">
      <alignment horizontal="center" vertical="center" wrapText="1"/>
    </xf>
    <xf numFmtId="164" fontId="6" fillId="0" borderId="7" xfId="0" applyNumberFormat="1" applyFont="1" applyBorder="1"/>
    <xf numFmtId="164" fontId="6" fillId="0" borderId="3" xfId="9" applyNumberFormat="1" applyBorder="1" applyAlignment="1">
      <alignment horizontal="right" vertical="center" wrapText="1"/>
    </xf>
    <xf numFmtId="0" fontId="6" fillId="0" borderId="5" xfId="0" applyFont="1" applyBorder="1"/>
    <xf numFmtId="164" fontId="6" fillId="0" borderId="3" xfId="0" applyNumberFormat="1" applyFont="1" applyBorder="1"/>
    <xf numFmtId="0" fontId="6" fillId="0" borderId="3" xfId="9" applyBorder="1" applyAlignment="1">
      <alignment horizontal="right" vertical="center" wrapText="1"/>
    </xf>
    <xf numFmtId="0" fontId="7" fillId="0" borderId="5" xfId="0" applyFont="1" applyBorder="1"/>
    <xf numFmtId="164" fontId="7" fillId="0" borderId="6" xfId="0" applyNumberFormat="1" applyFont="1" applyBorder="1"/>
    <xf numFmtId="164" fontId="7" fillId="0" borderId="3" xfId="0" applyNumberFormat="1" applyFont="1" applyBorder="1"/>
    <xf numFmtId="164" fontId="7" fillId="0" borderId="2" xfId="0" applyNumberFormat="1" applyFont="1" applyBorder="1"/>
    <xf numFmtId="164" fontId="7" fillId="0" borderId="7" xfId="0" applyNumberFormat="1" applyFont="1" applyBorder="1"/>
    <xf numFmtId="164" fontId="6" fillId="0" borderId="2" xfId="0" applyNumberFormat="1" applyFont="1" applyBorder="1"/>
    <xf numFmtId="164" fontId="6" fillId="0" borderId="1" xfId="0" applyNumberFormat="1" applyFont="1" applyBorder="1"/>
    <xf numFmtId="164" fontId="7" fillId="2" borderId="3" xfId="0" applyNumberFormat="1" applyFont="1" applyFill="1" applyBorder="1"/>
    <xf numFmtId="0" fontId="7" fillId="0" borderId="5" xfId="0" applyFont="1" applyBorder="1" applyAlignment="1">
      <alignment wrapText="1"/>
    </xf>
    <xf numFmtId="164" fontId="7" fillId="0" borderId="8" xfId="0" applyNumberFormat="1" applyFont="1" applyBorder="1"/>
    <xf numFmtId="164" fontId="7" fillId="0" borderId="9" xfId="0" applyNumberFormat="1" applyFont="1" applyBorder="1"/>
    <xf numFmtId="164" fontId="6" fillId="0" borderId="10" xfId="0" applyNumberFormat="1" applyFont="1" applyBorder="1"/>
    <xf numFmtId="164" fontId="7" fillId="3" borderId="7" xfId="0" applyNumberFormat="1" applyFont="1" applyFill="1" applyBorder="1"/>
    <xf numFmtId="0" fontId="10" fillId="2" borderId="5" xfId="0" applyFont="1" applyFill="1" applyBorder="1"/>
    <xf numFmtId="0" fontId="10" fillId="0" borderId="5" xfId="0" applyFont="1" applyBorder="1"/>
    <xf numFmtId="164" fontId="7" fillId="0" borderId="7" xfId="0" applyNumberFormat="1" applyFont="1" applyBorder="1" applyAlignment="1">
      <alignment vertical="top" wrapText="1"/>
    </xf>
    <xf numFmtId="0" fontId="7" fillId="0" borderId="11" xfId="0" applyFont="1" applyBorder="1"/>
    <xf numFmtId="164" fontId="7" fillId="0" borderId="12" xfId="0" applyNumberFormat="1" applyFont="1" applyBorder="1"/>
    <xf numFmtId="164" fontId="7" fillId="0" borderId="13" xfId="0" applyNumberFormat="1" applyFont="1" applyBorder="1"/>
    <xf numFmtId="164" fontId="7" fillId="0" borderId="14" xfId="0" applyNumberFormat="1" applyFont="1" applyBorder="1"/>
    <xf numFmtId="164" fontId="7" fillId="0" borderId="15" xfId="0" applyNumberFormat="1" applyFont="1" applyBorder="1"/>
    <xf numFmtId="164" fontId="7" fillId="0" borderId="16" xfId="0" applyNumberFormat="1" applyFont="1" applyBorder="1"/>
    <xf numFmtId="164" fontId="6" fillId="0" borderId="14" xfId="0" applyNumberFormat="1" applyFont="1" applyBorder="1"/>
    <xf numFmtId="164" fontId="6" fillId="0" borderId="15" xfId="0" applyNumberFormat="1" applyFont="1" applyBorder="1"/>
    <xf numFmtId="164" fontId="6" fillId="0" borderId="13" xfId="0" applyNumberFormat="1" applyFont="1" applyBorder="1"/>
    <xf numFmtId="164" fontId="6" fillId="0" borderId="16" xfId="0" applyNumberFormat="1" applyFont="1" applyBorder="1"/>
    <xf numFmtId="164" fontId="7" fillId="0" borderId="17" xfId="0" applyNumberFormat="1" applyFont="1" applyBorder="1"/>
    <xf numFmtId="0" fontId="7" fillId="0" borderId="5" xfId="0" applyFont="1" applyBorder="1" applyAlignment="1">
      <alignment horizontal="left"/>
    </xf>
    <xf numFmtId="0" fontId="7" fillId="2" borderId="5" xfId="0" applyFont="1" applyFill="1" applyBorder="1"/>
    <xf numFmtId="0" fontId="7" fillId="0" borderId="18" xfId="0" applyFont="1" applyBorder="1"/>
    <xf numFmtId="164" fontId="7" fillId="0" borderId="19" xfId="0" applyNumberFormat="1" applyFont="1" applyBorder="1"/>
    <xf numFmtId="164" fontId="7" fillId="0" borderId="20" xfId="0" applyNumberFormat="1" applyFont="1" applyBorder="1"/>
    <xf numFmtId="164" fontId="6" fillId="0" borderId="21" xfId="0" applyNumberFormat="1" applyFont="1" applyBorder="1"/>
    <xf numFmtId="164" fontId="7" fillId="0" borderId="21" xfId="0" applyNumberFormat="1" applyFont="1" applyBorder="1"/>
    <xf numFmtId="164" fontId="7" fillId="0" borderId="25" xfId="0" applyNumberFormat="1" applyFont="1" applyBorder="1"/>
    <xf numFmtId="164" fontId="7" fillId="3" borderId="26" xfId="0" applyNumberFormat="1" applyFont="1" applyFill="1" applyBorder="1"/>
    <xf numFmtId="164" fontId="7" fillId="0" borderId="27" xfId="0" applyNumberFormat="1" applyFont="1" applyBorder="1"/>
    <xf numFmtId="164" fontId="7" fillId="0" borderId="28" xfId="0" applyNumberFormat="1" applyFont="1" applyBorder="1"/>
    <xf numFmtId="164" fontId="7" fillId="0" borderId="29" xfId="0" applyNumberFormat="1" applyFont="1" applyBorder="1"/>
    <xf numFmtId="164" fontId="7" fillId="0" borderId="26" xfId="0" applyNumberFormat="1" applyFont="1" applyBorder="1"/>
    <xf numFmtId="164" fontId="7" fillId="3" borderId="29" xfId="0" applyNumberFormat="1" applyFont="1" applyFill="1" applyBorder="1"/>
    <xf numFmtId="0" fontId="13" fillId="0" borderId="0" xfId="0" applyFont="1"/>
    <xf numFmtId="0" fontId="6" fillId="0" borderId="30" xfId="9" applyBorder="1" applyAlignment="1">
      <alignment horizontal="center" vertical="center" wrapText="1"/>
    </xf>
    <xf numFmtId="0" fontId="9" fillId="0" borderId="30" xfId="9" applyFont="1" applyBorder="1" applyAlignment="1">
      <alignment horizontal="center" vertical="center" wrapText="1"/>
    </xf>
    <xf numFmtId="0" fontId="0" fillId="0" borderId="23" xfId="0" applyBorder="1" applyAlignment="1">
      <alignment vertical="top"/>
    </xf>
    <xf numFmtId="0" fontId="14" fillId="0" borderId="23" xfId="0" applyFont="1" applyBorder="1" applyAlignment="1">
      <alignment wrapText="1"/>
    </xf>
    <xf numFmtId="164" fontId="7" fillId="0" borderId="31" xfId="0" applyNumberFormat="1" applyFont="1" applyBorder="1"/>
    <xf numFmtId="164" fontId="7" fillId="0" borderId="32" xfId="0" applyNumberFormat="1" applyFont="1" applyBorder="1"/>
    <xf numFmtId="164" fontId="7" fillId="0" borderId="24" xfId="0" applyNumberFormat="1" applyFont="1" applyBorder="1"/>
    <xf numFmtId="0" fontId="0" fillId="0" borderId="33" xfId="0" applyBorder="1" applyAlignment="1">
      <alignment vertical="top"/>
    </xf>
    <xf numFmtId="0" fontId="7" fillId="0" borderId="33" xfId="9" applyFont="1" applyBorder="1" applyAlignment="1">
      <alignment horizontal="left" vertical="center" wrapText="1"/>
    </xf>
    <xf numFmtId="164" fontId="7" fillId="0" borderId="34" xfId="0" applyNumberFormat="1" applyFont="1" applyBorder="1"/>
    <xf numFmtId="0" fontId="6" fillId="0" borderId="35" xfId="9" applyBorder="1" applyAlignment="1">
      <alignment horizontal="center" vertical="center" wrapText="1"/>
    </xf>
    <xf numFmtId="164" fontId="7" fillId="0" borderId="36" xfId="9" applyNumberFormat="1" applyFont="1" applyBorder="1" applyAlignment="1">
      <alignment horizontal="right" vertical="center" wrapText="1"/>
    </xf>
    <xf numFmtId="164" fontId="7" fillId="0" borderId="37" xfId="9" applyNumberFormat="1" applyFont="1" applyBorder="1" applyAlignment="1">
      <alignment horizontal="right" vertical="center" wrapText="1"/>
    </xf>
    <xf numFmtId="164" fontId="7" fillId="0" borderId="38" xfId="9" applyNumberFormat="1" applyFont="1" applyBorder="1" applyAlignment="1">
      <alignment horizontal="right" vertical="center" wrapText="1"/>
    </xf>
    <xf numFmtId="164" fontId="7" fillId="0" borderId="37" xfId="0" applyNumberFormat="1" applyFont="1" applyBorder="1"/>
    <xf numFmtId="164" fontId="7" fillId="0" borderId="35" xfId="0" applyNumberFormat="1" applyFont="1" applyBorder="1"/>
    <xf numFmtId="164" fontId="7" fillId="0" borderId="36" xfId="0" applyNumberFormat="1" applyFont="1" applyBorder="1"/>
    <xf numFmtId="164" fontId="7" fillId="0" borderId="38" xfId="0" applyNumberFormat="1" applyFont="1" applyBorder="1"/>
    <xf numFmtId="164" fontId="7" fillId="0" borderId="39" xfId="0" applyNumberFormat="1" applyFont="1" applyBorder="1"/>
    <xf numFmtId="164" fontId="7" fillId="0" borderId="40" xfId="0" applyNumberFormat="1" applyFont="1" applyBorder="1"/>
    <xf numFmtId="164" fontId="7" fillId="0" borderId="41" xfId="0" applyNumberFormat="1" applyFont="1" applyBorder="1"/>
    <xf numFmtId="0" fontId="7" fillId="0" borderId="33" xfId="0" applyFont="1" applyBorder="1"/>
    <xf numFmtId="0" fontId="0" fillId="0" borderId="5" xfId="0" applyBorder="1" applyAlignment="1">
      <alignment vertical="top"/>
    </xf>
    <xf numFmtId="164" fontId="0" fillId="2" borderId="3" xfId="0" applyNumberFormat="1" applyFill="1" applyBorder="1"/>
    <xf numFmtId="164" fontId="0" fillId="0" borderId="1" xfId="0" applyNumberFormat="1" applyBorder="1"/>
    <xf numFmtId="164" fontId="0" fillId="0" borderId="3" xfId="0" applyNumberFormat="1" applyBorder="1"/>
    <xf numFmtId="164" fontId="0" fillId="0" borderId="2" xfId="0" applyNumberFormat="1" applyBorder="1"/>
    <xf numFmtId="164" fontId="0" fillId="0" borderId="7" xfId="0" applyNumberFormat="1" applyBorder="1"/>
    <xf numFmtId="164" fontId="7" fillId="0" borderId="10" xfId="0" applyNumberFormat="1" applyFont="1" applyBorder="1"/>
    <xf numFmtId="164" fontId="0" fillId="0" borderId="9" xfId="0" applyNumberFormat="1" applyBorder="1"/>
    <xf numFmtId="164" fontId="12" fillId="0" borderId="7" xfId="0" applyNumberFormat="1" applyFont="1" applyBorder="1"/>
    <xf numFmtId="164" fontId="0" fillId="0" borderId="6" xfId="0" applyNumberFormat="1" applyBorder="1"/>
    <xf numFmtId="164" fontId="0" fillId="0" borderId="10" xfId="0" applyNumberFormat="1" applyBorder="1"/>
    <xf numFmtId="0" fontId="15" fillId="0" borderId="5" xfId="0" applyFont="1" applyBorder="1" applyAlignment="1">
      <alignment wrapText="1"/>
    </xf>
    <xf numFmtId="164" fontId="0" fillId="0" borderId="8" xfId="0" applyNumberFormat="1" applyBorder="1"/>
    <xf numFmtId="0" fontId="10" fillId="0" borderId="5" xfId="0" applyFont="1" applyBorder="1" applyAlignment="1">
      <alignment wrapText="1"/>
    </xf>
    <xf numFmtId="0" fontId="0" fillId="0" borderId="5" xfId="0" applyBorder="1"/>
    <xf numFmtId="0" fontId="0" fillId="0" borderId="18" xfId="0" applyBorder="1" applyAlignment="1">
      <alignment vertical="top"/>
    </xf>
    <xf numFmtId="164" fontId="0" fillId="0" borderId="24" xfId="0" applyNumberFormat="1" applyBorder="1"/>
    <xf numFmtId="164" fontId="7" fillId="0" borderId="42" xfId="0" applyNumberFormat="1" applyFont="1" applyBorder="1"/>
    <xf numFmtId="164" fontId="0" fillId="0" borderId="35" xfId="0" applyNumberFormat="1" applyBorder="1"/>
    <xf numFmtId="164" fontId="7" fillId="0" borderId="4" xfId="0" applyNumberFormat="1" applyFont="1" applyBorder="1"/>
    <xf numFmtId="164" fontId="7" fillId="0" borderId="43" xfId="0" applyNumberFormat="1" applyFont="1" applyBorder="1"/>
    <xf numFmtId="164" fontId="0" fillId="0" borderId="44" xfId="0" applyNumberFormat="1" applyBorder="1"/>
    <xf numFmtId="164" fontId="0" fillId="0" borderId="41" xfId="0" applyNumberFormat="1" applyBorder="1"/>
    <xf numFmtId="164" fontId="7" fillId="0" borderId="45" xfId="0" applyNumberFormat="1" applyFont="1" applyBorder="1"/>
    <xf numFmtId="164" fontId="0" fillId="0" borderId="46" xfId="0" applyNumberFormat="1" applyBorder="1"/>
    <xf numFmtId="164" fontId="0" fillId="0" borderId="39" xfId="0" applyNumberFormat="1" applyBorder="1"/>
    <xf numFmtId="164" fontId="0" fillId="0" borderId="37" xfId="0" applyNumberFormat="1" applyBorder="1"/>
    <xf numFmtId="164" fontId="0" fillId="0" borderId="47" xfId="0" applyNumberFormat="1" applyBorder="1"/>
    <xf numFmtId="0" fontId="15" fillId="0" borderId="5" xfId="0" applyFont="1" applyBorder="1"/>
    <xf numFmtId="0" fontId="0" fillId="0" borderId="11" xfId="0" applyBorder="1" applyAlignment="1">
      <alignment vertical="top"/>
    </xf>
    <xf numFmtId="164" fontId="0" fillId="0" borderId="20" xfId="0" applyNumberFormat="1" applyBorder="1"/>
    <xf numFmtId="164" fontId="0" fillId="0" borderId="19" xfId="0" applyNumberFormat="1" applyBorder="1"/>
    <xf numFmtId="164" fontId="0" fillId="0" borderId="21" xfId="0" applyNumberFormat="1" applyBorder="1"/>
    <xf numFmtId="164" fontId="0" fillId="0" borderId="48" xfId="0" applyNumberFormat="1" applyBorder="1"/>
    <xf numFmtId="164" fontId="6" fillId="0" borderId="19" xfId="0" applyNumberFormat="1" applyFont="1" applyBorder="1"/>
    <xf numFmtId="164" fontId="7" fillId="3" borderId="31" xfId="0" applyNumberFormat="1" applyFont="1" applyFill="1" applyBorder="1"/>
    <xf numFmtId="164" fontId="7" fillId="3" borderId="25" xfId="0" applyNumberFormat="1" applyFont="1" applyFill="1" applyBorder="1"/>
    <xf numFmtId="164" fontId="0" fillId="0" borderId="29" xfId="0" applyNumberFormat="1" applyBorder="1"/>
    <xf numFmtId="164" fontId="0" fillId="0" borderId="25" xfId="0" applyNumberFormat="1" applyBorder="1"/>
    <xf numFmtId="0" fontId="7" fillId="0" borderId="49" xfId="0" applyFont="1" applyBorder="1" applyAlignment="1">
      <alignment wrapText="1"/>
    </xf>
    <xf numFmtId="164" fontId="7" fillId="0" borderId="50" xfId="0" applyNumberFormat="1" applyFont="1" applyBorder="1"/>
    <xf numFmtId="164" fontId="0" fillId="0" borderId="40" xfId="0" applyNumberFormat="1" applyBorder="1"/>
    <xf numFmtId="164" fontId="7" fillId="3" borderId="3" xfId="0" applyNumberFormat="1" applyFont="1" applyFill="1" applyBorder="1"/>
    <xf numFmtId="164" fontId="6" fillId="3" borderId="7" xfId="0" applyNumberFormat="1" applyFont="1" applyFill="1" applyBorder="1"/>
    <xf numFmtId="164" fontId="6" fillId="3" borderId="3" xfId="0" applyNumberFormat="1" applyFont="1" applyFill="1" applyBorder="1"/>
    <xf numFmtId="0" fontId="10" fillId="0" borderId="11" xfId="0" applyFont="1" applyBorder="1"/>
    <xf numFmtId="0" fontId="10" fillId="2" borderId="40" xfId="0" applyFont="1" applyFill="1" applyBorder="1"/>
    <xf numFmtId="0" fontId="10" fillId="2" borderId="40" xfId="0" applyFont="1" applyFill="1" applyBorder="1" applyAlignment="1">
      <alignment vertical="top" wrapText="1"/>
    </xf>
    <xf numFmtId="0" fontId="11" fillId="0" borderId="5" xfId="0" applyFont="1" applyBorder="1"/>
    <xf numFmtId="164" fontId="0" fillId="0" borderId="15" xfId="0" applyNumberFormat="1" applyBorder="1"/>
    <xf numFmtId="164" fontId="0" fillId="0" borderId="13" xfId="0" applyNumberFormat="1" applyBorder="1"/>
    <xf numFmtId="164" fontId="0" fillId="0" borderId="16" xfId="0" applyNumberFormat="1" applyBorder="1"/>
    <xf numFmtId="0" fontId="14" fillId="0" borderId="23" xfId="0" applyFont="1" applyBorder="1" applyAlignment="1">
      <alignment horizontal="left" vertical="center" wrapText="1"/>
    </xf>
    <xf numFmtId="0" fontId="0" fillId="0" borderId="5" xfId="0" applyBorder="1" applyAlignment="1">
      <alignment vertical="top" wrapText="1"/>
    </xf>
    <xf numFmtId="0" fontId="10" fillId="2" borderId="5" xfId="0" applyFont="1" applyFill="1" applyBorder="1" applyAlignment="1">
      <alignment vertical="top" wrapText="1"/>
    </xf>
    <xf numFmtId="164" fontId="6" fillId="0" borderId="7" xfId="0" applyNumberFormat="1" applyFont="1" applyBorder="1" applyAlignment="1">
      <alignment wrapText="1"/>
    </xf>
    <xf numFmtId="164" fontId="0" fillId="0" borderId="3" xfId="0" applyNumberFormat="1" applyBorder="1" applyAlignment="1">
      <alignment wrapText="1"/>
    </xf>
    <xf numFmtId="164" fontId="7" fillId="0" borderId="3" xfId="0" applyNumberFormat="1" applyFont="1" applyBorder="1" applyAlignment="1">
      <alignment wrapText="1"/>
    </xf>
    <xf numFmtId="164" fontId="7" fillId="0" borderId="1" xfId="0" applyNumberFormat="1" applyFont="1" applyBorder="1" applyAlignment="1">
      <alignment wrapText="1"/>
    </xf>
    <xf numFmtId="164" fontId="0" fillId="0" borderId="6" xfId="0" applyNumberFormat="1" applyBorder="1" applyAlignment="1">
      <alignment wrapText="1"/>
    </xf>
    <xf numFmtId="164" fontId="0" fillId="2" borderId="3" xfId="0" applyNumberFormat="1" applyFill="1" applyBorder="1" applyAlignment="1">
      <alignment wrapText="1"/>
    </xf>
    <xf numFmtId="164" fontId="0" fillId="0" borderId="3" xfId="0" applyNumberFormat="1" applyBorder="1" applyAlignment="1">
      <alignment vertical="top" wrapText="1"/>
    </xf>
    <xf numFmtId="164" fontId="0" fillId="0" borderId="2" xfId="0" applyNumberFormat="1" applyBorder="1" applyAlignment="1">
      <alignment vertical="top" wrapText="1"/>
    </xf>
    <xf numFmtId="164" fontId="0" fillId="0" borderId="1" xfId="0" applyNumberFormat="1" applyBorder="1" applyAlignment="1">
      <alignment vertical="top" wrapText="1"/>
    </xf>
    <xf numFmtId="164" fontId="0" fillId="0" borderId="7" xfId="0" applyNumberForma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164" fontId="6" fillId="0" borderId="8" xfId="0" applyNumberFormat="1" applyFont="1" applyBorder="1"/>
    <xf numFmtId="0" fontId="6" fillId="2" borderId="11" xfId="0" applyFont="1" applyFill="1" applyBorder="1"/>
    <xf numFmtId="164" fontId="0" fillId="0" borderId="12" xfId="0" applyNumberFormat="1" applyBorder="1"/>
    <xf numFmtId="164" fontId="0" fillId="0" borderId="14" xfId="0" applyNumberFormat="1" applyBorder="1"/>
    <xf numFmtId="0" fontId="0" fillId="0" borderId="40" xfId="0" applyBorder="1" applyAlignment="1">
      <alignment vertical="top"/>
    </xf>
    <xf numFmtId="0" fontId="7" fillId="0" borderId="51" xfId="0" applyFont="1" applyBorder="1"/>
    <xf numFmtId="164" fontId="7" fillId="0" borderId="44" xfId="0" applyNumberFormat="1" applyFont="1" applyBorder="1"/>
    <xf numFmtId="164" fontId="7" fillId="0" borderId="51" xfId="0" applyNumberFormat="1" applyFont="1" applyBorder="1"/>
    <xf numFmtId="164" fontId="0" fillId="0" borderId="4" xfId="0" applyNumberFormat="1" applyBorder="1"/>
    <xf numFmtId="164" fontId="0" fillId="0" borderId="43" xfId="0" applyNumberFormat="1" applyBorder="1"/>
    <xf numFmtId="0" fontId="0" fillId="0" borderId="8" xfId="0" applyBorder="1" applyAlignment="1">
      <alignment vertical="top"/>
    </xf>
    <xf numFmtId="0" fontId="10" fillId="0" borderId="8" xfId="0" applyFont="1" applyBorder="1" applyAlignment="1">
      <alignment vertical="top" wrapText="1"/>
    </xf>
    <xf numFmtId="0" fontId="0" fillId="0" borderId="2" xfId="0" applyBorder="1" applyAlignment="1">
      <alignment vertical="top"/>
    </xf>
    <xf numFmtId="164" fontId="0" fillId="0" borderId="36" xfId="0" applyNumberFormat="1" applyBorder="1"/>
    <xf numFmtId="164" fontId="0" fillId="0" borderId="38" xfId="0" applyNumberFormat="1" applyBorder="1"/>
    <xf numFmtId="164" fontId="6" fillId="0" borderId="52" xfId="0" applyNumberFormat="1" applyFont="1" applyBorder="1"/>
    <xf numFmtId="164" fontId="0" fillId="0" borderId="52" xfId="0" applyNumberFormat="1" applyBorder="1"/>
    <xf numFmtId="164" fontId="0" fillId="0" borderId="53" xfId="0" applyNumberFormat="1" applyBorder="1"/>
    <xf numFmtId="164" fontId="0" fillId="0" borderId="54" xfId="0" applyNumberFormat="1" applyBorder="1"/>
    <xf numFmtId="0" fontId="7" fillId="0" borderId="23" xfId="0" applyFont="1" applyBorder="1"/>
    <xf numFmtId="0" fontId="0" fillId="0" borderId="0" xfId="0" applyAlignment="1">
      <alignment vertical="top"/>
    </xf>
    <xf numFmtId="164" fontId="6" fillId="3" borderId="1" xfId="0" applyNumberFormat="1" applyFont="1" applyFill="1" applyBorder="1"/>
    <xf numFmtId="164" fontId="7" fillId="3" borderId="6" xfId="0" applyNumberFormat="1" applyFont="1" applyFill="1" applyBorder="1"/>
    <xf numFmtId="0" fontId="6" fillId="3" borderId="8" xfId="0" applyFont="1" applyFill="1" applyBorder="1" applyAlignment="1">
      <alignment horizontal="right" vertical="center" wrapText="1"/>
    </xf>
    <xf numFmtId="0" fontId="0" fillId="3" borderId="0" xfId="0" applyFill="1"/>
    <xf numFmtId="0" fontId="5" fillId="3" borderId="0" xfId="0" applyFont="1" applyFill="1"/>
    <xf numFmtId="0" fontId="6" fillId="3" borderId="0" xfId="0" applyFont="1" applyFill="1"/>
    <xf numFmtId="164" fontId="7" fillId="3" borderId="56" xfId="0" applyNumberFormat="1" applyFont="1" applyFill="1" applyBorder="1"/>
    <xf numFmtId="164" fontId="7" fillId="3" borderId="57" xfId="0" applyNumberFormat="1" applyFont="1" applyFill="1" applyBorder="1"/>
    <xf numFmtId="164" fontId="7" fillId="3" borderId="58" xfId="0" applyNumberFormat="1" applyFont="1" applyFill="1" applyBorder="1"/>
    <xf numFmtId="164" fontId="6" fillId="3" borderId="59" xfId="0" applyNumberFormat="1" applyFont="1" applyFill="1" applyBorder="1"/>
    <xf numFmtId="164" fontId="7" fillId="3" borderId="59" xfId="0" applyNumberFormat="1" applyFont="1" applyFill="1" applyBorder="1"/>
    <xf numFmtId="164" fontId="0" fillId="3" borderId="59" xfId="0" applyNumberFormat="1" applyFill="1" applyBorder="1"/>
    <xf numFmtId="164" fontId="7" fillId="3" borderId="62" xfId="0" applyNumberFormat="1" applyFont="1" applyFill="1" applyBorder="1"/>
    <xf numFmtId="164" fontId="0" fillId="3" borderId="62" xfId="0" applyNumberFormat="1" applyFill="1" applyBorder="1"/>
    <xf numFmtId="164" fontId="0" fillId="3" borderId="58" xfId="0" applyNumberFormat="1" applyFill="1" applyBorder="1"/>
    <xf numFmtId="164" fontId="0" fillId="3" borderId="64" xfId="0" applyNumberFormat="1" applyFill="1" applyBorder="1"/>
    <xf numFmtId="164" fontId="0" fillId="3" borderId="65" xfId="0" applyNumberFormat="1" applyFill="1" applyBorder="1"/>
    <xf numFmtId="164" fontId="7" fillId="3" borderId="66" xfId="0" applyNumberFormat="1" applyFont="1" applyFill="1" applyBorder="1"/>
    <xf numFmtId="164" fontId="7" fillId="3" borderId="64" xfId="0" applyNumberFormat="1" applyFont="1" applyFill="1" applyBorder="1"/>
    <xf numFmtId="164" fontId="6" fillId="3" borderId="64" xfId="0" applyNumberFormat="1" applyFont="1" applyFill="1" applyBorder="1"/>
    <xf numFmtId="164" fontId="0" fillId="3" borderId="67" xfId="0" applyNumberFormat="1" applyFill="1" applyBorder="1"/>
    <xf numFmtId="0" fontId="7" fillId="3" borderId="0" xfId="0" applyFont="1" applyFill="1"/>
    <xf numFmtId="164" fontId="0" fillId="3" borderId="68" xfId="0" applyNumberFormat="1" applyFill="1" applyBorder="1"/>
    <xf numFmtId="0" fontId="7" fillId="3" borderId="69" xfId="0" applyFont="1" applyFill="1" applyBorder="1"/>
    <xf numFmtId="164" fontId="6" fillId="3" borderId="62" xfId="0" applyNumberFormat="1" applyFont="1" applyFill="1" applyBorder="1"/>
    <xf numFmtId="164" fontId="7" fillId="3" borderId="70" xfId="0" applyNumberFormat="1" applyFont="1" applyFill="1" applyBorder="1" applyAlignment="1">
      <alignment horizontal="right" vertical="center" wrapText="1"/>
    </xf>
    <xf numFmtId="164" fontId="7" fillId="3" borderId="71" xfId="0" applyNumberFormat="1" applyFont="1" applyFill="1" applyBorder="1" applyAlignment="1">
      <alignment horizontal="right" vertical="center" wrapText="1"/>
    </xf>
    <xf numFmtId="164" fontId="7" fillId="3" borderId="71" xfId="0" applyNumberFormat="1" applyFont="1" applyFill="1" applyBorder="1"/>
    <xf numFmtId="164" fontId="7" fillId="3" borderId="70" xfId="0" applyNumberFormat="1" applyFont="1" applyFill="1" applyBorder="1"/>
    <xf numFmtId="164" fontId="0" fillId="3" borderId="72" xfId="0" applyNumberFormat="1" applyFill="1" applyBorder="1"/>
    <xf numFmtId="164" fontId="7" fillId="3" borderId="72" xfId="0" applyNumberFormat="1" applyFont="1" applyFill="1" applyBorder="1"/>
    <xf numFmtId="164" fontId="0" fillId="3" borderId="66" xfId="0" applyNumberFormat="1" applyFill="1" applyBorder="1"/>
    <xf numFmtId="164" fontId="7" fillId="3" borderId="65" xfId="0" applyNumberFormat="1" applyFont="1" applyFill="1" applyBorder="1"/>
    <xf numFmtId="164" fontId="6" fillId="3" borderId="65" xfId="0" applyNumberFormat="1" applyFont="1" applyFill="1" applyBorder="1"/>
    <xf numFmtId="164" fontId="7" fillId="3" borderId="73" xfId="0" applyNumberFormat="1" applyFont="1" applyFill="1" applyBorder="1"/>
    <xf numFmtId="164" fontId="7" fillId="3" borderId="75" xfId="0" applyNumberFormat="1" applyFont="1" applyFill="1" applyBorder="1"/>
    <xf numFmtId="164" fontId="7" fillId="3" borderId="76" xfId="0" applyNumberFormat="1" applyFont="1" applyFill="1" applyBorder="1"/>
    <xf numFmtId="164" fontId="7" fillId="3" borderId="68" xfId="0" applyNumberFormat="1" applyFont="1" applyFill="1" applyBorder="1"/>
    <xf numFmtId="164" fontId="6" fillId="3" borderId="67" xfId="0" applyNumberFormat="1" applyFont="1" applyFill="1" applyBorder="1"/>
    <xf numFmtId="164" fontId="0" fillId="3" borderId="77" xfId="0" applyNumberFormat="1" applyFill="1" applyBorder="1"/>
    <xf numFmtId="164" fontId="7" fillId="3" borderId="77" xfId="0" applyNumberFormat="1" applyFont="1" applyFill="1" applyBorder="1"/>
    <xf numFmtId="164" fontId="0" fillId="3" borderId="65" xfId="0" applyNumberFormat="1" applyFill="1" applyBorder="1" applyAlignment="1">
      <alignment vertical="top" wrapText="1"/>
    </xf>
    <xf numFmtId="164" fontId="7" fillId="3" borderId="74" xfId="0" applyNumberFormat="1" applyFont="1" applyFill="1" applyBorder="1"/>
    <xf numFmtId="164" fontId="7" fillId="3" borderId="79" xfId="0" applyNumberFormat="1" applyFont="1" applyFill="1" applyBorder="1"/>
    <xf numFmtId="164" fontId="0" fillId="3" borderId="64" xfId="0" applyNumberFormat="1" applyFill="1" applyBorder="1" applyAlignment="1">
      <alignment vertical="top" wrapText="1"/>
    </xf>
    <xf numFmtId="164" fontId="0" fillId="3" borderId="70" xfId="0" applyNumberFormat="1" applyFill="1" applyBorder="1"/>
    <xf numFmtId="164" fontId="0" fillId="3" borderId="71" xfId="0" applyNumberFormat="1" applyFill="1" applyBorder="1"/>
    <xf numFmtId="164" fontId="7" fillId="3" borderId="67" xfId="0" applyNumberFormat="1" applyFont="1" applyFill="1" applyBorder="1"/>
    <xf numFmtId="164" fontId="7" fillId="3" borderId="82" xfId="0" applyNumberFormat="1" applyFont="1" applyFill="1" applyBorder="1"/>
    <xf numFmtId="164" fontId="7" fillId="3" borderId="83" xfId="0" applyNumberFormat="1" applyFont="1" applyFill="1" applyBorder="1"/>
    <xf numFmtId="0" fontId="7" fillId="0" borderId="0" xfId="0" applyFont="1" applyAlignment="1">
      <alignment wrapText="1"/>
    </xf>
    <xf numFmtId="0" fontId="7" fillId="3" borderId="0" xfId="0" applyFont="1" applyFill="1" applyAlignment="1">
      <alignment wrapText="1"/>
    </xf>
    <xf numFmtId="0" fontId="7" fillId="0" borderId="51" xfId="9" applyFont="1" applyBorder="1" applyAlignment="1">
      <alignment horizontal="left" vertical="center" wrapText="1"/>
    </xf>
    <xf numFmtId="0" fontId="6" fillId="3" borderId="5" xfId="9" applyFill="1" applyBorder="1" applyAlignment="1">
      <alignment horizontal="left" vertical="center" wrapText="1"/>
    </xf>
    <xf numFmtId="0" fontId="7" fillId="3" borderId="5" xfId="0" applyFont="1" applyFill="1" applyBorder="1"/>
    <xf numFmtId="0" fontId="6" fillId="3" borderId="5" xfId="0" applyFont="1" applyFill="1" applyBorder="1"/>
    <xf numFmtId="0" fontId="7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vertical="top" wrapText="1"/>
    </xf>
    <xf numFmtId="0" fontId="6" fillId="3" borderId="5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7" fillId="3" borderId="5" xfId="0" applyFont="1" applyFill="1" applyBorder="1" applyAlignment="1">
      <alignment wrapText="1"/>
    </xf>
    <xf numFmtId="0" fontId="7" fillId="3" borderId="11" xfId="0" applyFont="1" applyFill="1" applyBorder="1"/>
    <xf numFmtId="0" fontId="7" fillId="3" borderId="33" xfId="0" applyFont="1" applyFill="1" applyBorder="1" applyAlignment="1">
      <alignment wrapText="1"/>
    </xf>
    <xf numFmtId="0" fontId="7" fillId="0" borderId="49" xfId="0" applyFont="1" applyBorder="1"/>
    <xf numFmtId="164" fontId="0" fillId="3" borderId="24" xfId="0" applyNumberFormat="1" applyFill="1" applyBorder="1"/>
    <xf numFmtId="164" fontId="7" fillId="0" borderId="59" xfId="0" applyNumberFormat="1" applyFont="1" applyBorder="1"/>
    <xf numFmtId="164" fontId="7" fillId="0" borderId="64" xfId="0" applyNumberFormat="1" applyFont="1" applyBorder="1"/>
    <xf numFmtId="164" fontId="7" fillId="0" borderId="65" xfId="0" applyNumberFormat="1" applyFont="1" applyBorder="1"/>
    <xf numFmtId="164" fontId="6" fillId="0" borderId="64" xfId="0" applyNumberFormat="1" applyFont="1" applyBorder="1"/>
    <xf numFmtId="0" fontId="7" fillId="0" borderId="5" xfId="0" applyFont="1" applyBorder="1" applyAlignment="1">
      <alignment vertical="top" wrapText="1"/>
    </xf>
    <xf numFmtId="164" fontId="7" fillId="3" borderId="88" xfId="0" applyNumberFormat="1" applyFont="1" applyFill="1" applyBorder="1"/>
    <xf numFmtId="164" fontId="7" fillId="3" borderId="46" xfId="0" applyNumberFormat="1" applyFont="1" applyFill="1" applyBorder="1"/>
    <xf numFmtId="164" fontId="6" fillId="3" borderId="47" xfId="0" applyNumberFormat="1" applyFont="1" applyFill="1" applyBorder="1"/>
    <xf numFmtId="164" fontId="6" fillId="3" borderId="36" xfId="0" applyNumberFormat="1" applyFont="1" applyFill="1" applyBorder="1"/>
    <xf numFmtId="164" fontId="7" fillId="3" borderId="89" xfId="0" applyNumberFormat="1" applyFont="1" applyFill="1" applyBorder="1"/>
    <xf numFmtId="164" fontId="7" fillId="3" borderId="63" xfId="0" applyNumberFormat="1" applyFont="1" applyFill="1" applyBorder="1"/>
    <xf numFmtId="164" fontId="0" fillId="0" borderId="65" xfId="0" applyNumberFormat="1" applyBorder="1"/>
    <xf numFmtId="164" fontId="0" fillId="0" borderId="64" xfId="0" applyNumberFormat="1" applyBorder="1"/>
    <xf numFmtId="164" fontId="0" fillId="0" borderId="0" xfId="0" applyNumberFormat="1"/>
    <xf numFmtId="0" fontId="9" fillId="0" borderId="5" xfId="9" applyFont="1" applyBorder="1" applyAlignment="1">
      <alignment vertical="top" wrapText="1"/>
    </xf>
    <xf numFmtId="0" fontId="6" fillId="0" borderId="49" xfId="0" applyFont="1" applyBorder="1" applyAlignment="1">
      <alignment vertical="top"/>
    </xf>
    <xf numFmtId="164" fontId="7" fillId="0" borderId="68" xfId="0" applyNumberFormat="1" applyFont="1" applyBorder="1"/>
    <xf numFmtId="0" fontId="18" fillId="0" borderId="50" xfId="9" applyFont="1" applyBorder="1" applyAlignment="1">
      <alignment horizontal="center" vertical="center" wrapText="1"/>
    </xf>
    <xf numFmtId="0" fontId="18" fillId="0" borderId="46" xfId="9" applyFont="1" applyBorder="1" applyAlignment="1">
      <alignment horizontal="center" vertical="center" wrapText="1"/>
    </xf>
    <xf numFmtId="164" fontId="18" fillId="3" borderId="7" xfId="0" applyNumberFormat="1" applyFont="1" applyFill="1" applyBorder="1"/>
    <xf numFmtId="0" fontId="18" fillId="3" borderId="1" xfId="9" applyFont="1" applyFill="1" applyBorder="1" applyAlignment="1">
      <alignment horizontal="center" vertical="center" wrapText="1"/>
    </xf>
    <xf numFmtId="0" fontId="18" fillId="3" borderId="7" xfId="9" applyFont="1" applyFill="1" applyBorder="1" applyAlignment="1">
      <alignment horizontal="center" vertical="center" wrapText="1"/>
    </xf>
    <xf numFmtId="164" fontId="18" fillId="3" borderId="1" xfId="0" applyNumberFormat="1" applyFont="1" applyFill="1" applyBorder="1"/>
    <xf numFmtId="164" fontId="18" fillId="0" borderId="7" xfId="0" applyNumberFormat="1" applyFont="1" applyBorder="1"/>
    <xf numFmtId="164" fontId="18" fillId="0" borderId="1" xfId="0" applyNumberFormat="1" applyFont="1" applyBorder="1"/>
    <xf numFmtId="164" fontId="18" fillId="0" borderId="7" xfId="0" applyNumberFormat="1" applyFont="1" applyBorder="1" applyAlignment="1">
      <alignment vertical="top"/>
    </xf>
    <xf numFmtId="164" fontId="18" fillId="0" borderId="1" xfId="0" applyNumberFormat="1" applyFont="1" applyBorder="1" applyAlignment="1">
      <alignment vertical="top"/>
    </xf>
    <xf numFmtId="0" fontId="7" fillId="3" borderId="69" xfId="0" applyFont="1" applyFill="1" applyBorder="1" applyAlignment="1">
      <alignment wrapText="1"/>
    </xf>
    <xf numFmtId="164" fontId="6" fillId="3" borderId="72" xfId="0" applyNumberFormat="1" applyFont="1" applyFill="1" applyBorder="1"/>
    <xf numFmtId="164" fontId="6" fillId="3" borderId="9" xfId="0" applyNumberFormat="1" applyFont="1" applyFill="1" applyBorder="1"/>
    <xf numFmtId="164" fontId="7" fillId="3" borderId="109" xfId="0" applyNumberFormat="1" applyFont="1" applyFill="1" applyBorder="1"/>
    <xf numFmtId="164" fontId="0" fillId="3" borderId="59" xfId="0" applyNumberFormat="1" applyFill="1" applyBorder="1" applyAlignment="1">
      <alignment vertical="top" wrapText="1"/>
    </xf>
    <xf numFmtId="164" fontId="0" fillId="3" borderId="6" xfId="0" applyNumberFormat="1" applyFill="1" applyBorder="1"/>
    <xf numFmtId="164" fontId="6" fillId="3" borderId="64" xfId="0" applyNumberFormat="1" applyFont="1" applyFill="1" applyBorder="1" applyAlignment="1">
      <alignment horizontal="right" vertical="center" wrapText="1"/>
    </xf>
    <xf numFmtId="164" fontId="6" fillId="3" borderId="65" xfId="0" applyNumberFormat="1" applyFont="1" applyFill="1" applyBorder="1" applyAlignment="1">
      <alignment horizontal="right" vertical="center" wrapText="1"/>
    </xf>
    <xf numFmtId="0" fontId="6" fillId="3" borderId="64" xfId="0" applyFont="1" applyFill="1" applyBorder="1" applyAlignment="1">
      <alignment horizontal="right" vertical="center" wrapText="1"/>
    </xf>
    <xf numFmtId="164" fontId="6" fillId="3" borderId="78" xfId="0" applyNumberFormat="1" applyFont="1" applyFill="1" applyBorder="1"/>
    <xf numFmtId="164" fontId="0" fillId="3" borderId="65" xfId="0" applyNumberFormat="1" applyFill="1" applyBorder="1" applyAlignment="1">
      <alignment horizontal="center"/>
    </xf>
    <xf numFmtId="164" fontId="7" fillId="0" borderId="67" xfId="0" applyNumberFormat="1" applyFont="1" applyBorder="1"/>
    <xf numFmtId="164" fontId="6" fillId="3" borderId="70" xfId="0" applyNumberFormat="1" applyFont="1" applyFill="1" applyBorder="1"/>
    <xf numFmtId="164" fontId="6" fillId="3" borderId="71" xfId="0" applyNumberFormat="1" applyFont="1" applyFill="1" applyBorder="1"/>
    <xf numFmtId="164" fontId="6" fillId="3" borderId="81" xfId="0" applyNumberFormat="1" applyFont="1" applyFill="1" applyBorder="1"/>
    <xf numFmtId="164" fontId="7" fillId="3" borderId="36" xfId="0" applyNumberFormat="1" applyFont="1" applyFill="1" applyBorder="1"/>
    <xf numFmtId="164" fontId="7" fillId="3" borderId="38" xfId="0" applyNumberFormat="1" applyFont="1" applyFill="1" applyBorder="1"/>
    <xf numFmtId="164" fontId="0" fillId="3" borderId="7" xfId="0" applyNumberFormat="1" applyFill="1" applyBorder="1"/>
    <xf numFmtId="164" fontId="7" fillId="3" borderId="110" xfId="0" applyNumberFormat="1" applyFont="1" applyFill="1" applyBorder="1"/>
    <xf numFmtId="164" fontId="7" fillId="3" borderId="80" xfId="0" applyNumberFormat="1" applyFont="1" applyFill="1" applyBorder="1"/>
    <xf numFmtId="164" fontId="0" fillId="3" borderId="75" xfId="0" applyNumberFormat="1" applyFill="1" applyBorder="1"/>
    <xf numFmtId="164" fontId="0" fillId="3" borderId="76" xfId="0" applyNumberFormat="1" applyFill="1" applyBorder="1"/>
    <xf numFmtId="0" fontId="6" fillId="0" borderId="111" xfId="9" applyBorder="1" applyAlignment="1">
      <alignment horizontal="center" vertical="center" wrapText="1"/>
    </xf>
    <xf numFmtId="0" fontId="6" fillId="0" borderId="112" xfId="9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right"/>
    </xf>
    <xf numFmtId="164" fontId="6" fillId="0" borderId="7" xfId="0" applyNumberFormat="1" applyFont="1" applyBorder="1" applyAlignment="1">
      <alignment vertical="top"/>
    </xf>
    <xf numFmtId="164" fontId="6" fillId="0" borderId="1" xfId="0" applyNumberFormat="1" applyFont="1" applyBorder="1" applyAlignment="1">
      <alignment vertical="top"/>
    </xf>
    <xf numFmtId="0" fontId="7" fillId="0" borderId="111" xfId="9" applyFont="1" applyBorder="1" applyAlignment="1">
      <alignment horizontal="center" vertical="center" wrapText="1"/>
    </xf>
    <xf numFmtId="0" fontId="7" fillId="0" borderId="112" xfId="9" applyFont="1" applyBorder="1" applyAlignment="1">
      <alignment horizontal="center" vertical="center" wrapText="1"/>
    </xf>
    <xf numFmtId="164" fontId="11" fillId="0" borderId="7" xfId="0" applyNumberFormat="1" applyFont="1" applyBorder="1"/>
    <xf numFmtId="164" fontId="7" fillId="0" borderId="20" xfId="0" applyNumberFormat="1" applyFont="1" applyBorder="1" applyAlignment="1">
      <alignment horizontal="right" wrapText="1"/>
    </xf>
    <xf numFmtId="164" fontId="7" fillId="0" borderId="50" xfId="9" applyNumberFormat="1" applyFont="1" applyBorder="1" applyAlignment="1">
      <alignment horizontal="right" vertical="center" wrapText="1"/>
    </xf>
    <xf numFmtId="164" fontId="7" fillId="0" borderId="46" xfId="9" applyNumberFormat="1" applyFont="1" applyBorder="1" applyAlignment="1">
      <alignment horizontal="right" vertical="center" wrapText="1"/>
    </xf>
    <xf numFmtId="164" fontId="7" fillId="3" borderId="9" xfId="0" applyNumberFormat="1" applyFont="1" applyFill="1" applyBorder="1"/>
    <xf numFmtId="164" fontId="7" fillId="0" borderId="7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164" fontId="0" fillId="3" borderId="41" xfId="0" applyNumberFormat="1" applyFill="1" applyBorder="1"/>
    <xf numFmtId="164" fontId="0" fillId="3" borderId="82" xfId="0" applyNumberFormat="1" applyFill="1" applyBorder="1"/>
    <xf numFmtId="164" fontId="0" fillId="3" borderId="83" xfId="0" applyNumberFormat="1" applyFill="1" applyBorder="1"/>
    <xf numFmtId="164" fontId="7" fillId="3" borderId="113" xfId="0" applyNumberFormat="1" applyFont="1" applyFill="1" applyBorder="1"/>
    <xf numFmtId="164" fontId="7" fillId="3" borderId="114" xfId="0" applyNumberFormat="1" applyFont="1" applyFill="1" applyBorder="1"/>
    <xf numFmtId="164" fontId="7" fillId="3" borderId="4" xfId="0" applyNumberFormat="1" applyFont="1" applyFill="1" applyBorder="1"/>
    <xf numFmtId="164" fontId="7" fillId="3" borderId="44" xfId="0" applyNumberFormat="1" applyFont="1" applyFill="1" applyBorder="1"/>
    <xf numFmtId="164" fontId="7" fillId="3" borderId="41" xfId="0" applyNumberFormat="1" applyFont="1" applyFill="1" applyBorder="1"/>
    <xf numFmtId="164" fontId="7" fillId="3" borderId="115" xfId="0" applyNumberFormat="1" applyFont="1" applyFill="1" applyBorder="1"/>
    <xf numFmtId="164" fontId="7" fillId="3" borderId="116" xfId="0" applyNumberFormat="1" applyFont="1" applyFill="1" applyBorder="1"/>
    <xf numFmtId="164" fontId="6" fillId="3" borderId="26" xfId="0" applyNumberFormat="1" applyFont="1" applyFill="1" applyBorder="1"/>
    <xf numFmtId="164" fontId="7" fillId="3" borderId="117" xfId="0" applyNumberFormat="1" applyFont="1" applyFill="1" applyBorder="1"/>
    <xf numFmtId="0" fontId="7" fillId="3" borderId="61" xfId="0" applyFont="1" applyFill="1" applyBorder="1"/>
    <xf numFmtId="0" fontId="7" fillId="0" borderId="0" xfId="0" applyFont="1" applyAlignment="1">
      <alignment horizontal="center"/>
    </xf>
    <xf numFmtId="165" fontId="0" fillId="0" borderId="0" xfId="0" applyNumberFormat="1"/>
    <xf numFmtId="0" fontId="14" fillId="3" borderId="119" xfId="0" applyFont="1" applyFill="1" applyBorder="1" applyAlignment="1">
      <alignment wrapText="1"/>
    </xf>
    <xf numFmtId="164" fontId="7" fillId="3" borderId="121" xfId="0" applyNumberFormat="1" applyFont="1" applyFill="1" applyBorder="1"/>
    <xf numFmtId="164" fontId="7" fillId="3" borderId="85" xfId="0" applyNumberFormat="1" applyFont="1" applyFill="1" applyBorder="1"/>
    <xf numFmtId="164" fontId="7" fillId="3" borderId="87" xfId="0" applyNumberFormat="1" applyFont="1" applyFill="1" applyBorder="1"/>
    <xf numFmtId="164" fontId="7" fillId="3" borderId="120" xfId="0" applyNumberFormat="1" applyFont="1" applyFill="1" applyBorder="1"/>
    <xf numFmtId="164" fontId="7" fillId="3" borderId="86" xfId="0" applyNumberFormat="1" applyFont="1" applyFill="1" applyBorder="1"/>
    <xf numFmtId="0" fontId="7" fillId="3" borderId="122" xfId="0" applyFont="1" applyFill="1" applyBorder="1" applyAlignment="1">
      <alignment horizontal="center" vertical="center" wrapText="1"/>
    </xf>
    <xf numFmtId="0" fontId="11" fillId="3" borderId="123" xfId="0" applyFont="1" applyFill="1" applyBorder="1" applyAlignment="1">
      <alignment horizontal="center" vertical="center" wrapText="1"/>
    </xf>
    <xf numFmtId="0" fontId="6" fillId="3" borderId="122" xfId="0" applyFont="1" applyFill="1" applyBorder="1" applyAlignment="1">
      <alignment horizontal="center" vertical="center" wrapText="1"/>
    </xf>
    <xf numFmtId="0" fontId="9" fillId="3" borderId="123" xfId="0" applyFont="1" applyFill="1" applyBorder="1" applyAlignment="1">
      <alignment horizontal="center" vertical="center" wrapText="1"/>
    </xf>
    <xf numFmtId="0" fontId="6" fillId="3" borderId="124" xfId="0" applyFont="1" applyFill="1" applyBorder="1" applyAlignment="1">
      <alignment horizontal="center" vertical="center" wrapText="1"/>
    </xf>
    <xf numFmtId="0" fontId="7" fillId="3" borderId="60" xfId="0" applyFont="1" applyFill="1" applyBorder="1" applyAlignment="1">
      <alignment horizontal="left" vertical="center" wrapText="1"/>
    </xf>
    <xf numFmtId="0" fontId="10" fillId="3" borderId="61" xfId="0" applyFont="1" applyFill="1" applyBorder="1" applyAlignment="1">
      <alignment horizontal="left" vertical="center" wrapText="1"/>
    </xf>
    <xf numFmtId="0" fontId="10" fillId="3" borderId="61" xfId="0" applyFont="1" applyFill="1" applyBorder="1"/>
    <xf numFmtId="0" fontId="7" fillId="3" borderId="60" xfId="0" applyFont="1" applyFill="1" applyBorder="1"/>
    <xf numFmtId="0" fontId="10" fillId="3" borderId="10" xfId="0" applyFont="1" applyFill="1" applyBorder="1" applyAlignment="1">
      <alignment wrapText="1"/>
    </xf>
    <xf numFmtId="0" fontId="7" fillId="3" borderId="61" xfId="0" applyFont="1" applyFill="1" applyBorder="1" applyAlignment="1">
      <alignment vertical="top" wrapText="1"/>
    </xf>
    <xf numFmtId="0" fontId="10" fillId="3" borderId="61" xfId="0" applyFont="1" applyFill="1" applyBorder="1" applyAlignment="1">
      <alignment vertical="top" wrapText="1"/>
    </xf>
    <xf numFmtId="0" fontId="10" fillId="3" borderId="61" xfId="0" applyFont="1" applyFill="1" applyBorder="1" applyAlignment="1">
      <alignment wrapText="1"/>
    </xf>
    <xf numFmtId="0" fontId="10" fillId="3" borderId="9" xfId="0" applyFont="1" applyFill="1" applyBorder="1" applyAlignment="1">
      <alignment wrapText="1"/>
    </xf>
    <xf numFmtId="0" fontId="7" fillId="3" borderId="10" xfId="0" applyFont="1" applyFill="1" applyBorder="1" applyAlignment="1">
      <alignment wrapText="1"/>
    </xf>
    <xf numFmtId="0" fontId="7" fillId="3" borderId="125" xfId="0" applyFont="1" applyFill="1" applyBorder="1"/>
    <xf numFmtId="0" fontId="14" fillId="3" borderId="126" xfId="0" applyFont="1" applyFill="1" applyBorder="1" applyAlignment="1">
      <alignment wrapText="1"/>
    </xf>
    <xf numFmtId="0" fontId="10" fillId="0" borderId="10" xfId="0" applyFont="1" applyBorder="1" applyAlignment="1">
      <alignment wrapText="1"/>
    </xf>
    <xf numFmtId="0" fontId="10" fillId="0" borderId="52" xfId="0" applyFont="1" applyBorder="1" applyAlignment="1">
      <alignment wrapText="1"/>
    </xf>
    <xf numFmtId="0" fontId="10" fillId="0" borderId="9" xfId="0" applyFont="1" applyBorder="1" applyAlignment="1">
      <alignment vertical="top" wrapText="1"/>
    </xf>
    <xf numFmtId="0" fontId="7" fillId="0" borderId="10" xfId="0" applyFont="1" applyBorder="1" applyAlignment="1">
      <alignment wrapText="1"/>
    </xf>
    <xf numFmtId="0" fontId="7" fillId="3" borderId="61" xfId="0" applyFont="1" applyFill="1" applyBorder="1" applyAlignment="1">
      <alignment vertical="center"/>
    </xf>
    <xf numFmtId="0" fontId="7" fillId="0" borderId="61" xfId="0" applyFont="1" applyBorder="1"/>
    <xf numFmtId="0" fontId="10" fillId="0" borderId="10" xfId="0" applyFont="1" applyBorder="1" applyAlignment="1">
      <alignment vertical="top" wrapText="1"/>
    </xf>
    <xf numFmtId="0" fontId="10" fillId="0" borderId="9" xfId="0" applyFont="1" applyBorder="1"/>
    <xf numFmtId="0" fontId="7" fillId="0" borderId="10" xfId="0" applyFont="1" applyBorder="1" applyAlignment="1">
      <alignment vertical="top" wrapText="1"/>
    </xf>
    <xf numFmtId="0" fontId="10" fillId="0" borderId="9" xfId="0" applyFont="1" applyBorder="1" applyAlignment="1">
      <alignment wrapText="1"/>
    </xf>
    <xf numFmtId="0" fontId="7" fillId="3" borderId="61" xfId="0" applyFont="1" applyFill="1" applyBorder="1" applyAlignment="1">
      <alignment wrapText="1"/>
    </xf>
    <xf numFmtId="0" fontId="7" fillId="3" borderId="127" xfId="0" applyFont="1" applyFill="1" applyBorder="1"/>
    <xf numFmtId="0" fontId="14" fillId="3" borderId="27" xfId="0" applyFont="1" applyFill="1" applyBorder="1" applyAlignment="1">
      <alignment horizontal="left" vertical="center" wrapText="1"/>
    </xf>
    <xf numFmtId="0" fontId="7" fillId="3" borderId="44" xfId="0" applyFont="1" applyFill="1" applyBorder="1"/>
    <xf numFmtId="0" fontId="10" fillId="3" borderId="60" xfId="0" applyFont="1" applyFill="1" applyBorder="1"/>
    <xf numFmtId="0" fontId="10" fillId="3" borderId="10" xfId="0" applyFont="1" applyFill="1" applyBorder="1" applyAlignment="1">
      <alignment vertical="top" wrapText="1"/>
    </xf>
    <xf numFmtId="0" fontId="10" fillId="3" borderId="52" xfId="0" applyFont="1" applyFill="1" applyBorder="1" applyAlignment="1">
      <alignment wrapText="1"/>
    </xf>
    <xf numFmtId="0" fontId="7" fillId="3" borderId="10" xfId="0" applyFont="1" applyFill="1" applyBorder="1"/>
    <xf numFmtId="0" fontId="14" fillId="3" borderId="27" xfId="0" applyFont="1" applyFill="1" applyBorder="1" applyAlignment="1">
      <alignment wrapText="1"/>
    </xf>
    <xf numFmtId="0" fontId="7" fillId="3" borderId="128" xfId="0" applyFont="1" applyFill="1" applyBorder="1"/>
    <xf numFmtId="0" fontId="10" fillId="3" borderId="129" xfId="0" applyFont="1" applyFill="1" applyBorder="1"/>
    <xf numFmtId="0" fontId="10" fillId="3" borderId="77" xfId="0" applyFont="1" applyFill="1" applyBorder="1"/>
    <xf numFmtId="0" fontId="10" fillId="3" borderId="72" xfId="0" applyFont="1" applyFill="1" applyBorder="1"/>
    <xf numFmtId="0" fontId="10" fillId="0" borderId="72" xfId="0" applyFont="1" applyBorder="1" applyAlignment="1">
      <alignment wrapText="1"/>
    </xf>
    <xf numFmtId="0" fontId="7" fillId="3" borderId="72" xfId="0" applyFont="1" applyFill="1" applyBorder="1"/>
    <xf numFmtId="0" fontId="10" fillId="0" borderId="47" xfId="0" applyFont="1" applyBorder="1" applyAlignment="1">
      <alignment vertical="top" wrapText="1"/>
    </xf>
    <xf numFmtId="0" fontId="7" fillId="3" borderId="118" xfId="0" applyFont="1" applyFill="1" applyBorder="1"/>
    <xf numFmtId="0" fontId="7" fillId="3" borderId="60" xfId="0" applyFont="1" applyFill="1" applyBorder="1" applyAlignment="1">
      <alignment vertical="top" wrapText="1"/>
    </xf>
    <xf numFmtId="0" fontId="6" fillId="3" borderId="61" xfId="0" applyFont="1" applyFill="1" applyBorder="1"/>
    <xf numFmtId="0" fontId="10" fillId="3" borderId="127" xfId="0" applyFont="1" applyFill="1" applyBorder="1"/>
    <xf numFmtId="0" fontId="10" fillId="3" borderId="52" xfId="0" applyFont="1" applyFill="1" applyBorder="1" applyAlignment="1">
      <alignment vertical="top" wrapText="1"/>
    </xf>
    <xf numFmtId="0" fontId="7" fillId="3" borderId="27" xfId="0" applyFont="1" applyFill="1" applyBorder="1"/>
    <xf numFmtId="0" fontId="0" fillId="3" borderId="5" xfId="0" applyFill="1" applyBorder="1" applyAlignment="1">
      <alignment vertical="top"/>
    </xf>
    <xf numFmtId="164" fontId="7" fillId="3" borderId="130" xfId="0" applyNumberFormat="1" applyFont="1" applyFill="1" applyBorder="1"/>
    <xf numFmtId="164" fontId="6" fillId="0" borderId="8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164" fontId="7" fillId="3" borderId="7" xfId="0" applyNumberFormat="1" applyFont="1" applyFill="1" applyBorder="1" applyAlignment="1">
      <alignment horizontal="right"/>
    </xf>
    <xf numFmtId="0" fontId="6" fillId="0" borderId="90" xfId="9" applyBorder="1" applyAlignment="1">
      <alignment horizontal="center" vertical="center" wrapText="1"/>
    </xf>
    <xf numFmtId="164" fontId="7" fillId="3" borderId="8" xfId="0" applyNumberFormat="1" applyFont="1" applyFill="1" applyBorder="1"/>
    <xf numFmtId="164" fontId="0" fillId="3" borderId="47" xfId="0" applyNumberFormat="1" applyFill="1" applyBorder="1"/>
    <xf numFmtId="164" fontId="0" fillId="3" borderId="84" xfId="0" applyNumberFormat="1" applyFill="1" applyBorder="1"/>
    <xf numFmtId="164" fontId="0" fillId="3" borderId="0" xfId="0" applyNumberFormat="1" applyFill="1"/>
    <xf numFmtId="164" fontId="0" fillId="3" borderId="131" xfId="0" applyNumberFormat="1" applyFill="1" applyBorder="1"/>
    <xf numFmtId="164" fontId="0" fillId="3" borderId="132" xfId="0" applyNumberFormat="1" applyFill="1" applyBorder="1"/>
    <xf numFmtId="164" fontId="0" fillId="3" borderId="38" xfId="0" applyNumberFormat="1" applyFill="1" applyBorder="1"/>
    <xf numFmtId="0" fontId="6" fillId="0" borderId="69" xfId="0" applyFont="1" applyBorder="1" applyAlignment="1">
      <alignment wrapText="1"/>
    </xf>
    <xf numFmtId="0" fontId="6" fillId="0" borderId="49" xfId="0" applyFont="1" applyBorder="1" applyAlignment="1">
      <alignment wrapText="1"/>
    </xf>
    <xf numFmtId="164" fontId="6" fillId="0" borderId="84" xfId="0" applyNumberFormat="1" applyFont="1" applyBorder="1"/>
    <xf numFmtId="0" fontId="6" fillId="0" borderId="33" xfId="0" applyFont="1" applyBorder="1" applyAlignment="1">
      <alignment wrapText="1"/>
    </xf>
    <xf numFmtId="164" fontId="6" fillId="0" borderId="40" xfId="0" applyNumberFormat="1" applyFont="1" applyBorder="1"/>
    <xf numFmtId="164" fontId="6" fillId="0" borderId="41" xfId="0" applyNumberFormat="1" applyFont="1" applyBorder="1"/>
    <xf numFmtId="164" fontId="6" fillId="0" borderId="36" xfId="0" applyNumberFormat="1" applyFont="1" applyBorder="1"/>
    <xf numFmtId="0" fontId="6" fillId="3" borderId="69" xfId="0" applyFont="1" applyFill="1" applyBorder="1"/>
    <xf numFmtId="0" fontId="6" fillId="0" borderId="133" xfId="0" applyFont="1" applyBorder="1" applyAlignment="1">
      <alignment wrapText="1"/>
    </xf>
    <xf numFmtId="164" fontId="6" fillId="0" borderId="134" xfId="0" applyNumberFormat="1" applyFont="1" applyBorder="1"/>
    <xf numFmtId="0" fontId="10" fillId="0" borderId="133" xfId="0" applyFont="1" applyBorder="1" applyAlignment="1">
      <alignment wrapText="1"/>
    </xf>
    <xf numFmtId="0" fontId="10" fillId="0" borderId="33" xfId="0" applyFont="1" applyBorder="1" applyAlignment="1">
      <alignment wrapText="1"/>
    </xf>
    <xf numFmtId="0" fontId="10" fillId="0" borderId="49" xfId="0" applyFont="1" applyBorder="1" applyAlignment="1">
      <alignment wrapText="1"/>
    </xf>
    <xf numFmtId="0" fontId="10" fillId="3" borderId="69" xfId="0" applyFont="1" applyFill="1" applyBorder="1"/>
    <xf numFmtId="0" fontId="10" fillId="3" borderId="5" xfId="0" applyFont="1" applyFill="1" applyBorder="1" applyAlignment="1">
      <alignment wrapText="1"/>
    </xf>
    <xf numFmtId="0" fontId="7" fillId="3" borderId="133" xfId="0" applyFont="1" applyFill="1" applyBorder="1"/>
    <xf numFmtId="164" fontId="6" fillId="0" borderId="38" xfId="0" applyNumberFormat="1" applyFont="1" applyBorder="1"/>
    <xf numFmtId="164" fontId="6" fillId="3" borderId="38" xfId="0" applyNumberFormat="1" applyFont="1" applyFill="1" applyBorder="1"/>
    <xf numFmtId="0" fontId="10" fillId="0" borderId="10" xfId="0" applyFont="1" applyBorder="1"/>
    <xf numFmtId="164" fontId="6" fillId="3" borderId="132" xfId="0" applyNumberFormat="1" applyFont="1" applyFill="1" applyBorder="1"/>
    <xf numFmtId="164" fontId="0" fillId="3" borderId="135" xfId="0" applyNumberFormat="1" applyFill="1" applyBorder="1"/>
    <xf numFmtId="164" fontId="6" fillId="3" borderId="131" xfId="0" applyNumberFormat="1" applyFont="1" applyFill="1" applyBorder="1"/>
    <xf numFmtId="164" fontId="18" fillId="0" borderId="8" xfId="0" applyNumberFormat="1" applyFont="1" applyBorder="1" applyAlignment="1">
      <alignment vertical="top"/>
    </xf>
    <xf numFmtId="164" fontId="18" fillId="3" borderId="8" xfId="0" applyNumberFormat="1" applyFont="1" applyFill="1" applyBorder="1" applyAlignment="1">
      <alignment vertical="top"/>
    </xf>
    <xf numFmtId="0" fontId="18" fillId="0" borderId="45" xfId="9" applyFont="1" applyBorder="1" applyAlignment="1">
      <alignment horizontal="center" vertical="center" wrapText="1"/>
    </xf>
    <xf numFmtId="0" fontId="18" fillId="3" borderId="2" xfId="9" applyFont="1" applyFill="1" applyBorder="1" applyAlignment="1">
      <alignment horizontal="center" vertical="center" wrapText="1"/>
    </xf>
    <xf numFmtId="164" fontId="18" fillId="3" borderId="2" xfId="0" applyNumberFormat="1" applyFont="1" applyFill="1" applyBorder="1"/>
    <xf numFmtId="164" fontId="18" fillId="0" borderId="2" xfId="0" applyNumberFormat="1" applyFont="1" applyBorder="1"/>
    <xf numFmtId="164" fontId="18" fillId="0" borderId="2" xfId="0" applyNumberFormat="1" applyFont="1" applyBorder="1" applyAlignment="1">
      <alignment vertical="top"/>
    </xf>
    <xf numFmtId="164" fontId="7" fillId="3" borderId="2" xfId="0" applyNumberFormat="1" applyFont="1" applyFill="1" applyBorder="1"/>
    <xf numFmtId="164" fontId="7" fillId="0" borderId="136" xfId="0" applyNumberFormat="1" applyFont="1" applyBorder="1"/>
    <xf numFmtId="0" fontId="0" fillId="0" borderId="16" xfId="0" applyBorder="1"/>
    <xf numFmtId="0" fontId="0" fillId="0" borderId="50" xfId="0" applyBorder="1"/>
    <xf numFmtId="0" fontId="0" fillId="0" borderId="46" xfId="0" applyBorder="1"/>
    <xf numFmtId="0" fontId="0" fillId="0" borderId="7" xfId="0" applyBorder="1"/>
    <xf numFmtId="0" fontId="0" fillId="0" borderId="1" xfId="0" applyBorder="1"/>
    <xf numFmtId="0" fontId="0" fillId="0" borderId="7" xfId="0" applyBorder="1" applyAlignment="1">
      <alignment vertical="top"/>
    </xf>
    <xf numFmtId="0" fontId="0" fillId="0" borderId="1" xfId="0" applyBorder="1" applyAlignment="1">
      <alignment vertical="top"/>
    </xf>
    <xf numFmtId="0" fontId="0" fillId="3" borderId="7" xfId="0" applyFill="1" applyBorder="1"/>
    <xf numFmtId="0" fontId="0" fillId="3" borderId="1" xfId="0" applyFill="1" applyBorder="1"/>
    <xf numFmtId="0" fontId="0" fillId="0" borderId="15" xfId="0" applyBorder="1"/>
    <xf numFmtId="0" fontId="7" fillId="0" borderId="7" xfId="0" applyFont="1" applyBorder="1"/>
    <xf numFmtId="0" fontId="6" fillId="0" borderId="7" xfId="0" applyFont="1" applyBorder="1"/>
    <xf numFmtId="164" fontId="18" fillId="0" borderId="10" xfId="0" applyNumberFormat="1" applyFont="1" applyBorder="1"/>
    <xf numFmtId="0" fontId="7" fillId="0" borderId="1" xfId="0" applyFont="1" applyBorder="1"/>
    <xf numFmtId="164" fontId="0" fillId="3" borderId="130" xfId="0" applyNumberFormat="1" applyFill="1" applyBorder="1"/>
    <xf numFmtId="164" fontId="0" fillId="3" borderId="139" xfId="0" applyNumberFormat="1" applyFill="1" applyBorder="1"/>
    <xf numFmtId="164" fontId="7" fillId="3" borderId="140" xfId="0" applyNumberFormat="1" applyFont="1" applyFill="1" applyBorder="1"/>
    <xf numFmtId="164" fontId="7" fillId="3" borderId="141" xfId="0" applyNumberFormat="1" applyFont="1" applyFill="1" applyBorder="1"/>
    <xf numFmtId="164" fontId="7" fillId="3" borderId="142" xfId="0" applyNumberFormat="1" applyFont="1" applyFill="1" applyBorder="1"/>
    <xf numFmtId="164" fontId="0" fillId="3" borderId="143" xfId="0" applyNumberFormat="1" applyFill="1" applyBorder="1"/>
    <xf numFmtId="164" fontId="7" fillId="3" borderId="61" xfId="0" applyNumberFormat="1" applyFont="1" applyFill="1" applyBorder="1"/>
    <xf numFmtId="164" fontId="7" fillId="3" borderId="143" xfId="0" applyNumberFormat="1" applyFont="1" applyFill="1" applyBorder="1"/>
    <xf numFmtId="164" fontId="7" fillId="3" borderId="144" xfId="0" applyNumberFormat="1" applyFont="1" applyFill="1" applyBorder="1"/>
    <xf numFmtId="164" fontId="7" fillId="3" borderId="145" xfId="0" applyNumberFormat="1" applyFont="1" applyFill="1" applyBorder="1"/>
    <xf numFmtId="164" fontId="0" fillId="3" borderId="142" xfId="0" applyNumberFormat="1" applyFill="1" applyBorder="1"/>
    <xf numFmtId="164" fontId="0" fillId="3" borderId="146" xfId="0" applyNumberFormat="1" applyFill="1" applyBorder="1"/>
    <xf numFmtId="164" fontId="7" fillId="0" borderId="143" xfId="0" applyNumberFormat="1" applyFont="1" applyBorder="1"/>
    <xf numFmtId="164" fontId="6" fillId="3" borderId="143" xfId="0" applyNumberFormat="1" applyFont="1" applyFill="1" applyBorder="1"/>
    <xf numFmtId="164" fontId="6" fillId="3" borderId="147" xfId="0" applyNumberFormat="1" applyFont="1" applyFill="1" applyBorder="1"/>
    <xf numFmtId="164" fontId="7" fillId="3" borderId="27" xfId="0" applyNumberFormat="1" applyFont="1" applyFill="1" applyBorder="1"/>
    <xf numFmtId="164" fontId="0" fillId="3" borderId="35" xfId="0" applyNumberFormat="1" applyFill="1" applyBorder="1"/>
    <xf numFmtId="164" fontId="7" fillId="3" borderId="148" xfId="0" applyNumberFormat="1" applyFont="1" applyFill="1" applyBorder="1"/>
    <xf numFmtId="164" fontId="7" fillId="3" borderId="28" xfId="0" applyNumberFormat="1" applyFont="1" applyFill="1" applyBorder="1"/>
    <xf numFmtId="164" fontId="7" fillId="3" borderId="149" xfId="0" applyNumberFormat="1" applyFont="1" applyFill="1" applyBorder="1"/>
    <xf numFmtId="164" fontId="0" fillId="3" borderId="143" xfId="0" applyNumberFormat="1" applyFill="1" applyBorder="1" applyAlignment="1">
      <alignment vertical="top" wrapText="1"/>
    </xf>
    <xf numFmtId="164" fontId="0" fillId="3" borderId="150" xfId="0" applyNumberFormat="1" applyFill="1" applyBorder="1"/>
    <xf numFmtId="164" fontId="0" fillId="3" borderId="2" xfId="0" applyNumberFormat="1" applyFill="1" applyBorder="1"/>
    <xf numFmtId="164" fontId="6" fillId="3" borderId="28" xfId="0" applyNumberFormat="1" applyFont="1" applyFill="1" applyBorder="1"/>
    <xf numFmtId="164" fontId="7" fillId="3" borderId="151" xfId="0" applyNumberFormat="1" applyFont="1" applyFill="1" applyBorder="1"/>
    <xf numFmtId="164" fontId="0" fillId="3" borderId="61" xfId="0" applyNumberFormat="1" applyFill="1" applyBorder="1"/>
    <xf numFmtId="164" fontId="7" fillId="3" borderId="147" xfId="0" applyNumberFormat="1" applyFont="1" applyFill="1" applyBorder="1"/>
    <xf numFmtId="164" fontId="7" fillId="3" borderId="152" xfId="0" applyNumberFormat="1" applyFont="1" applyFill="1" applyBorder="1"/>
    <xf numFmtId="164" fontId="0" fillId="3" borderId="147" xfId="0" applyNumberFormat="1" applyFill="1" applyBorder="1"/>
    <xf numFmtId="0" fontId="6" fillId="0" borderId="106" xfId="9" applyBorder="1" applyAlignment="1">
      <alignment horizontal="center" vertical="center" wrapText="1"/>
    </xf>
    <xf numFmtId="0" fontId="0" fillId="0" borderId="26" xfId="0" applyBorder="1"/>
    <xf numFmtId="0" fontId="0" fillId="0" borderId="36" xfId="0" applyBorder="1"/>
    <xf numFmtId="0" fontId="0" fillId="0" borderId="38" xfId="0" applyBorder="1"/>
    <xf numFmtId="0" fontId="7" fillId="0" borderId="31" xfId="0" applyFont="1" applyBorder="1"/>
    <xf numFmtId="0" fontId="7" fillId="0" borderId="15" xfId="0" applyFont="1" applyBorder="1"/>
    <xf numFmtId="0" fontId="7" fillId="0" borderId="153" xfId="0" applyFont="1" applyBorder="1" applyAlignment="1">
      <alignment wrapText="1"/>
    </xf>
    <xf numFmtId="164" fontId="0" fillId="3" borderId="8" xfId="0" applyNumberFormat="1" applyFill="1" applyBorder="1"/>
    <xf numFmtId="164" fontId="6" fillId="3" borderId="68" xfId="0" applyNumberFormat="1" applyFont="1" applyFill="1" applyBorder="1"/>
    <xf numFmtId="164" fontId="7" fillId="3" borderId="78" xfId="0" applyNumberFormat="1" applyFont="1" applyFill="1" applyBorder="1"/>
    <xf numFmtId="0" fontId="7" fillId="0" borderId="36" xfId="0" applyFont="1" applyBorder="1"/>
    <xf numFmtId="164" fontId="0" fillId="3" borderId="117" xfId="0" applyNumberFormat="1" applyFill="1" applyBorder="1"/>
    <xf numFmtId="164" fontId="18" fillId="3" borderId="36" xfId="0" applyNumberFormat="1" applyFont="1" applyFill="1" applyBorder="1"/>
    <xf numFmtId="0" fontId="0" fillId="3" borderId="11" xfId="0" applyFill="1" applyBorder="1" applyAlignment="1">
      <alignment vertical="top"/>
    </xf>
    <xf numFmtId="0" fontId="0" fillId="3" borderId="23" xfId="0" applyFill="1" applyBorder="1" applyAlignment="1">
      <alignment vertical="top"/>
    </xf>
    <xf numFmtId="0" fontId="0" fillId="3" borderId="33" xfId="0" applyFill="1" applyBorder="1" applyAlignment="1">
      <alignment vertical="top"/>
    </xf>
    <xf numFmtId="0" fontId="6" fillId="3" borderId="5" xfId="0" applyFont="1" applyFill="1" applyBorder="1" applyAlignment="1">
      <alignment vertical="top" wrapText="1"/>
    </xf>
    <xf numFmtId="0" fontId="6" fillId="0" borderId="49" xfId="0" applyFont="1" applyBorder="1" applyAlignment="1">
      <alignment vertical="top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21" fillId="0" borderId="0" xfId="0" applyFont="1" applyAlignment="1">
      <alignment vertical="center"/>
    </xf>
    <xf numFmtId="0" fontId="21" fillId="0" borderId="3" xfId="0" applyFont="1" applyBorder="1"/>
    <xf numFmtId="0" fontId="21" fillId="0" borderId="3" xfId="0" applyFont="1" applyBorder="1" applyAlignment="1">
      <alignment wrapText="1"/>
    </xf>
    <xf numFmtId="0" fontId="4" fillId="0" borderId="3" xfId="0" applyFont="1" applyBorder="1"/>
    <xf numFmtId="164" fontId="4" fillId="0" borderId="3" xfId="0" applyNumberFormat="1" applyFont="1" applyBorder="1"/>
    <xf numFmtId="0" fontId="22" fillId="0" borderId="3" xfId="0" applyFont="1" applyBorder="1"/>
    <xf numFmtId="14" fontId="22" fillId="0" borderId="3" xfId="0" applyNumberFormat="1" applyFont="1" applyBorder="1"/>
    <xf numFmtId="164" fontId="22" fillId="0" borderId="3" xfId="0" applyNumberFormat="1" applyFont="1" applyBorder="1"/>
    <xf numFmtId="164" fontId="21" fillId="0" borderId="3" xfId="0" applyNumberFormat="1" applyFont="1" applyBorder="1"/>
    <xf numFmtId="167" fontId="21" fillId="0" borderId="3" xfId="0" applyNumberFormat="1" applyFont="1" applyBorder="1"/>
    <xf numFmtId="167" fontId="22" fillId="0" borderId="3" xfId="0" applyNumberFormat="1" applyFont="1" applyBorder="1"/>
    <xf numFmtId="165" fontId="4" fillId="0" borderId="3" xfId="0" applyNumberFormat="1" applyFont="1" applyBorder="1"/>
    <xf numFmtId="168" fontId="22" fillId="0" borderId="3" xfId="0" applyNumberFormat="1" applyFont="1" applyBorder="1"/>
    <xf numFmtId="165" fontId="21" fillId="0" borderId="3" xfId="0" applyNumberFormat="1" applyFont="1" applyBorder="1"/>
    <xf numFmtId="168" fontId="21" fillId="0" borderId="3" xfId="0" applyNumberFormat="1" applyFont="1" applyBorder="1"/>
    <xf numFmtId="165" fontId="22" fillId="0" borderId="3" xfId="0" applyNumberFormat="1" applyFont="1" applyBorder="1"/>
    <xf numFmtId="167" fontId="4" fillId="0" borderId="3" xfId="0" applyNumberFormat="1" applyFont="1" applyBorder="1"/>
    <xf numFmtId="2" fontId="21" fillId="0" borderId="3" xfId="0" applyNumberFormat="1" applyFont="1" applyBorder="1"/>
    <xf numFmtId="0" fontId="0" fillId="0" borderId="42" xfId="0" applyBorder="1"/>
    <xf numFmtId="0" fontId="0" fillId="0" borderId="84" xfId="0" applyBorder="1"/>
    <xf numFmtId="0" fontId="6" fillId="0" borderId="95" xfId="9" applyBorder="1" applyAlignment="1">
      <alignment horizontal="center" vertical="center" wrapText="1"/>
    </xf>
    <xf numFmtId="0" fontId="6" fillId="0" borderId="96" xfId="9" applyBorder="1" applyAlignment="1">
      <alignment horizontal="center" vertical="center" wrapText="1"/>
    </xf>
    <xf numFmtId="0" fontId="6" fillId="0" borderId="97" xfId="9" applyBorder="1" applyAlignment="1">
      <alignment horizontal="center" vertical="center" wrapText="1"/>
    </xf>
    <xf numFmtId="0" fontId="7" fillId="0" borderId="98" xfId="9" applyFont="1" applyBorder="1" applyAlignment="1">
      <alignment horizontal="center" vertical="center" wrapText="1"/>
    </xf>
    <xf numFmtId="0" fontId="7" fillId="0" borderId="94" xfId="9" applyFont="1" applyBorder="1" applyAlignment="1">
      <alignment horizontal="center" vertical="center" wrapText="1"/>
    </xf>
    <xf numFmtId="0" fontId="7" fillId="0" borderId="99" xfId="9" applyFont="1" applyBorder="1" applyAlignment="1">
      <alignment horizontal="center" vertical="center" wrapText="1"/>
    </xf>
    <xf numFmtId="0" fontId="6" fillId="0" borderId="100" xfId="9" applyBorder="1" applyAlignment="1">
      <alignment horizontal="center" vertical="center" wrapText="1"/>
    </xf>
    <xf numFmtId="0" fontId="6" fillId="0" borderId="101" xfId="9" applyBorder="1" applyAlignment="1">
      <alignment horizontal="center" vertical="center" wrapText="1"/>
    </xf>
    <xf numFmtId="0" fontId="7" fillId="0" borderId="104" xfId="9" applyFont="1" applyBorder="1" applyAlignment="1">
      <alignment horizontal="center" vertical="center" wrapText="1"/>
    </xf>
    <xf numFmtId="0" fontId="7" fillId="0" borderId="105" xfId="9" applyFont="1" applyBorder="1" applyAlignment="1">
      <alignment horizontal="center" vertical="center" wrapText="1"/>
    </xf>
    <xf numFmtId="0" fontId="7" fillId="0" borderId="106" xfId="9" applyFont="1" applyBorder="1" applyAlignment="1">
      <alignment horizontal="center" vertical="center" wrapText="1"/>
    </xf>
    <xf numFmtId="0" fontId="6" fillId="0" borderId="102" xfId="9" applyBorder="1" applyAlignment="1">
      <alignment horizontal="center" vertical="center" wrapText="1"/>
    </xf>
    <xf numFmtId="0" fontId="6" fillId="0" borderId="103" xfId="9" applyBorder="1" applyAlignment="1">
      <alignment horizontal="center" vertical="center" wrapText="1"/>
    </xf>
    <xf numFmtId="0" fontId="6" fillId="0" borderId="90" xfId="9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93" xfId="9" applyBorder="1" applyAlignment="1">
      <alignment horizontal="center" vertical="center" wrapText="1"/>
    </xf>
    <xf numFmtId="0" fontId="6" fillId="0" borderId="91" xfId="9" applyBorder="1" applyAlignment="1">
      <alignment horizontal="center" vertical="center" wrapText="1"/>
    </xf>
    <xf numFmtId="0" fontId="6" fillId="0" borderId="92" xfId="9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4" fillId="0" borderId="0" xfId="0" applyFont="1"/>
    <xf numFmtId="0" fontId="0" fillId="0" borderId="0" xfId="0"/>
    <xf numFmtId="0" fontId="6" fillId="0" borderId="22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22" xfId="9" applyBorder="1" applyAlignment="1">
      <alignment horizontal="center" vertical="center" wrapText="1"/>
    </xf>
    <xf numFmtId="0" fontId="6" fillId="0" borderId="55" xfId="9" applyBorder="1" applyAlignment="1">
      <alignment horizontal="center" vertical="center" wrapText="1"/>
    </xf>
    <xf numFmtId="0" fontId="7" fillId="3" borderId="108" xfId="0" applyFont="1" applyFill="1" applyBorder="1" applyAlignment="1">
      <alignment horizontal="center" vertical="center" wrapText="1"/>
    </xf>
    <xf numFmtId="0" fontId="7" fillId="3" borderId="107" xfId="0" applyFont="1" applyFill="1" applyBorder="1" applyAlignment="1">
      <alignment horizontal="center" vertical="center" wrapText="1"/>
    </xf>
    <xf numFmtId="0" fontId="7" fillId="0" borderId="137" xfId="0" applyFont="1" applyBorder="1" applyAlignment="1">
      <alignment horizontal="center"/>
    </xf>
    <xf numFmtId="0" fontId="7" fillId="0" borderId="138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22" xfId="0" applyFill="1" applyBorder="1"/>
    <xf numFmtId="0" fontId="0" fillId="3" borderId="55" xfId="0" applyFill="1" applyBorder="1"/>
    <xf numFmtId="0" fontId="6" fillId="3" borderId="22" xfId="0" applyFont="1" applyFill="1" applyBorder="1" applyAlignment="1">
      <alignment horizontal="center" vertical="center" wrapText="1"/>
    </xf>
    <xf numFmtId="0" fontId="6" fillId="3" borderId="55" xfId="0" applyFont="1" applyFill="1" applyBorder="1" applyAlignment="1">
      <alignment horizontal="center" vertical="center" wrapText="1"/>
    </xf>
  </cellXfs>
  <cellStyles count="32">
    <cellStyle name="Excel Built-in Normal" xfId="1" xr:uid="{00000000-0005-0000-0000-000000000000}"/>
    <cellStyle name="Įprastas" xfId="0" builtinId="0"/>
    <cellStyle name="Įprastas 2" xfId="2" xr:uid="{00000000-0005-0000-0000-000002000000}"/>
    <cellStyle name="Įprastas 2 2" xfId="3" xr:uid="{00000000-0005-0000-0000-000003000000}"/>
    <cellStyle name="Įprastas 3" xfId="4" xr:uid="{00000000-0005-0000-0000-000004000000}"/>
    <cellStyle name="Įprastas 4" xfId="5" xr:uid="{00000000-0005-0000-0000-000005000000}"/>
    <cellStyle name="Įprastas 4 2" xfId="6" xr:uid="{00000000-0005-0000-0000-000006000000}"/>
    <cellStyle name="Įprastas 4 3" xfId="10" xr:uid="{00000000-0005-0000-0000-000007000000}"/>
    <cellStyle name="Įprastas 4 3 2" xfId="11" xr:uid="{00000000-0005-0000-0000-000008000000}"/>
    <cellStyle name="Įprastas 4 3_8 -ES projektai" xfId="12" xr:uid="{00000000-0005-0000-0000-000009000000}"/>
    <cellStyle name="Įprastas 4_5-prpgramos" xfId="7" xr:uid="{00000000-0005-0000-0000-00000A000000}"/>
    <cellStyle name="Įprastas 5" xfId="8" xr:uid="{00000000-0005-0000-0000-00000B000000}"/>
    <cellStyle name="Įprastas 5 2" xfId="14" xr:uid="{00000000-0005-0000-0000-00000C000000}"/>
    <cellStyle name="Įprastas 5 2 2" xfId="15" xr:uid="{00000000-0005-0000-0000-00000D000000}"/>
    <cellStyle name="Įprastas 5 2 2 2" xfId="25" xr:uid="{00000000-0005-0000-0000-00000E000000}"/>
    <cellStyle name="Įprastas 5 2 2_8 priedas" xfId="28" xr:uid="{00000000-0005-0000-0000-00000F000000}"/>
    <cellStyle name="Įprastas 5 2 3" xfId="16" xr:uid="{00000000-0005-0000-0000-000010000000}"/>
    <cellStyle name="Įprastas 5 2 3 2" xfId="27" xr:uid="{00000000-0005-0000-0000-000011000000}"/>
    <cellStyle name="Įprastas 5 2 3_8 priedas" xfId="29" xr:uid="{00000000-0005-0000-0000-000012000000}"/>
    <cellStyle name="Įprastas 5 2 4" xfId="23" xr:uid="{00000000-0005-0000-0000-000013000000}"/>
    <cellStyle name="Įprastas 5 2_8 priedas" xfId="21" xr:uid="{00000000-0005-0000-0000-000014000000}"/>
    <cellStyle name="Įprastas 5 3" xfId="17" xr:uid="{00000000-0005-0000-0000-000015000000}"/>
    <cellStyle name="Įprastas 5 3 2" xfId="24" xr:uid="{00000000-0005-0000-0000-000016000000}"/>
    <cellStyle name="Įprastas 5 3_8 priedas" xfId="30" xr:uid="{00000000-0005-0000-0000-000017000000}"/>
    <cellStyle name="Įprastas 5 4" xfId="18" xr:uid="{00000000-0005-0000-0000-000018000000}"/>
    <cellStyle name="Įprastas 5 4 2" xfId="26" xr:uid="{00000000-0005-0000-0000-000019000000}"/>
    <cellStyle name="Įprastas 5 4_8 priedas" xfId="31" xr:uid="{00000000-0005-0000-0000-00001A000000}"/>
    <cellStyle name="Įprastas 5 5" xfId="22" xr:uid="{00000000-0005-0000-0000-00001B000000}"/>
    <cellStyle name="Įprastas 5_8 -ES projektai" xfId="13" xr:uid="{00000000-0005-0000-0000-00001C000000}"/>
    <cellStyle name="Kablelis 2" xfId="19" xr:uid="{00000000-0005-0000-0000-00001D000000}"/>
    <cellStyle name="Kablelis 3" xfId="20" xr:uid="{00000000-0005-0000-0000-00001E000000}"/>
    <cellStyle name="Normal_Sheet1" xfId="9" xr:uid="{00000000-0005-0000-0000-00001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V214"/>
  <sheetViews>
    <sheetView topLeftCell="A16" zoomScaleNormal="100" workbookViewId="0">
      <selection activeCell="M216" sqref="M216"/>
    </sheetView>
  </sheetViews>
  <sheetFormatPr defaultRowHeight="12.75" x14ac:dyDescent="0.2"/>
  <cols>
    <col min="1" max="1" width="4.5703125" customWidth="1"/>
    <col min="2" max="2" width="41.85546875" customWidth="1"/>
    <col min="3" max="3" width="10.42578125" customWidth="1"/>
    <col min="4" max="4" width="10.5703125" customWidth="1"/>
    <col min="5" max="5" width="9.5703125" customWidth="1"/>
    <col min="6" max="6" width="8.28515625" customWidth="1"/>
    <col min="7" max="8" width="9.5703125" customWidth="1"/>
    <col min="9" max="9" width="9.42578125" customWidth="1"/>
    <col min="10" max="10" width="7.42578125" customWidth="1"/>
    <col min="11" max="11" width="8.28515625" customWidth="1"/>
    <col min="12" max="12" width="8.5703125" customWidth="1"/>
    <col min="13" max="13" width="9.42578125" customWidth="1"/>
    <col min="14" max="14" width="8.5703125" customWidth="1"/>
    <col min="15" max="15" width="8.42578125" customWidth="1"/>
    <col min="16" max="16" width="8.7109375" customWidth="1"/>
    <col min="17" max="17" width="8.5703125" customWidth="1"/>
    <col min="18" max="18" width="6" customWidth="1"/>
    <col min="19" max="19" width="8.28515625" customWidth="1"/>
    <col min="20" max="20" width="8" customWidth="1"/>
    <col min="21" max="21" width="7.42578125" customWidth="1"/>
    <col min="22" max="22" width="6.42578125" customWidth="1"/>
  </cols>
  <sheetData>
    <row r="2" spans="1:22" x14ac:dyDescent="0.2">
      <c r="R2" s="8" t="s">
        <v>28</v>
      </c>
    </row>
    <row r="3" spans="1:22" x14ac:dyDescent="0.2">
      <c r="C3" s="510" t="s">
        <v>220</v>
      </c>
      <c r="D3" s="510"/>
      <c r="E3" s="510"/>
      <c r="F3" s="510"/>
      <c r="G3" s="510"/>
      <c r="H3" s="510"/>
      <c r="I3" s="510"/>
      <c r="J3" s="510"/>
      <c r="P3" s="8"/>
      <c r="R3" s="8" t="s">
        <v>221</v>
      </c>
      <c r="S3" s="2"/>
      <c r="T3" s="2"/>
      <c r="U3" s="3"/>
      <c r="V3" s="3"/>
    </row>
    <row r="4" spans="1:22" x14ac:dyDescent="0.2">
      <c r="B4" s="60"/>
      <c r="C4" s="510" t="s">
        <v>119</v>
      </c>
      <c r="D4" s="510"/>
      <c r="E4" s="510"/>
      <c r="F4" s="510"/>
      <c r="G4" s="510"/>
      <c r="H4" s="510"/>
      <c r="I4" s="510"/>
      <c r="P4" s="8"/>
      <c r="Q4" s="2"/>
      <c r="R4" s="8" t="s">
        <v>120</v>
      </c>
    </row>
    <row r="5" spans="1:22" ht="13.5" thickBot="1" x14ac:dyDescent="0.25">
      <c r="P5" s="8"/>
      <c r="T5" s="5" t="s">
        <v>121</v>
      </c>
    </row>
    <row r="6" spans="1:22" x14ac:dyDescent="0.2">
      <c r="A6" s="494"/>
      <c r="B6" s="496" t="s">
        <v>44</v>
      </c>
      <c r="C6" s="499" t="s">
        <v>45</v>
      </c>
      <c r="D6" s="502" t="s">
        <v>46</v>
      </c>
      <c r="E6" s="502"/>
      <c r="F6" s="503"/>
      <c r="G6" s="499" t="s">
        <v>47</v>
      </c>
      <c r="H6" s="502" t="s">
        <v>46</v>
      </c>
      <c r="I6" s="502"/>
      <c r="J6" s="513"/>
      <c r="K6" s="504" t="s">
        <v>222</v>
      </c>
      <c r="L6" s="502" t="s">
        <v>46</v>
      </c>
      <c r="M6" s="502"/>
      <c r="N6" s="503"/>
      <c r="O6" s="504" t="s">
        <v>48</v>
      </c>
      <c r="P6" s="502" t="s">
        <v>46</v>
      </c>
      <c r="Q6" s="502"/>
      <c r="R6" s="503"/>
      <c r="S6" s="504" t="s">
        <v>49</v>
      </c>
      <c r="T6" s="502" t="s">
        <v>46</v>
      </c>
      <c r="U6" s="502"/>
      <c r="V6" s="503"/>
    </row>
    <row r="7" spans="1:22" x14ac:dyDescent="0.2">
      <c r="A7" s="495"/>
      <c r="B7" s="497"/>
      <c r="C7" s="500"/>
      <c r="D7" s="507" t="s">
        <v>50</v>
      </c>
      <c r="E7" s="507"/>
      <c r="F7" s="508" t="s">
        <v>51</v>
      </c>
      <c r="G7" s="500"/>
      <c r="H7" s="507" t="s">
        <v>50</v>
      </c>
      <c r="I7" s="507"/>
      <c r="J7" s="511" t="s">
        <v>51</v>
      </c>
      <c r="K7" s="505"/>
      <c r="L7" s="507" t="s">
        <v>50</v>
      </c>
      <c r="M7" s="507"/>
      <c r="N7" s="508" t="s">
        <v>51</v>
      </c>
      <c r="O7" s="505"/>
      <c r="P7" s="507" t="s">
        <v>50</v>
      </c>
      <c r="Q7" s="507"/>
      <c r="R7" s="508" t="s">
        <v>51</v>
      </c>
      <c r="S7" s="505"/>
      <c r="T7" s="507" t="s">
        <v>50</v>
      </c>
      <c r="U7" s="507"/>
      <c r="V7" s="508" t="s">
        <v>51</v>
      </c>
    </row>
    <row r="8" spans="1:22" ht="48.75" thickBot="1" x14ac:dyDescent="0.25">
      <c r="A8" s="495"/>
      <c r="B8" s="498"/>
      <c r="C8" s="501"/>
      <c r="D8" s="61" t="s">
        <v>45</v>
      </c>
      <c r="E8" s="62" t="s">
        <v>52</v>
      </c>
      <c r="F8" s="509"/>
      <c r="G8" s="501"/>
      <c r="H8" s="61" t="s">
        <v>45</v>
      </c>
      <c r="I8" s="62" t="s">
        <v>52</v>
      </c>
      <c r="J8" s="512"/>
      <c r="K8" s="506"/>
      <c r="L8" s="61" t="s">
        <v>45</v>
      </c>
      <c r="M8" s="62" t="s">
        <v>52</v>
      </c>
      <c r="N8" s="509"/>
      <c r="O8" s="506"/>
      <c r="P8" s="61" t="s">
        <v>45</v>
      </c>
      <c r="Q8" s="62" t="s">
        <v>52</v>
      </c>
      <c r="R8" s="509"/>
      <c r="S8" s="506"/>
      <c r="T8" s="61" t="s">
        <v>45</v>
      </c>
      <c r="U8" s="62" t="s">
        <v>52</v>
      </c>
      <c r="V8" s="509"/>
    </row>
    <row r="9" spans="1:22" ht="30.75" thickBot="1" x14ac:dyDescent="0.3">
      <c r="A9" s="63">
        <v>1</v>
      </c>
      <c r="B9" s="64" t="s">
        <v>122</v>
      </c>
      <c r="C9" s="55">
        <f t="shared" ref="C9:F25" si="0">G9+K9+O9+S9</f>
        <v>0</v>
      </c>
      <c r="D9" s="53">
        <f t="shared" si="0"/>
        <v>0</v>
      </c>
      <c r="E9" s="53">
        <f t="shared" si="0"/>
        <v>0</v>
      </c>
      <c r="F9" s="55">
        <f t="shared" si="0"/>
        <v>0</v>
      </c>
      <c r="G9" s="65">
        <f>G13+G17+G18+G20+G25+G28+G31+SUM(G33:G43)+G23+G10</f>
        <v>0</v>
      </c>
      <c r="H9" s="66">
        <f>H13+H17+H18+H20+H25+H28+H31+SUM(H33:H43)+H23+H10</f>
        <v>0</v>
      </c>
      <c r="I9" s="66">
        <f>I13+I17+I18+I20+I25+I28+I31+SUM(I33:I43)+I23+I10</f>
        <v>0</v>
      </c>
      <c r="J9" s="67">
        <f>J13+J17+J18+J20+J25+J28+J31+SUM(J33:J43)+J23+J10</f>
        <v>0</v>
      </c>
      <c r="K9" s="66">
        <f>K13+K17+K18+K20+K25+K28+K31+SUM(K33:K43)</f>
        <v>0</v>
      </c>
      <c r="L9" s="53">
        <f>L13+L18+SUM(L33:L43)</f>
        <v>0</v>
      </c>
      <c r="M9" s="53">
        <f>M13+M17+M18+M20+M25+M28+M31+SUM(M33:M43)</f>
        <v>0</v>
      </c>
      <c r="N9" s="56"/>
      <c r="O9" s="65"/>
      <c r="P9" s="53"/>
      <c r="Q9" s="53"/>
      <c r="R9" s="58"/>
      <c r="S9" s="65">
        <f>S13+S17+S18+S20+S25+S28+S31+SUM(S33:S43)</f>
        <v>0</v>
      </c>
      <c r="T9" s="53">
        <f>T20+SUM(T34:T43)</f>
        <v>0</v>
      </c>
      <c r="U9" s="53">
        <f>U20+SUM(U34:U43)</f>
        <v>0</v>
      </c>
      <c r="V9" s="58"/>
    </row>
    <row r="10" spans="1:22" x14ac:dyDescent="0.2">
      <c r="A10" s="68">
        <v>2</v>
      </c>
      <c r="B10" s="69" t="s">
        <v>53</v>
      </c>
      <c r="C10" s="70">
        <f t="shared" si="0"/>
        <v>0</v>
      </c>
      <c r="D10" s="70">
        <f>H10+L10+P10+T10</f>
        <v>0</v>
      </c>
      <c r="E10" s="70">
        <f>I10+M10+Q10+U10</f>
        <v>0</v>
      </c>
      <c r="F10" s="71"/>
      <c r="G10" s="72">
        <f>G11+G12</f>
        <v>0</v>
      </c>
      <c r="H10" s="73">
        <f>H11+H12</f>
        <v>0</v>
      </c>
      <c r="I10" s="73">
        <f>I11+I12</f>
        <v>0</v>
      </c>
      <c r="J10" s="74"/>
      <c r="K10" s="70"/>
      <c r="L10" s="75"/>
      <c r="M10" s="75"/>
      <c r="N10" s="76"/>
      <c r="O10" s="77"/>
      <c r="P10" s="75"/>
      <c r="Q10" s="75"/>
      <c r="R10" s="78"/>
      <c r="S10" s="77"/>
      <c r="T10" s="75"/>
      <c r="U10" s="75"/>
      <c r="V10" s="78"/>
    </row>
    <row r="11" spans="1:22" x14ac:dyDescent="0.2">
      <c r="A11" s="68">
        <v>3</v>
      </c>
      <c r="B11" s="11" t="s">
        <v>54</v>
      </c>
      <c r="C11" s="12">
        <f t="shared" si="0"/>
        <v>0</v>
      </c>
      <c r="D11" s="12">
        <f>H11+L11+P11+T11</f>
        <v>0</v>
      </c>
      <c r="E11" s="12">
        <f>I11+M11+Q11+U11</f>
        <v>0</v>
      </c>
      <c r="F11" s="13"/>
      <c r="G11" s="14">
        <f>H11+J11</f>
        <v>0</v>
      </c>
      <c r="H11" s="15"/>
      <c r="I11" s="15"/>
      <c r="J11" s="78"/>
      <c r="K11" s="79"/>
      <c r="L11" s="75"/>
      <c r="M11" s="75"/>
      <c r="N11" s="79"/>
      <c r="O11" s="80"/>
      <c r="P11" s="75"/>
      <c r="Q11" s="75"/>
      <c r="R11" s="81"/>
      <c r="S11" s="80"/>
      <c r="T11" s="75"/>
      <c r="U11" s="75"/>
      <c r="V11" s="81"/>
    </row>
    <row r="12" spans="1:22" x14ac:dyDescent="0.2">
      <c r="A12" s="68">
        <v>4</v>
      </c>
      <c r="B12" s="16" t="s">
        <v>55</v>
      </c>
      <c r="C12" s="12">
        <f t="shared" si="0"/>
        <v>0</v>
      </c>
      <c r="D12" s="12">
        <f t="shared" si="0"/>
        <v>0</v>
      </c>
      <c r="E12" s="17">
        <f t="shared" si="0"/>
        <v>0</v>
      </c>
      <c r="F12" s="13"/>
      <c r="G12" s="14">
        <f>H12+J12</f>
        <v>0</v>
      </c>
      <c r="H12" s="18"/>
      <c r="I12" s="15"/>
      <c r="J12" s="78"/>
      <c r="K12" s="79"/>
      <c r="L12" s="75"/>
      <c r="M12" s="75"/>
      <c r="N12" s="79"/>
      <c r="O12" s="80"/>
      <c r="P12" s="75"/>
      <c r="Q12" s="75"/>
      <c r="R12" s="81"/>
      <c r="S12" s="80"/>
      <c r="T12" s="75"/>
      <c r="U12" s="75"/>
      <c r="V12" s="81"/>
    </row>
    <row r="13" spans="1:22" x14ac:dyDescent="0.2">
      <c r="A13" s="68">
        <v>5</v>
      </c>
      <c r="B13" s="82" t="s">
        <v>123</v>
      </c>
      <c r="C13" s="70">
        <f t="shared" si="0"/>
        <v>0</v>
      </c>
      <c r="D13" s="75">
        <f t="shared" ref="D13:J13" si="1">SUM(D14:D16)</f>
        <v>0</v>
      </c>
      <c r="E13" s="75">
        <f t="shared" si="1"/>
        <v>0</v>
      </c>
      <c r="F13" s="76">
        <f t="shared" si="1"/>
        <v>0</v>
      </c>
      <c r="G13" s="77">
        <f t="shared" si="1"/>
        <v>0</v>
      </c>
      <c r="H13" s="75">
        <f t="shared" si="1"/>
        <v>0</v>
      </c>
      <c r="I13" s="75">
        <f t="shared" si="1"/>
        <v>0</v>
      </c>
      <c r="J13" s="78">
        <f t="shared" si="1"/>
        <v>0</v>
      </c>
      <c r="K13" s="79">
        <f>K14+K15+K16</f>
        <v>0</v>
      </c>
      <c r="L13" s="21">
        <f>L14+L15+L16</f>
        <v>0</v>
      </c>
      <c r="M13" s="21">
        <f>M14+M15+M16</f>
        <v>0</v>
      </c>
      <c r="N13" s="79"/>
      <c r="O13" s="80"/>
      <c r="P13" s="75"/>
      <c r="Q13" s="75"/>
      <c r="R13" s="81"/>
      <c r="S13" s="80"/>
      <c r="T13" s="75"/>
      <c r="U13" s="75"/>
      <c r="V13" s="81"/>
    </row>
    <row r="14" spans="1:22" x14ac:dyDescent="0.2">
      <c r="A14" s="83">
        <f>+A13+1</f>
        <v>6</v>
      </c>
      <c r="B14" s="33" t="s">
        <v>124</v>
      </c>
      <c r="C14" s="12">
        <f t="shared" si="0"/>
        <v>0</v>
      </c>
      <c r="D14" s="17">
        <f t="shared" si="0"/>
        <v>0</v>
      </c>
      <c r="E14" s="17">
        <f t="shared" si="0"/>
        <v>0</v>
      </c>
      <c r="F14" s="17">
        <f t="shared" si="0"/>
        <v>0</v>
      </c>
      <c r="G14" s="14">
        <f t="shared" ref="G14:G24" si="2">H14+J14</f>
        <v>0</v>
      </c>
      <c r="H14" s="17"/>
      <c r="I14" s="84"/>
      <c r="J14" s="85"/>
      <c r="K14" s="12">
        <f>L14+N14</f>
        <v>0</v>
      </c>
      <c r="L14" s="86"/>
      <c r="M14" s="84"/>
      <c r="N14" s="87"/>
      <c r="O14" s="88"/>
      <c r="P14" s="86"/>
      <c r="Q14" s="86"/>
      <c r="R14" s="85"/>
      <c r="S14" s="14"/>
      <c r="T14" s="86"/>
      <c r="U14" s="86"/>
      <c r="V14" s="85"/>
    </row>
    <row r="15" spans="1:22" x14ac:dyDescent="0.2">
      <c r="A15" s="83">
        <v>7</v>
      </c>
      <c r="B15" s="33" t="s">
        <v>125</v>
      </c>
      <c r="C15" s="12">
        <f t="shared" si="0"/>
        <v>0</v>
      </c>
      <c r="D15" s="86">
        <f t="shared" si="0"/>
        <v>0</v>
      </c>
      <c r="E15" s="86"/>
      <c r="F15" s="76"/>
      <c r="G15" s="14">
        <f t="shared" si="2"/>
        <v>0</v>
      </c>
      <c r="H15" s="86"/>
      <c r="I15" s="86"/>
      <c r="J15" s="85"/>
      <c r="K15" s="20"/>
      <c r="L15" s="86"/>
      <c r="M15" s="86"/>
      <c r="N15" s="87"/>
      <c r="O15" s="88"/>
      <c r="P15" s="86"/>
      <c r="Q15" s="86"/>
      <c r="R15" s="85"/>
      <c r="S15" s="88"/>
      <c r="T15" s="86"/>
      <c r="U15" s="86"/>
      <c r="V15" s="85"/>
    </row>
    <row r="16" spans="1:22" x14ac:dyDescent="0.2">
      <c r="A16" s="83">
        <f>+A15+1</f>
        <v>8</v>
      </c>
      <c r="B16" s="33" t="s">
        <v>126</v>
      </c>
      <c r="C16" s="12">
        <f t="shared" si="0"/>
        <v>0</v>
      </c>
      <c r="D16" s="86">
        <f t="shared" si="0"/>
        <v>0</v>
      </c>
      <c r="E16" s="86"/>
      <c r="F16" s="76"/>
      <c r="G16" s="14">
        <f t="shared" si="2"/>
        <v>0</v>
      </c>
      <c r="H16" s="86"/>
      <c r="I16" s="86"/>
      <c r="J16" s="85"/>
      <c r="K16" s="20"/>
      <c r="L16" s="86"/>
      <c r="M16" s="86"/>
      <c r="N16" s="87"/>
      <c r="O16" s="88"/>
      <c r="P16" s="86"/>
      <c r="Q16" s="86"/>
      <c r="R16" s="85"/>
      <c r="S16" s="88"/>
      <c r="T16" s="86"/>
      <c r="U16" s="86"/>
      <c r="V16" s="85"/>
    </row>
    <row r="17" spans="1:22" x14ac:dyDescent="0.2">
      <c r="A17" s="83">
        <v>9</v>
      </c>
      <c r="B17" s="19" t="s">
        <v>127</v>
      </c>
      <c r="C17" s="20">
        <f t="shared" si="0"/>
        <v>0</v>
      </c>
      <c r="D17" s="21">
        <f t="shared" si="0"/>
        <v>0</v>
      </c>
      <c r="E17" s="21">
        <f>I17+M17+Q17+U17</f>
        <v>0</v>
      </c>
      <c r="F17" s="87"/>
      <c r="G17" s="23">
        <f t="shared" si="2"/>
        <v>0</v>
      </c>
      <c r="H17" s="21"/>
      <c r="I17" s="21"/>
      <c r="J17" s="85"/>
      <c r="K17" s="20"/>
      <c r="L17" s="86"/>
      <c r="M17" s="86"/>
      <c r="N17" s="87"/>
      <c r="O17" s="88"/>
      <c r="P17" s="86"/>
      <c r="Q17" s="86"/>
      <c r="R17" s="85"/>
      <c r="S17" s="88"/>
      <c r="T17" s="86"/>
      <c r="U17" s="86"/>
      <c r="V17" s="85"/>
    </row>
    <row r="18" spans="1:22" x14ac:dyDescent="0.2">
      <c r="A18" s="83">
        <v>10</v>
      </c>
      <c r="B18" s="19" t="s">
        <v>128</v>
      </c>
      <c r="C18" s="20">
        <f t="shared" si="0"/>
        <v>0</v>
      </c>
      <c r="D18" s="21">
        <f t="shared" si="0"/>
        <v>0</v>
      </c>
      <c r="E18" s="21"/>
      <c r="F18" s="87"/>
      <c r="G18" s="23"/>
      <c r="H18" s="89"/>
      <c r="I18" s="21"/>
      <c r="J18" s="90"/>
      <c r="K18" s="89">
        <f>K19</f>
        <v>0</v>
      </c>
      <c r="L18" s="21">
        <f>L19</f>
        <v>0</v>
      </c>
      <c r="M18" s="86"/>
      <c r="N18" s="87"/>
      <c r="O18" s="88"/>
      <c r="P18" s="86"/>
      <c r="Q18" s="86"/>
      <c r="R18" s="85"/>
      <c r="S18" s="88"/>
      <c r="T18" s="86"/>
      <c r="U18" s="86"/>
      <c r="V18" s="85"/>
    </row>
    <row r="19" spans="1:22" x14ac:dyDescent="0.2">
      <c r="A19" s="83">
        <v>11</v>
      </c>
      <c r="B19" s="33" t="s">
        <v>129</v>
      </c>
      <c r="C19" s="12">
        <f t="shared" si="0"/>
        <v>0</v>
      </c>
      <c r="D19" s="17">
        <f t="shared" si="0"/>
        <v>0</v>
      </c>
      <c r="E19" s="21"/>
      <c r="F19" s="87"/>
      <c r="G19" s="14"/>
      <c r="H19" s="30"/>
      <c r="I19" s="21"/>
      <c r="J19" s="90"/>
      <c r="K19" s="30">
        <f>L19+M19+N19</f>
        <v>0</v>
      </c>
      <c r="L19" s="86"/>
      <c r="M19" s="86"/>
      <c r="N19" s="87"/>
      <c r="O19" s="88"/>
      <c r="P19" s="86"/>
      <c r="Q19" s="86"/>
      <c r="R19" s="85"/>
      <c r="S19" s="88"/>
      <c r="T19" s="86"/>
      <c r="U19" s="86"/>
      <c r="V19" s="85"/>
    </row>
    <row r="20" spans="1:22" x14ac:dyDescent="0.2">
      <c r="A20" s="83">
        <v>12</v>
      </c>
      <c r="B20" s="19" t="s">
        <v>38</v>
      </c>
      <c r="C20" s="20">
        <f t="shared" si="0"/>
        <v>0</v>
      </c>
      <c r="D20" s="21">
        <f t="shared" si="0"/>
        <v>0</v>
      </c>
      <c r="E20" s="21"/>
      <c r="F20" s="22"/>
      <c r="G20" s="28">
        <f t="shared" si="2"/>
        <v>0</v>
      </c>
      <c r="H20" s="21">
        <f>H21+H22</f>
        <v>0</v>
      </c>
      <c r="I20" s="21"/>
      <c r="J20" s="29"/>
      <c r="K20" s="89"/>
      <c r="L20" s="21"/>
      <c r="M20" s="21"/>
      <c r="N20" s="89"/>
      <c r="O20" s="28"/>
      <c r="P20" s="21"/>
      <c r="Q20" s="21"/>
      <c r="R20" s="29"/>
      <c r="S20" s="28">
        <f>S21+S22</f>
        <v>0</v>
      </c>
      <c r="T20" s="21">
        <f>T21+T22</f>
        <v>0</v>
      </c>
      <c r="U20" s="21"/>
      <c r="V20" s="6"/>
    </row>
    <row r="21" spans="1:22" x14ac:dyDescent="0.2">
      <c r="A21" s="83">
        <v>13</v>
      </c>
      <c r="B21" s="33" t="s">
        <v>130</v>
      </c>
      <c r="C21" s="12">
        <f t="shared" si="0"/>
        <v>0</v>
      </c>
      <c r="D21" s="86">
        <f t="shared" si="0"/>
        <v>0</v>
      </c>
      <c r="E21" s="86"/>
      <c r="F21" s="87"/>
      <c r="G21" s="14">
        <f t="shared" si="2"/>
        <v>0</v>
      </c>
      <c r="H21" s="86"/>
      <c r="I21" s="86"/>
      <c r="J21" s="85"/>
      <c r="K21" s="20"/>
      <c r="L21" s="87"/>
      <c r="M21" s="86"/>
      <c r="N21" s="87"/>
      <c r="O21" s="88"/>
      <c r="P21" s="86"/>
      <c r="Q21" s="86"/>
      <c r="R21" s="85"/>
      <c r="S21" s="88"/>
      <c r="T21" s="86"/>
      <c r="U21" s="86"/>
      <c r="V21" s="85"/>
    </row>
    <row r="22" spans="1:22" ht="15.75" x14ac:dyDescent="0.25">
      <c r="A22" s="83">
        <v>14</v>
      </c>
      <c r="B22" s="33" t="s">
        <v>131</v>
      </c>
      <c r="C22" s="12">
        <f t="shared" si="0"/>
        <v>0</v>
      </c>
      <c r="D22" s="86">
        <f t="shared" si="0"/>
        <v>0</v>
      </c>
      <c r="E22" s="86"/>
      <c r="F22" s="87"/>
      <c r="G22" s="91"/>
      <c r="H22" s="86"/>
      <c r="I22" s="86"/>
      <c r="J22" s="85"/>
      <c r="K22" s="92"/>
      <c r="L22" s="87"/>
      <c r="M22" s="86"/>
      <c r="N22" s="87"/>
      <c r="O22" s="88"/>
      <c r="P22" s="86"/>
      <c r="Q22" s="86"/>
      <c r="R22" s="85"/>
      <c r="S22" s="14">
        <f>T22+V22</f>
        <v>0</v>
      </c>
      <c r="T22" s="86"/>
      <c r="U22" s="86"/>
      <c r="V22" s="85"/>
    </row>
    <row r="23" spans="1:22" x14ac:dyDescent="0.2">
      <c r="A23" s="83">
        <v>15</v>
      </c>
      <c r="B23" s="19" t="s">
        <v>132</v>
      </c>
      <c r="C23" s="20">
        <f t="shared" si="0"/>
        <v>0</v>
      </c>
      <c r="D23" s="21">
        <f t="shared" si="0"/>
        <v>0</v>
      </c>
      <c r="E23" s="21">
        <f t="shared" si="0"/>
        <v>0</v>
      </c>
      <c r="F23" s="22"/>
      <c r="G23" s="23">
        <f t="shared" si="2"/>
        <v>0</v>
      </c>
      <c r="H23" s="21">
        <f>H24</f>
        <v>0</v>
      </c>
      <c r="I23" s="21">
        <f>I24</f>
        <v>0</v>
      </c>
      <c r="J23" s="90"/>
      <c r="K23" s="93"/>
      <c r="L23" s="87"/>
      <c r="M23" s="86"/>
      <c r="N23" s="87"/>
      <c r="O23" s="88"/>
      <c r="P23" s="86"/>
      <c r="Q23" s="86"/>
      <c r="R23" s="85"/>
      <c r="S23" s="88"/>
      <c r="T23" s="86"/>
      <c r="U23" s="86"/>
      <c r="V23" s="85"/>
    </row>
    <row r="24" spans="1:22" x14ac:dyDescent="0.2">
      <c r="A24" s="83">
        <v>16</v>
      </c>
      <c r="B24" s="33" t="s">
        <v>133</v>
      </c>
      <c r="C24" s="12">
        <f t="shared" si="0"/>
        <v>0</v>
      </c>
      <c r="D24" s="86">
        <f t="shared" si="0"/>
        <v>0</v>
      </c>
      <c r="E24" s="86">
        <f t="shared" si="0"/>
        <v>0</v>
      </c>
      <c r="F24" s="87"/>
      <c r="G24" s="14">
        <f t="shared" si="2"/>
        <v>0</v>
      </c>
      <c r="H24" s="86"/>
      <c r="I24" s="86"/>
      <c r="J24" s="90"/>
      <c r="K24" s="93"/>
      <c r="L24" s="87"/>
      <c r="M24" s="86"/>
      <c r="N24" s="87"/>
      <c r="O24" s="88"/>
      <c r="P24" s="86"/>
      <c r="Q24" s="86"/>
      <c r="R24" s="85"/>
      <c r="S24" s="88"/>
      <c r="T24" s="86"/>
      <c r="U24" s="86"/>
      <c r="V24" s="85"/>
    </row>
    <row r="25" spans="1:22" x14ac:dyDescent="0.2">
      <c r="A25" s="83">
        <v>17</v>
      </c>
      <c r="B25" s="19" t="s">
        <v>134</v>
      </c>
      <c r="C25" s="20">
        <f t="shared" si="0"/>
        <v>0</v>
      </c>
      <c r="D25" s="21">
        <f t="shared" si="0"/>
        <v>0</v>
      </c>
      <c r="E25" s="21"/>
      <c r="F25" s="22"/>
      <c r="G25" s="28">
        <f>G26+G27</f>
        <v>0</v>
      </c>
      <c r="H25" s="21">
        <f>H26+H27</f>
        <v>0</v>
      </c>
      <c r="I25" s="21"/>
      <c r="J25" s="29"/>
      <c r="K25" s="93"/>
      <c r="L25" s="86"/>
      <c r="M25" s="86"/>
      <c r="N25" s="87"/>
      <c r="O25" s="88"/>
      <c r="P25" s="86"/>
      <c r="Q25" s="86"/>
      <c r="R25" s="85"/>
      <c r="S25" s="88"/>
      <c r="T25" s="86"/>
      <c r="U25" s="86"/>
      <c r="V25" s="85"/>
    </row>
    <row r="26" spans="1:22" ht="24" x14ac:dyDescent="0.2">
      <c r="A26" s="83">
        <v>18</v>
      </c>
      <c r="B26" s="94" t="s">
        <v>135</v>
      </c>
      <c r="C26" s="12">
        <f t="shared" ref="C26:E54" si="3">G26+K26+O26+S26</f>
        <v>0</v>
      </c>
      <c r="D26" s="86">
        <f t="shared" si="3"/>
        <v>0</v>
      </c>
      <c r="E26" s="86"/>
      <c r="F26" s="87"/>
      <c r="G26" s="95">
        <f>H26+J26</f>
        <v>0</v>
      </c>
      <c r="H26" s="86"/>
      <c r="I26" s="86"/>
      <c r="J26" s="90"/>
      <c r="K26" s="93"/>
      <c r="L26" s="86"/>
      <c r="M26" s="86"/>
      <c r="N26" s="87"/>
      <c r="O26" s="88"/>
      <c r="P26" s="86"/>
      <c r="Q26" s="86"/>
      <c r="R26" s="85"/>
      <c r="S26" s="88"/>
      <c r="T26" s="86"/>
      <c r="U26" s="86"/>
      <c r="V26" s="85"/>
    </row>
    <row r="27" spans="1:22" ht="25.5" x14ac:dyDescent="0.2">
      <c r="A27" s="83">
        <v>19</v>
      </c>
      <c r="B27" s="96" t="s">
        <v>136</v>
      </c>
      <c r="C27" s="12">
        <f t="shared" si="3"/>
        <v>0</v>
      </c>
      <c r="D27" s="86">
        <f t="shared" si="3"/>
        <v>0</v>
      </c>
      <c r="E27" s="86"/>
      <c r="F27" s="87"/>
      <c r="G27" s="95">
        <f>H27+J27</f>
        <v>0</v>
      </c>
      <c r="H27" s="86"/>
      <c r="I27" s="86"/>
      <c r="J27" s="90"/>
      <c r="K27" s="93"/>
      <c r="L27" s="86"/>
      <c r="M27" s="86"/>
      <c r="N27" s="87"/>
      <c r="O27" s="88"/>
      <c r="P27" s="86"/>
      <c r="Q27" s="86"/>
      <c r="R27" s="85"/>
      <c r="S27" s="88"/>
      <c r="T27" s="86"/>
      <c r="U27" s="86"/>
      <c r="V27" s="85"/>
    </row>
    <row r="28" spans="1:22" x14ac:dyDescent="0.2">
      <c r="A28" s="83">
        <f>+A27+1</f>
        <v>20</v>
      </c>
      <c r="B28" s="19" t="s">
        <v>137</v>
      </c>
      <c r="C28" s="20">
        <f t="shared" si="3"/>
        <v>0</v>
      </c>
      <c r="D28" s="21">
        <f t="shared" si="3"/>
        <v>0</v>
      </c>
      <c r="E28" s="86"/>
      <c r="F28" s="87"/>
      <c r="G28" s="28">
        <f>G29+G30</f>
        <v>0</v>
      </c>
      <c r="H28" s="21">
        <f>H29+H30</f>
        <v>0</v>
      </c>
      <c r="I28" s="86"/>
      <c r="J28" s="90"/>
      <c r="K28" s="93"/>
      <c r="L28" s="86"/>
      <c r="M28" s="86"/>
      <c r="N28" s="87"/>
      <c r="O28" s="88"/>
      <c r="P28" s="86"/>
      <c r="Q28" s="86"/>
      <c r="R28" s="85"/>
      <c r="S28" s="88"/>
      <c r="T28" s="86"/>
      <c r="U28" s="86"/>
      <c r="V28" s="85"/>
    </row>
    <row r="29" spans="1:22" x14ac:dyDescent="0.2">
      <c r="A29" s="83">
        <f>+A28+1</f>
        <v>21</v>
      </c>
      <c r="B29" s="97" t="s">
        <v>138</v>
      </c>
      <c r="C29" s="12">
        <f t="shared" si="3"/>
        <v>0</v>
      </c>
      <c r="D29" s="86">
        <f t="shared" si="3"/>
        <v>0</v>
      </c>
      <c r="E29" s="86"/>
      <c r="F29" s="87"/>
      <c r="G29" s="95">
        <f>H29+J29</f>
        <v>0</v>
      </c>
      <c r="H29" s="86"/>
      <c r="I29" s="86"/>
      <c r="J29" s="90"/>
      <c r="K29" s="93"/>
      <c r="L29" s="86"/>
      <c r="M29" s="86"/>
      <c r="N29" s="87"/>
      <c r="O29" s="88"/>
      <c r="P29" s="86"/>
      <c r="Q29" s="86"/>
      <c r="R29" s="85"/>
      <c r="S29" s="88"/>
      <c r="T29" s="86"/>
      <c r="U29" s="86"/>
      <c r="V29" s="85"/>
    </row>
    <row r="30" spans="1:22" x14ac:dyDescent="0.2">
      <c r="A30" s="83">
        <f>+A29+1</f>
        <v>22</v>
      </c>
      <c r="B30" s="33" t="s">
        <v>139</v>
      </c>
      <c r="C30" s="12">
        <f t="shared" si="3"/>
        <v>0</v>
      </c>
      <c r="D30" s="86">
        <f t="shared" si="3"/>
        <v>0</v>
      </c>
      <c r="E30" s="86"/>
      <c r="F30" s="87"/>
      <c r="G30" s="95">
        <f>H30+J30</f>
        <v>0</v>
      </c>
      <c r="H30" s="86"/>
      <c r="I30" s="86"/>
      <c r="J30" s="90"/>
      <c r="K30" s="93"/>
      <c r="L30" s="86"/>
      <c r="M30" s="86"/>
      <c r="N30" s="87"/>
      <c r="O30" s="88"/>
      <c r="P30" s="86"/>
      <c r="Q30" s="86"/>
      <c r="R30" s="85"/>
      <c r="S30" s="88"/>
      <c r="T30" s="86"/>
      <c r="U30" s="86"/>
      <c r="V30" s="85"/>
    </row>
    <row r="31" spans="1:22" x14ac:dyDescent="0.2">
      <c r="A31" s="83">
        <f>+A30+1</f>
        <v>23</v>
      </c>
      <c r="B31" s="19" t="s">
        <v>140</v>
      </c>
      <c r="C31" s="20">
        <f t="shared" si="3"/>
        <v>0</v>
      </c>
      <c r="D31" s="21">
        <f t="shared" si="3"/>
        <v>0</v>
      </c>
      <c r="E31" s="86"/>
      <c r="F31" s="87"/>
      <c r="G31" s="28">
        <f>H31</f>
        <v>0</v>
      </c>
      <c r="H31" s="21">
        <f>H32</f>
        <v>0</v>
      </c>
      <c r="I31" s="86"/>
      <c r="J31" s="90"/>
      <c r="K31" s="93"/>
      <c r="L31" s="86"/>
      <c r="M31" s="86"/>
      <c r="N31" s="87"/>
      <c r="O31" s="88"/>
      <c r="P31" s="86"/>
      <c r="Q31" s="86"/>
      <c r="R31" s="85"/>
      <c r="S31" s="88"/>
      <c r="T31" s="86"/>
      <c r="U31" s="86"/>
      <c r="V31" s="85"/>
    </row>
    <row r="32" spans="1:22" x14ac:dyDescent="0.2">
      <c r="A32" s="83">
        <f>+A31+1</f>
        <v>24</v>
      </c>
      <c r="B32" s="33" t="s">
        <v>141</v>
      </c>
      <c r="C32" s="12">
        <f t="shared" si="3"/>
        <v>0</v>
      </c>
      <c r="D32" s="86">
        <f t="shared" si="3"/>
        <v>0</v>
      </c>
      <c r="E32" s="86"/>
      <c r="F32" s="87"/>
      <c r="G32" s="88">
        <f t="shared" ref="G32:G43" si="4">H32+J32</f>
        <v>0</v>
      </c>
      <c r="H32" s="86"/>
      <c r="I32" s="86"/>
      <c r="J32" s="85"/>
      <c r="K32" s="92"/>
      <c r="L32" s="86"/>
      <c r="M32" s="86"/>
      <c r="N32" s="87"/>
      <c r="O32" s="88"/>
      <c r="P32" s="86"/>
      <c r="Q32" s="86"/>
      <c r="R32" s="85"/>
      <c r="S32" s="88"/>
      <c r="T32" s="86"/>
      <c r="U32" s="86"/>
      <c r="V32" s="85"/>
    </row>
    <row r="33" spans="1:22" x14ac:dyDescent="0.2">
      <c r="A33" s="83">
        <v>25</v>
      </c>
      <c r="B33" s="19" t="s">
        <v>1</v>
      </c>
      <c r="C33" s="20">
        <f t="shared" si="3"/>
        <v>0</v>
      </c>
      <c r="D33" s="21">
        <f t="shared" si="3"/>
        <v>0</v>
      </c>
      <c r="E33" s="21">
        <f t="shared" si="3"/>
        <v>0</v>
      </c>
      <c r="F33" s="22"/>
      <c r="G33" s="23">
        <f t="shared" si="4"/>
        <v>0</v>
      </c>
      <c r="H33" s="21"/>
      <c r="I33" s="21"/>
      <c r="J33" s="6"/>
      <c r="K33" s="20">
        <f>L33+N33</f>
        <v>0</v>
      </c>
      <c r="L33" s="21"/>
      <c r="M33" s="26"/>
      <c r="N33" s="22"/>
      <c r="O33" s="23"/>
      <c r="P33" s="21"/>
      <c r="Q33" s="21"/>
      <c r="R33" s="6"/>
      <c r="S33" s="23"/>
      <c r="T33" s="21"/>
      <c r="U33" s="21"/>
      <c r="V33" s="6"/>
    </row>
    <row r="34" spans="1:22" x14ac:dyDescent="0.2">
      <c r="A34" s="83">
        <v>26</v>
      </c>
      <c r="B34" s="19" t="s">
        <v>7</v>
      </c>
      <c r="C34" s="20">
        <f t="shared" si="3"/>
        <v>0</v>
      </c>
      <c r="D34" s="21">
        <f t="shared" si="3"/>
        <v>0</v>
      </c>
      <c r="E34" s="21">
        <f t="shared" si="3"/>
        <v>0</v>
      </c>
      <c r="F34" s="22"/>
      <c r="G34" s="23">
        <f t="shared" si="4"/>
        <v>0</v>
      </c>
      <c r="H34" s="21"/>
      <c r="I34" s="21"/>
      <c r="J34" s="6"/>
      <c r="K34" s="20">
        <f t="shared" ref="K34:K43" si="5">L34+N34</f>
        <v>0</v>
      </c>
      <c r="L34" s="21"/>
      <c r="M34" s="21"/>
      <c r="N34" s="24"/>
      <c r="O34" s="23"/>
      <c r="P34" s="21"/>
      <c r="Q34" s="21"/>
      <c r="R34" s="6"/>
      <c r="S34" s="23">
        <f t="shared" ref="S34:S43" si="6">T34+V34</f>
        <v>0</v>
      </c>
      <c r="T34" s="21"/>
      <c r="U34" s="21"/>
      <c r="V34" s="25"/>
    </row>
    <row r="35" spans="1:22" x14ac:dyDescent="0.2">
      <c r="A35" s="83">
        <f t="shared" ref="A35:A43" si="7">+A34+1</f>
        <v>27</v>
      </c>
      <c r="B35" s="19" t="s">
        <v>8</v>
      </c>
      <c r="C35" s="20">
        <f t="shared" si="3"/>
        <v>0</v>
      </c>
      <c r="D35" s="21">
        <f t="shared" si="3"/>
        <v>0</v>
      </c>
      <c r="E35" s="21">
        <f t="shared" si="3"/>
        <v>0</v>
      </c>
      <c r="F35" s="22"/>
      <c r="G35" s="23">
        <f t="shared" si="4"/>
        <v>0</v>
      </c>
      <c r="H35" s="21"/>
      <c r="I35" s="21"/>
      <c r="J35" s="25"/>
      <c r="K35" s="20">
        <f t="shared" si="5"/>
        <v>0</v>
      </c>
      <c r="L35" s="21"/>
      <c r="M35" s="21"/>
      <c r="N35" s="24"/>
      <c r="O35" s="23"/>
      <c r="P35" s="21"/>
      <c r="Q35" s="21"/>
      <c r="R35" s="6"/>
      <c r="S35" s="23">
        <f t="shared" si="6"/>
        <v>0</v>
      </c>
      <c r="T35" s="21"/>
      <c r="U35" s="21"/>
      <c r="V35" s="6"/>
    </row>
    <row r="36" spans="1:22" x14ac:dyDescent="0.2">
      <c r="A36" s="83">
        <f t="shared" si="7"/>
        <v>28</v>
      </c>
      <c r="B36" s="19" t="s">
        <v>9</v>
      </c>
      <c r="C36" s="20">
        <f t="shared" si="3"/>
        <v>0</v>
      </c>
      <c r="D36" s="21">
        <f t="shared" si="3"/>
        <v>0</v>
      </c>
      <c r="E36" s="21">
        <f t="shared" si="3"/>
        <v>0</v>
      </c>
      <c r="F36" s="22"/>
      <c r="G36" s="23">
        <f t="shared" si="4"/>
        <v>0</v>
      </c>
      <c r="H36" s="21"/>
      <c r="I36" s="21"/>
      <c r="J36" s="25"/>
      <c r="K36" s="20">
        <f t="shared" si="5"/>
        <v>0</v>
      </c>
      <c r="L36" s="21"/>
      <c r="M36" s="21"/>
      <c r="N36" s="24"/>
      <c r="O36" s="23"/>
      <c r="P36" s="21"/>
      <c r="Q36" s="21"/>
      <c r="R36" s="6"/>
      <c r="S36" s="23">
        <f t="shared" si="6"/>
        <v>0</v>
      </c>
      <c r="T36" s="21"/>
      <c r="U36" s="21"/>
      <c r="V36" s="25"/>
    </row>
    <row r="37" spans="1:22" x14ac:dyDescent="0.2">
      <c r="A37" s="83">
        <f t="shared" si="7"/>
        <v>29</v>
      </c>
      <c r="B37" s="19" t="s">
        <v>10</v>
      </c>
      <c r="C37" s="20">
        <f t="shared" si="3"/>
        <v>0</v>
      </c>
      <c r="D37" s="21">
        <f t="shared" si="3"/>
        <v>0</v>
      </c>
      <c r="E37" s="21">
        <f t="shared" si="3"/>
        <v>0</v>
      </c>
      <c r="F37" s="22"/>
      <c r="G37" s="23">
        <f t="shared" si="4"/>
        <v>0</v>
      </c>
      <c r="H37" s="21"/>
      <c r="I37" s="21"/>
      <c r="J37" s="25"/>
      <c r="K37" s="20">
        <f t="shared" si="5"/>
        <v>0</v>
      </c>
      <c r="L37" s="21"/>
      <c r="M37" s="21"/>
      <c r="N37" s="24"/>
      <c r="O37" s="23"/>
      <c r="P37" s="21"/>
      <c r="Q37" s="21"/>
      <c r="R37" s="6"/>
      <c r="S37" s="23">
        <f t="shared" si="6"/>
        <v>0</v>
      </c>
      <c r="T37" s="21"/>
      <c r="U37" s="21"/>
      <c r="V37" s="25"/>
    </row>
    <row r="38" spans="1:22" x14ac:dyDescent="0.2">
      <c r="A38" s="83">
        <f t="shared" si="7"/>
        <v>30</v>
      </c>
      <c r="B38" s="19" t="s">
        <v>11</v>
      </c>
      <c r="C38" s="20">
        <f t="shared" si="3"/>
        <v>0</v>
      </c>
      <c r="D38" s="21">
        <f t="shared" si="3"/>
        <v>0</v>
      </c>
      <c r="E38" s="21">
        <f t="shared" si="3"/>
        <v>0</v>
      </c>
      <c r="F38" s="22"/>
      <c r="G38" s="23">
        <f t="shared" si="4"/>
        <v>0</v>
      </c>
      <c r="H38" s="21"/>
      <c r="I38" s="21"/>
      <c r="J38" s="25"/>
      <c r="K38" s="20">
        <f t="shared" si="5"/>
        <v>0</v>
      </c>
      <c r="L38" s="21"/>
      <c r="M38" s="21"/>
      <c r="N38" s="24"/>
      <c r="O38" s="23"/>
      <c r="P38" s="21"/>
      <c r="Q38" s="21"/>
      <c r="R38" s="6"/>
      <c r="S38" s="23">
        <f t="shared" si="6"/>
        <v>0</v>
      </c>
      <c r="T38" s="21"/>
      <c r="U38" s="21"/>
      <c r="V38" s="25"/>
    </row>
    <row r="39" spans="1:22" x14ac:dyDescent="0.2">
      <c r="A39" s="83">
        <f t="shared" si="7"/>
        <v>31</v>
      </c>
      <c r="B39" s="19" t="s">
        <v>12</v>
      </c>
      <c r="C39" s="20">
        <f t="shared" si="3"/>
        <v>0</v>
      </c>
      <c r="D39" s="21">
        <f t="shared" si="3"/>
        <v>0</v>
      </c>
      <c r="E39" s="21">
        <f t="shared" si="3"/>
        <v>0</v>
      </c>
      <c r="F39" s="22"/>
      <c r="G39" s="23">
        <f t="shared" si="4"/>
        <v>0</v>
      </c>
      <c r="H39" s="21"/>
      <c r="I39" s="21"/>
      <c r="J39" s="6"/>
      <c r="K39" s="20">
        <f t="shared" si="5"/>
        <v>0</v>
      </c>
      <c r="L39" s="21"/>
      <c r="M39" s="21"/>
      <c r="N39" s="24"/>
      <c r="O39" s="23"/>
      <c r="P39" s="21"/>
      <c r="Q39" s="21"/>
      <c r="R39" s="6"/>
      <c r="S39" s="23">
        <f t="shared" si="6"/>
        <v>0</v>
      </c>
      <c r="T39" s="21"/>
      <c r="U39" s="21"/>
      <c r="V39" s="25"/>
    </row>
    <row r="40" spans="1:22" x14ac:dyDescent="0.2">
      <c r="A40" s="83">
        <f t="shared" si="7"/>
        <v>32</v>
      </c>
      <c r="B40" s="19" t="s">
        <v>13</v>
      </c>
      <c r="C40" s="20">
        <f t="shared" si="3"/>
        <v>0</v>
      </c>
      <c r="D40" s="21">
        <f t="shared" si="3"/>
        <v>0</v>
      </c>
      <c r="E40" s="21">
        <f t="shared" si="3"/>
        <v>0</v>
      </c>
      <c r="F40" s="22"/>
      <c r="G40" s="23">
        <f t="shared" si="4"/>
        <v>0</v>
      </c>
      <c r="H40" s="21"/>
      <c r="I40" s="21"/>
      <c r="J40" s="25"/>
      <c r="K40" s="20">
        <f t="shared" si="5"/>
        <v>0</v>
      </c>
      <c r="L40" s="21"/>
      <c r="M40" s="21"/>
      <c r="N40" s="24"/>
      <c r="O40" s="23"/>
      <c r="P40" s="21"/>
      <c r="Q40" s="21"/>
      <c r="R40" s="6"/>
      <c r="S40" s="23">
        <f t="shared" si="6"/>
        <v>0</v>
      </c>
      <c r="T40" s="21"/>
      <c r="U40" s="21"/>
      <c r="V40" s="25"/>
    </row>
    <row r="41" spans="1:22" x14ac:dyDescent="0.2">
      <c r="A41" s="83">
        <f t="shared" si="7"/>
        <v>33</v>
      </c>
      <c r="B41" s="19" t="s">
        <v>14</v>
      </c>
      <c r="C41" s="20">
        <f t="shared" si="3"/>
        <v>0</v>
      </c>
      <c r="D41" s="21">
        <f t="shared" si="3"/>
        <v>0</v>
      </c>
      <c r="E41" s="21">
        <f t="shared" si="3"/>
        <v>0</v>
      </c>
      <c r="F41" s="22"/>
      <c r="G41" s="23">
        <f t="shared" si="4"/>
        <v>0</v>
      </c>
      <c r="H41" s="21"/>
      <c r="I41" s="21"/>
      <c r="J41" s="25"/>
      <c r="K41" s="20">
        <f t="shared" si="5"/>
        <v>0</v>
      </c>
      <c r="L41" s="21"/>
      <c r="M41" s="21"/>
      <c r="N41" s="24"/>
      <c r="O41" s="23"/>
      <c r="P41" s="21"/>
      <c r="Q41" s="21"/>
      <c r="R41" s="6"/>
      <c r="S41" s="23">
        <f t="shared" si="6"/>
        <v>0</v>
      </c>
      <c r="T41" s="21"/>
      <c r="U41" s="21"/>
      <c r="V41" s="25"/>
    </row>
    <row r="42" spans="1:22" x14ac:dyDescent="0.2">
      <c r="A42" s="83">
        <f t="shared" si="7"/>
        <v>34</v>
      </c>
      <c r="B42" s="19" t="s">
        <v>31</v>
      </c>
      <c r="C42" s="20">
        <f t="shared" si="3"/>
        <v>0</v>
      </c>
      <c r="D42" s="21">
        <f t="shared" si="3"/>
        <v>0</v>
      </c>
      <c r="E42" s="21">
        <f t="shared" si="3"/>
        <v>0</v>
      </c>
      <c r="F42" s="22"/>
      <c r="G42" s="23">
        <f t="shared" si="4"/>
        <v>0</v>
      </c>
      <c r="H42" s="21"/>
      <c r="I42" s="21"/>
      <c r="J42" s="6"/>
      <c r="K42" s="20">
        <f t="shared" si="5"/>
        <v>0</v>
      </c>
      <c r="L42" s="21"/>
      <c r="M42" s="21"/>
      <c r="N42" s="24"/>
      <c r="O42" s="23"/>
      <c r="P42" s="21"/>
      <c r="Q42" s="21"/>
      <c r="R42" s="6"/>
      <c r="S42" s="23">
        <f t="shared" si="6"/>
        <v>0</v>
      </c>
      <c r="T42" s="21"/>
      <c r="U42" s="21"/>
      <c r="V42" s="25"/>
    </row>
    <row r="43" spans="1:22" ht="13.5" thickBot="1" x14ac:dyDescent="0.25">
      <c r="A43" s="98">
        <f t="shared" si="7"/>
        <v>35</v>
      </c>
      <c r="B43" s="48" t="s">
        <v>15</v>
      </c>
      <c r="C43" s="36">
        <f t="shared" si="3"/>
        <v>0</v>
      </c>
      <c r="D43" s="37">
        <f t="shared" si="3"/>
        <v>0</v>
      </c>
      <c r="E43" s="37">
        <f t="shared" si="3"/>
        <v>0</v>
      </c>
      <c r="F43" s="38"/>
      <c r="G43" s="50">
        <f t="shared" si="4"/>
        <v>0</v>
      </c>
      <c r="H43" s="49"/>
      <c r="I43" s="49"/>
      <c r="J43" s="51"/>
      <c r="K43" s="36">
        <f t="shared" si="5"/>
        <v>0</v>
      </c>
      <c r="L43" s="37"/>
      <c r="M43" s="37"/>
      <c r="N43" s="41"/>
      <c r="O43" s="50"/>
      <c r="P43" s="49"/>
      <c r="Q43" s="49"/>
      <c r="R43" s="52"/>
      <c r="S43" s="50">
        <f t="shared" si="6"/>
        <v>0</v>
      </c>
      <c r="T43" s="49"/>
      <c r="U43" s="49"/>
      <c r="V43" s="51"/>
    </row>
    <row r="44" spans="1:22" ht="30.75" thickBot="1" x14ac:dyDescent="0.3">
      <c r="A44" s="63">
        <v>36</v>
      </c>
      <c r="B44" s="64" t="s">
        <v>142</v>
      </c>
      <c r="C44" s="65">
        <f t="shared" si="3"/>
        <v>12628.068999999998</v>
      </c>
      <c r="D44" s="53">
        <f t="shared" si="3"/>
        <v>12616.249999999998</v>
      </c>
      <c r="E44" s="53">
        <f t="shared" si="3"/>
        <v>8198.4619999999977</v>
      </c>
      <c r="F44" s="58">
        <f>J44+N44+R44+V44</f>
        <v>11.819000000000001</v>
      </c>
      <c r="G44" s="66">
        <f>G45+SUM(G55:G85)+SUM(G86:G98)-G90</f>
        <v>5756.8810000000003</v>
      </c>
      <c r="H44" s="53">
        <f>H45+SUM(H55:H85)+SUM(H86:H98)-H90</f>
        <v>5747.0620000000008</v>
      </c>
      <c r="I44" s="53">
        <f>I45+SUM(I55:I85)+SUM(I86:I98)-I90</f>
        <v>3573.1329999999994</v>
      </c>
      <c r="J44" s="53">
        <f>J45+SUM(J55:J85)+SUM(J86:J98)</f>
        <v>9.8190000000000008</v>
      </c>
      <c r="K44" s="57">
        <f>K45+SUM(K55:K98)</f>
        <v>239.86199999999997</v>
      </c>
      <c r="L44" s="53">
        <f>L45+SUM(L55:L98)</f>
        <v>239.86199999999997</v>
      </c>
      <c r="M44" s="53">
        <f>M45+SUM(M55:M98)</f>
        <v>82.593000000000004</v>
      </c>
      <c r="N44" s="99"/>
      <c r="O44" s="100">
        <f>O45+SUM(O55:O98)</f>
        <v>6048.3999999999978</v>
      </c>
      <c r="P44" s="45">
        <f>P45+SUM(P55:P98)</f>
        <v>6048.3999999999978</v>
      </c>
      <c r="Q44" s="45">
        <f>Q45+SUM(Q55:Q98)</f>
        <v>4518.9329999999982</v>
      </c>
      <c r="R44" s="58"/>
      <c r="S44" s="57">
        <f>S45+SUM(S55:S98)</f>
        <v>582.92600000000004</v>
      </c>
      <c r="T44" s="53">
        <f>SUM(T55:T98)</f>
        <v>580.92600000000004</v>
      </c>
      <c r="U44" s="53">
        <f>SUM(U55:U98)</f>
        <v>23.803000000000004</v>
      </c>
      <c r="V44" s="58">
        <f>SUM(V55:V98)</f>
        <v>2</v>
      </c>
    </row>
    <row r="45" spans="1:22" x14ac:dyDescent="0.2">
      <c r="A45" s="68">
        <f>+A44+1</f>
        <v>37</v>
      </c>
      <c r="B45" s="82" t="s">
        <v>143</v>
      </c>
      <c r="C45" s="77">
        <f t="shared" si="3"/>
        <v>287.67100000000005</v>
      </c>
      <c r="D45" s="75">
        <f t="shared" si="3"/>
        <v>287.67100000000005</v>
      </c>
      <c r="E45" s="75">
        <f t="shared" si="3"/>
        <v>134.84699999999998</v>
      </c>
      <c r="F45" s="101"/>
      <c r="G45" s="102">
        <f>H45+J45</f>
        <v>169.44400000000002</v>
      </c>
      <c r="H45" s="103">
        <f>SUM(H46:H54)</f>
        <v>169.44400000000002</v>
      </c>
      <c r="I45" s="103">
        <f>SUM(I46:I53)</f>
        <v>123.249</v>
      </c>
      <c r="J45" s="104"/>
      <c r="K45" s="77">
        <f>+L45</f>
        <v>103.062</v>
      </c>
      <c r="L45" s="75">
        <f>SUM(L46:L54)</f>
        <v>103.062</v>
      </c>
      <c r="M45" s="75"/>
      <c r="N45" s="105"/>
      <c r="O45" s="102">
        <f>P45+R45</f>
        <v>15.164999999999999</v>
      </c>
      <c r="P45" s="103">
        <f>SUM(P46:P53)</f>
        <v>15.164999999999999</v>
      </c>
      <c r="Q45" s="106">
        <f>SUM(Q46:Q53)</f>
        <v>11.597999999999999</v>
      </c>
      <c r="R45" s="107"/>
      <c r="S45" s="108"/>
      <c r="T45" s="109"/>
      <c r="U45" s="109"/>
      <c r="V45" s="105"/>
    </row>
    <row r="46" spans="1:22" x14ac:dyDescent="0.2">
      <c r="A46" s="83">
        <v>38</v>
      </c>
      <c r="B46" s="33" t="s">
        <v>144</v>
      </c>
      <c r="C46" s="14">
        <f>D46+F46</f>
        <v>9</v>
      </c>
      <c r="D46" s="86">
        <f>G46+K46+O46+S46</f>
        <v>9</v>
      </c>
      <c r="E46" s="86">
        <f>I46+M46+Q46+U46</f>
        <v>6.8979999999999997</v>
      </c>
      <c r="F46" s="87"/>
      <c r="G46" s="88"/>
      <c r="H46" s="86"/>
      <c r="I46" s="86"/>
      <c r="J46" s="90"/>
      <c r="K46" s="88"/>
      <c r="L46" s="86"/>
      <c r="M46" s="86"/>
      <c r="N46" s="29"/>
      <c r="O46" s="14">
        <f>P46+R46</f>
        <v>9</v>
      </c>
      <c r="P46" s="86">
        <v>9</v>
      </c>
      <c r="Q46" s="86">
        <v>6.8979999999999997</v>
      </c>
      <c r="R46" s="90"/>
      <c r="S46" s="92"/>
      <c r="T46" s="86"/>
      <c r="U46" s="86"/>
      <c r="V46" s="110"/>
    </row>
    <row r="47" spans="1:22" x14ac:dyDescent="0.2">
      <c r="A47" s="83">
        <v>39</v>
      </c>
      <c r="B47" s="33" t="s">
        <v>145</v>
      </c>
      <c r="C47" s="14">
        <f t="shared" si="3"/>
        <v>103.062</v>
      </c>
      <c r="D47" s="86">
        <f t="shared" si="3"/>
        <v>103.062</v>
      </c>
      <c r="E47" s="86"/>
      <c r="F47" s="87"/>
      <c r="G47" s="88"/>
      <c r="H47" s="86"/>
      <c r="I47" s="86"/>
      <c r="J47" s="85"/>
      <c r="K47" s="14">
        <f>+L47</f>
        <v>103.062</v>
      </c>
      <c r="L47" s="86">
        <v>103.062</v>
      </c>
      <c r="M47" s="86"/>
      <c r="N47" s="85"/>
      <c r="O47" s="14"/>
      <c r="P47" s="86"/>
      <c r="Q47" s="86"/>
      <c r="R47" s="85"/>
      <c r="S47" s="92"/>
      <c r="T47" s="86"/>
      <c r="U47" s="86"/>
      <c r="V47" s="85"/>
    </row>
    <row r="48" spans="1:22" x14ac:dyDescent="0.2">
      <c r="A48" s="83">
        <v>40</v>
      </c>
      <c r="B48" s="33" t="s">
        <v>146</v>
      </c>
      <c r="C48" s="14">
        <f t="shared" si="3"/>
        <v>0</v>
      </c>
      <c r="D48" s="86">
        <f t="shared" si="3"/>
        <v>0</v>
      </c>
      <c r="E48" s="86"/>
      <c r="F48" s="87"/>
      <c r="G48" s="88">
        <f t="shared" ref="G48:G54" si="8">H48+J48</f>
        <v>0</v>
      </c>
      <c r="H48" s="86"/>
      <c r="I48" s="86"/>
      <c r="J48" s="85"/>
      <c r="K48" s="23"/>
      <c r="L48" s="86"/>
      <c r="M48" s="86"/>
      <c r="N48" s="85"/>
      <c r="O48" s="14"/>
      <c r="P48" s="86"/>
      <c r="Q48" s="86"/>
      <c r="R48" s="85"/>
      <c r="S48" s="92"/>
      <c r="T48" s="86"/>
      <c r="U48" s="86"/>
      <c r="V48" s="85"/>
    </row>
    <row r="49" spans="1:22" x14ac:dyDescent="0.2">
      <c r="A49" s="83">
        <v>41</v>
      </c>
      <c r="B49" s="32" t="s">
        <v>147</v>
      </c>
      <c r="C49" s="14">
        <f t="shared" si="3"/>
        <v>0</v>
      </c>
      <c r="D49" s="86">
        <f t="shared" si="3"/>
        <v>0</v>
      </c>
      <c r="E49" s="86"/>
      <c r="F49" s="87"/>
      <c r="G49" s="88">
        <f t="shared" si="8"/>
        <v>0</v>
      </c>
      <c r="H49" s="86"/>
      <c r="I49" s="86"/>
      <c r="J49" s="85"/>
      <c r="K49" s="88"/>
      <c r="L49" s="86"/>
      <c r="M49" s="86"/>
      <c r="N49" s="85"/>
      <c r="O49" s="14"/>
      <c r="P49" s="86"/>
      <c r="Q49" s="86"/>
      <c r="R49" s="85"/>
      <c r="S49" s="92"/>
      <c r="T49" s="86"/>
      <c r="U49" s="86"/>
      <c r="V49" s="85"/>
    </row>
    <row r="50" spans="1:22" x14ac:dyDescent="0.2">
      <c r="A50" s="83">
        <f>+A49+1</f>
        <v>42</v>
      </c>
      <c r="B50" s="111" t="s">
        <v>148</v>
      </c>
      <c r="C50" s="14">
        <f t="shared" si="3"/>
        <v>0</v>
      </c>
      <c r="D50" s="86">
        <f t="shared" si="3"/>
        <v>0</v>
      </c>
      <c r="E50" s="86"/>
      <c r="F50" s="87"/>
      <c r="G50" s="88">
        <f t="shared" si="8"/>
        <v>0</v>
      </c>
      <c r="H50" s="86"/>
      <c r="I50" s="86"/>
      <c r="J50" s="85"/>
      <c r="K50" s="88"/>
      <c r="L50" s="86"/>
      <c r="M50" s="86"/>
      <c r="N50" s="85"/>
      <c r="O50" s="23"/>
      <c r="P50" s="86"/>
      <c r="Q50" s="86"/>
      <c r="R50" s="85"/>
      <c r="S50" s="92"/>
      <c r="T50" s="86"/>
      <c r="U50" s="86"/>
      <c r="V50" s="85"/>
    </row>
    <row r="51" spans="1:22" x14ac:dyDescent="0.2">
      <c r="A51" s="83">
        <v>43</v>
      </c>
      <c r="B51" s="33" t="s">
        <v>149</v>
      </c>
      <c r="C51" s="14">
        <f t="shared" si="3"/>
        <v>0</v>
      </c>
      <c r="D51" s="86">
        <f t="shared" si="3"/>
        <v>0</v>
      </c>
      <c r="E51" s="86"/>
      <c r="F51" s="87"/>
      <c r="G51" s="88">
        <f t="shared" si="8"/>
        <v>0</v>
      </c>
      <c r="H51" s="86"/>
      <c r="I51" s="86"/>
      <c r="J51" s="85"/>
      <c r="K51" s="88"/>
      <c r="L51" s="86"/>
      <c r="M51" s="86"/>
      <c r="N51" s="85"/>
      <c r="O51" s="23"/>
      <c r="P51" s="86"/>
      <c r="Q51" s="86"/>
      <c r="R51" s="85"/>
      <c r="S51" s="92"/>
      <c r="T51" s="86"/>
      <c r="U51" s="86"/>
      <c r="V51" s="85"/>
    </row>
    <row r="52" spans="1:22" x14ac:dyDescent="0.2">
      <c r="A52" s="83">
        <v>44</v>
      </c>
      <c r="B52" s="33" t="s">
        <v>150</v>
      </c>
      <c r="C52" s="14">
        <f t="shared" si="3"/>
        <v>155.13</v>
      </c>
      <c r="D52" s="86">
        <f t="shared" si="3"/>
        <v>155.13</v>
      </c>
      <c r="E52" s="17">
        <f>I52+M52+Q52+U52</f>
        <v>114.852</v>
      </c>
      <c r="F52" s="22"/>
      <c r="G52" s="88">
        <f t="shared" si="8"/>
        <v>148.965</v>
      </c>
      <c r="H52" s="86">
        <v>148.965</v>
      </c>
      <c r="I52" s="86">
        <v>110.152</v>
      </c>
      <c r="J52" s="85"/>
      <c r="K52" s="88"/>
      <c r="L52" s="86"/>
      <c r="M52" s="86"/>
      <c r="N52" s="85"/>
      <c r="O52" s="14">
        <f>P52+R52</f>
        <v>6.165</v>
      </c>
      <c r="P52" s="86">
        <v>6.165</v>
      </c>
      <c r="Q52" s="86">
        <v>4.7</v>
      </c>
      <c r="R52" s="85"/>
      <c r="S52" s="92"/>
      <c r="T52" s="86"/>
      <c r="U52" s="86"/>
      <c r="V52" s="85"/>
    </row>
    <row r="53" spans="1:22" x14ac:dyDescent="0.2">
      <c r="A53" s="83">
        <v>45</v>
      </c>
      <c r="B53" s="33" t="s">
        <v>151</v>
      </c>
      <c r="C53" s="14">
        <f t="shared" si="3"/>
        <v>20.478999999999999</v>
      </c>
      <c r="D53" s="86">
        <f t="shared" si="3"/>
        <v>20.478999999999999</v>
      </c>
      <c r="E53" s="17">
        <f>I53+M53+Q53+U53</f>
        <v>13.097</v>
      </c>
      <c r="F53" s="22"/>
      <c r="G53" s="88">
        <f t="shared" si="8"/>
        <v>20.478999999999999</v>
      </c>
      <c r="H53" s="86">
        <v>20.478999999999999</v>
      </c>
      <c r="I53" s="86">
        <v>13.097</v>
      </c>
      <c r="J53" s="85"/>
      <c r="K53" s="88"/>
      <c r="L53" s="86"/>
      <c r="M53" s="86"/>
      <c r="N53" s="85"/>
      <c r="O53" s="23"/>
      <c r="P53" s="86"/>
      <c r="Q53" s="86"/>
      <c r="R53" s="85"/>
      <c r="S53" s="92"/>
      <c r="T53" s="86"/>
      <c r="U53" s="86"/>
      <c r="V53" s="85"/>
    </row>
    <row r="54" spans="1:22" ht="25.5" x14ac:dyDescent="0.2">
      <c r="A54" s="83">
        <v>46</v>
      </c>
      <c r="B54" s="96" t="s">
        <v>152</v>
      </c>
      <c r="C54" s="14">
        <f t="shared" si="3"/>
        <v>0</v>
      </c>
      <c r="D54" s="86">
        <f t="shared" si="3"/>
        <v>0</v>
      </c>
      <c r="E54" s="21"/>
      <c r="F54" s="22"/>
      <c r="G54" s="88">
        <f t="shared" si="8"/>
        <v>0</v>
      </c>
      <c r="H54" s="86"/>
      <c r="I54" s="86"/>
      <c r="J54" s="85"/>
      <c r="K54" s="88"/>
      <c r="L54" s="86"/>
      <c r="M54" s="86"/>
      <c r="N54" s="85"/>
      <c r="O54" s="23"/>
      <c r="P54" s="86"/>
      <c r="Q54" s="86"/>
      <c r="R54" s="85"/>
      <c r="S54" s="92"/>
      <c r="T54" s="86"/>
      <c r="U54" s="86"/>
      <c r="V54" s="85"/>
    </row>
    <row r="55" spans="1:22" x14ac:dyDescent="0.2">
      <c r="A55" s="83">
        <v>47</v>
      </c>
      <c r="B55" s="19" t="s">
        <v>32</v>
      </c>
      <c r="C55" s="23">
        <f t="shared" ref="C55:E60" si="9">+G55+K55+O55+S55</f>
        <v>365.226</v>
      </c>
      <c r="D55" s="21">
        <f t="shared" si="9"/>
        <v>365.226</v>
      </c>
      <c r="E55" s="21">
        <f t="shared" si="9"/>
        <v>238.83999999999997</v>
      </c>
      <c r="F55" s="22"/>
      <c r="G55" s="23">
        <f t="shared" ref="G55:G60" si="10">+H55</f>
        <v>234.202</v>
      </c>
      <c r="H55" s="21">
        <v>234.202</v>
      </c>
      <c r="I55" s="26">
        <v>159.52799999999999</v>
      </c>
      <c r="J55" s="85"/>
      <c r="K55" s="88"/>
      <c r="L55" s="86"/>
      <c r="M55" s="86"/>
      <c r="N55" s="85"/>
      <c r="O55" s="23">
        <f t="shared" ref="O55:O89" si="11">+P55</f>
        <v>107.324</v>
      </c>
      <c r="P55" s="21">
        <v>107.324</v>
      </c>
      <c r="Q55" s="21">
        <v>79.311999999999998</v>
      </c>
      <c r="R55" s="6"/>
      <c r="S55" s="20">
        <f t="shared" ref="S55:S80" si="12">+T55</f>
        <v>23.7</v>
      </c>
      <c r="T55" s="21">
        <v>23.7</v>
      </c>
      <c r="U55" s="21"/>
      <c r="V55" s="6"/>
    </row>
    <row r="56" spans="1:22" x14ac:dyDescent="0.2">
      <c r="A56" s="83">
        <f t="shared" ref="A56:A62" si="13">+A55+1</f>
        <v>48</v>
      </c>
      <c r="B56" s="19" t="s">
        <v>33</v>
      </c>
      <c r="C56" s="23">
        <f t="shared" si="9"/>
        <v>615.23500000000013</v>
      </c>
      <c r="D56" s="21">
        <f t="shared" si="9"/>
        <v>615.23500000000013</v>
      </c>
      <c r="E56" s="21">
        <f t="shared" si="9"/>
        <v>395.31299999999999</v>
      </c>
      <c r="F56" s="22"/>
      <c r="G56" s="23">
        <f t="shared" si="10"/>
        <v>410.77100000000002</v>
      </c>
      <c r="H56" s="21">
        <v>410.77100000000002</v>
      </c>
      <c r="I56" s="26">
        <v>281.18</v>
      </c>
      <c r="J56" s="85"/>
      <c r="K56" s="88"/>
      <c r="L56" s="86"/>
      <c r="M56" s="86"/>
      <c r="N56" s="85"/>
      <c r="O56" s="23">
        <f t="shared" si="11"/>
        <v>154.524</v>
      </c>
      <c r="P56" s="21">
        <v>154.524</v>
      </c>
      <c r="Q56" s="21">
        <v>114.133</v>
      </c>
      <c r="R56" s="6"/>
      <c r="S56" s="20">
        <f t="shared" si="12"/>
        <v>49.94</v>
      </c>
      <c r="T56" s="21">
        <v>49.94</v>
      </c>
      <c r="U56" s="21"/>
      <c r="V56" s="6"/>
    </row>
    <row r="57" spans="1:22" x14ac:dyDescent="0.2">
      <c r="A57" s="83">
        <f t="shared" si="13"/>
        <v>49</v>
      </c>
      <c r="B57" s="19" t="s">
        <v>18</v>
      </c>
      <c r="C57" s="23">
        <f t="shared" si="9"/>
        <v>250.35600000000002</v>
      </c>
      <c r="D57" s="21">
        <f t="shared" si="9"/>
        <v>250.35600000000002</v>
      </c>
      <c r="E57" s="21">
        <f t="shared" si="9"/>
        <v>149.86500000000001</v>
      </c>
      <c r="F57" s="22"/>
      <c r="G57" s="23">
        <f t="shared" si="10"/>
        <v>161.22800000000001</v>
      </c>
      <c r="H57" s="21">
        <v>161.22800000000001</v>
      </c>
      <c r="I57" s="26">
        <v>92.748000000000005</v>
      </c>
      <c r="J57" s="85"/>
      <c r="K57" s="88"/>
      <c r="L57" s="86"/>
      <c r="M57" s="86"/>
      <c r="N57" s="85"/>
      <c r="O57" s="23">
        <f t="shared" si="11"/>
        <v>77.254000000000005</v>
      </c>
      <c r="P57" s="21">
        <v>77.254000000000005</v>
      </c>
      <c r="Q57" s="21">
        <v>57.116999999999997</v>
      </c>
      <c r="R57" s="6"/>
      <c r="S57" s="20">
        <f t="shared" si="12"/>
        <v>11.874000000000001</v>
      </c>
      <c r="T57" s="21">
        <v>11.874000000000001</v>
      </c>
      <c r="U57" s="21"/>
      <c r="V57" s="6"/>
    </row>
    <row r="58" spans="1:22" x14ac:dyDescent="0.2">
      <c r="A58" s="83">
        <f t="shared" si="13"/>
        <v>50</v>
      </c>
      <c r="B58" s="19" t="s">
        <v>101</v>
      </c>
      <c r="C58" s="23">
        <f t="shared" si="9"/>
        <v>507.96699999999998</v>
      </c>
      <c r="D58" s="21">
        <f t="shared" si="9"/>
        <v>507.96699999999998</v>
      </c>
      <c r="E58" s="21">
        <f t="shared" si="9"/>
        <v>311.05700000000002</v>
      </c>
      <c r="F58" s="22"/>
      <c r="G58" s="23">
        <f t="shared" si="10"/>
        <v>251.68199999999999</v>
      </c>
      <c r="H58" s="21">
        <v>251.68199999999999</v>
      </c>
      <c r="I58" s="21">
        <v>160.03700000000001</v>
      </c>
      <c r="J58" s="85"/>
      <c r="K58" s="88"/>
      <c r="L58" s="86"/>
      <c r="M58" s="86"/>
      <c r="N58" s="85"/>
      <c r="O58" s="23">
        <f t="shared" si="11"/>
        <v>204.285</v>
      </c>
      <c r="P58" s="21">
        <v>204.285</v>
      </c>
      <c r="Q58" s="21">
        <v>151.02000000000001</v>
      </c>
      <c r="R58" s="6"/>
      <c r="S58" s="20">
        <f t="shared" si="12"/>
        <v>52</v>
      </c>
      <c r="T58" s="21">
        <v>52</v>
      </c>
      <c r="U58" s="21"/>
      <c r="V58" s="6"/>
    </row>
    <row r="59" spans="1:22" x14ac:dyDescent="0.2">
      <c r="A59" s="83">
        <f t="shared" si="13"/>
        <v>51</v>
      </c>
      <c r="B59" s="19" t="s">
        <v>102</v>
      </c>
      <c r="C59" s="23">
        <f t="shared" si="9"/>
        <v>187.17400000000001</v>
      </c>
      <c r="D59" s="21">
        <f t="shared" si="9"/>
        <v>187.17400000000001</v>
      </c>
      <c r="E59" s="21">
        <f t="shared" si="9"/>
        <v>118.002</v>
      </c>
      <c r="F59" s="22"/>
      <c r="G59" s="23">
        <f t="shared" si="10"/>
        <v>125.989</v>
      </c>
      <c r="H59" s="21">
        <v>125.989</v>
      </c>
      <c r="I59" s="21">
        <v>80.013999999999996</v>
      </c>
      <c r="J59" s="85"/>
      <c r="K59" s="88"/>
      <c r="L59" s="86"/>
      <c r="M59" s="86"/>
      <c r="N59" s="85"/>
      <c r="O59" s="23">
        <f t="shared" si="11"/>
        <v>51.384999999999998</v>
      </c>
      <c r="P59" s="21">
        <v>51.384999999999998</v>
      </c>
      <c r="Q59" s="21">
        <v>37.988</v>
      </c>
      <c r="R59" s="6"/>
      <c r="S59" s="20">
        <f t="shared" si="12"/>
        <v>9.8000000000000007</v>
      </c>
      <c r="T59" s="21">
        <v>9.8000000000000007</v>
      </c>
      <c r="U59" s="21"/>
      <c r="V59" s="6"/>
    </row>
    <row r="60" spans="1:22" x14ac:dyDescent="0.2">
      <c r="A60" s="83">
        <f t="shared" si="13"/>
        <v>52</v>
      </c>
      <c r="B60" s="19" t="s">
        <v>103</v>
      </c>
      <c r="C60" s="23">
        <f t="shared" si="9"/>
        <v>217.50700000000001</v>
      </c>
      <c r="D60" s="21">
        <f t="shared" si="9"/>
        <v>217.50700000000001</v>
      </c>
      <c r="E60" s="21">
        <f t="shared" si="9"/>
        <v>153.99099999999999</v>
      </c>
      <c r="F60" s="22"/>
      <c r="G60" s="23">
        <f t="shared" si="10"/>
        <v>105.001</v>
      </c>
      <c r="H60" s="21">
        <v>105.001</v>
      </c>
      <c r="I60" s="21">
        <v>76.888999999999996</v>
      </c>
      <c r="J60" s="85"/>
      <c r="K60" s="88"/>
      <c r="L60" s="86"/>
      <c r="M60" s="86"/>
      <c r="N60" s="85"/>
      <c r="O60" s="23">
        <f t="shared" si="11"/>
        <v>103.206</v>
      </c>
      <c r="P60" s="21">
        <v>103.206</v>
      </c>
      <c r="Q60" s="21">
        <v>77.102000000000004</v>
      </c>
      <c r="R60" s="6"/>
      <c r="S60" s="20">
        <f t="shared" si="12"/>
        <v>9.3000000000000007</v>
      </c>
      <c r="T60" s="21">
        <v>9.3000000000000007</v>
      </c>
      <c r="U60" s="21"/>
      <c r="V60" s="6"/>
    </row>
    <row r="61" spans="1:22" x14ac:dyDescent="0.2">
      <c r="A61" s="83">
        <f t="shared" si="13"/>
        <v>53</v>
      </c>
      <c r="B61" s="47" t="s">
        <v>104</v>
      </c>
      <c r="C61" s="23">
        <f t="shared" ref="C61:E62" si="14">G61+K61+O61+S61</f>
        <v>99.957999999999998</v>
      </c>
      <c r="D61" s="21">
        <f t="shared" si="14"/>
        <v>99.957999999999998</v>
      </c>
      <c r="E61" s="21">
        <f t="shared" si="14"/>
        <v>73.231000000000009</v>
      </c>
      <c r="F61" s="22"/>
      <c r="G61" s="23">
        <f>H61+J61</f>
        <v>12.282999999999999</v>
      </c>
      <c r="H61" s="21">
        <v>12.282999999999999</v>
      </c>
      <c r="I61" s="21">
        <v>8.3070000000000004</v>
      </c>
      <c r="J61" s="85"/>
      <c r="K61" s="88"/>
      <c r="L61" s="86"/>
      <c r="M61" s="86"/>
      <c r="N61" s="85"/>
      <c r="O61" s="23">
        <f t="shared" si="11"/>
        <v>87.674999999999997</v>
      </c>
      <c r="P61" s="21">
        <v>87.674999999999997</v>
      </c>
      <c r="Q61" s="21">
        <v>64.924000000000007</v>
      </c>
      <c r="R61" s="6"/>
      <c r="S61" s="20"/>
      <c r="T61" s="21"/>
      <c r="U61" s="21"/>
      <c r="V61" s="6"/>
    </row>
    <row r="62" spans="1:22" x14ac:dyDescent="0.2">
      <c r="A62" s="83">
        <f t="shared" si="13"/>
        <v>54</v>
      </c>
      <c r="B62" s="46" t="s">
        <v>153</v>
      </c>
      <c r="C62" s="23">
        <f t="shared" si="14"/>
        <v>77.878</v>
      </c>
      <c r="D62" s="21">
        <f t="shared" si="14"/>
        <v>77.878</v>
      </c>
      <c r="E62" s="21">
        <f t="shared" si="14"/>
        <v>56.347000000000001</v>
      </c>
      <c r="F62" s="22"/>
      <c r="G62" s="23">
        <f>H62+J62</f>
        <v>38.540999999999997</v>
      </c>
      <c r="H62" s="21">
        <v>38.540999999999997</v>
      </c>
      <c r="I62" s="21">
        <v>26.817</v>
      </c>
      <c r="J62" s="6"/>
      <c r="K62" s="23"/>
      <c r="L62" s="21"/>
      <c r="M62" s="21"/>
      <c r="N62" s="6"/>
      <c r="O62" s="23">
        <f t="shared" si="11"/>
        <v>39.337000000000003</v>
      </c>
      <c r="P62" s="21">
        <v>39.337000000000003</v>
      </c>
      <c r="Q62" s="21">
        <v>29.53</v>
      </c>
      <c r="R62" s="6"/>
      <c r="S62" s="20"/>
      <c r="T62" s="21"/>
      <c r="U62" s="21"/>
      <c r="V62" s="6"/>
    </row>
    <row r="63" spans="1:22" x14ac:dyDescent="0.2">
      <c r="A63" s="83">
        <v>55</v>
      </c>
      <c r="B63" s="19" t="s">
        <v>40</v>
      </c>
      <c r="C63" s="23">
        <f t="shared" ref="C63:F73" si="15">+G63+K63+O63+S63</f>
        <v>624.67700000000002</v>
      </c>
      <c r="D63" s="21">
        <f t="shared" si="15"/>
        <v>624.67700000000002</v>
      </c>
      <c r="E63" s="21">
        <f t="shared" si="15"/>
        <v>400.18200000000002</v>
      </c>
      <c r="F63" s="22"/>
      <c r="G63" s="23">
        <f>+H63+J63</f>
        <v>389.04599999999999</v>
      </c>
      <c r="H63" s="21">
        <v>389.04599999999999</v>
      </c>
      <c r="I63" s="21">
        <v>262.05900000000003</v>
      </c>
      <c r="J63" s="6"/>
      <c r="K63" s="88"/>
      <c r="L63" s="86"/>
      <c r="M63" s="86"/>
      <c r="N63" s="85"/>
      <c r="O63" s="23">
        <f t="shared" si="11"/>
        <v>186.53100000000001</v>
      </c>
      <c r="P63" s="21">
        <v>186.53100000000001</v>
      </c>
      <c r="Q63" s="21">
        <v>138.12299999999999</v>
      </c>
      <c r="R63" s="6"/>
      <c r="S63" s="20">
        <f t="shared" si="12"/>
        <v>49.1</v>
      </c>
      <c r="T63" s="21">
        <v>49.1</v>
      </c>
      <c r="U63" s="21"/>
      <c r="V63" s="6"/>
    </row>
    <row r="64" spans="1:22" x14ac:dyDescent="0.2">
      <c r="A64" s="83">
        <f>+A63+1</f>
        <v>56</v>
      </c>
      <c r="B64" s="19" t="s">
        <v>21</v>
      </c>
      <c r="C64" s="23">
        <f t="shared" si="15"/>
        <v>603.21199999999999</v>
      </c>
      <c r="D64" s="21">
        <f t="shared" si="15"/>
        <v>603.21199999999999</v>
      </c>
      <c r="E64" s="21">
        <f t="shared" si="15"/>
        <v>415.82900000000001</v>
      </c>
      <c r="F64" s="22"/>
      <c r="G64" s="23">
        <f t="shared" ref="G64:G71" si="16">+H64</f>
        <v>157.303</v>
      </c>
      <c r="H64" s="21">
        <v>157.303</v>
      </c>
      <c r="I64" s="21">
        <v>96.394000000000005</v>
      </c>
      <c r="J64" s="6"/>
      <c r="K64" s="23"/>
      <c r="L64" s="21"/>
      <c r="M64" s="21"/>
      <c r="N64" s="6"/>
      <c r="O64" s="23">
        <f t="shared" si="11"/>
        <v>429.40899999999999</v>
      </c>
      <c r="P64" s="21">
        <v>429.40899999999999</v>
      </c>
      <c r="Q64" s="21">
        <v>319.435</v>
      </c>
      <c r="R64" s="6"/>
      <c r="S64" s="20">
        <f>+T64+V64</f>
        <v>16.5</v>
      </c>
      <c r="T64" s="21">
        <v>16.5</v>
      </c>
      <c r="U64" s="21"/>
      <c r="V64" s="6"/>
    </row>
    <row r="65" spans="1:22" x14ac:dyDescent="0.2">
      <c r="A65" s="83">
        <f>+A64+1</f>
        <v>57</v>
      </c>
      <c r="B65" s="19" t="s">
        <v>105</v>
      </c>
      <c r="C65" s="23">
        <f t="shared" si="15"/>
        <v>111.27</v>
      </c>
      <c r="D65" s="21">
        <f t="shared" si="15"/>
        <v>111.27</v>
      </c>
      <c r="E65" s="21">
        <f t="shared" si="15"/>
        <v>76.388999999999996</v>
      </c>
      <c r="F65" s="22"/>
      <c r="G65" s="23">
        <f t="shared" si="16"/>
        <v>44.99</v>
      </c>
      <c r="H65" s="21">
        <v>44.99</v>
      </c>
      <c r="I65" s="21">
        <v>32.421999999999997</v>
      </c>
      <c r="J65" s="85"/>
      <c r="K65" s="23"/>
      <c r="L65" s="86"/>
      <c r="M65" s="86"/>
      <c r="N65" s="85"/>
      <c r="O65" s="23">
        <f t="shared" si="11"/>
        <v>58.98</v>
      </c>
      <c r="P65" s="21">
        <v>58.98</v>
      </c>
      <c r="Q65" s="21">
        <v>43.966999999999999</v>
      </c>
      <c r="R65" s="6"/>
      <c r="S65" s="20">
        <f t="shared" si="12"/>
        <v>7.3</v>
      </c>
      <c r="T65" s="21">
        <v>7.3</v>
      </c>
      <c r="U65" s="21"/>
      <c r="V65" s="6"/>
    </row>
    <row r="66" spans="1:22" x14ac:dyDescent="0.2">
      <c r="A66" s="83">
        <v>58</v>
      </c>
      <c r="B66" s="19" t="s">
        <v>34</v>
      </c>
      <c r="C66" s="23">
        <f t="shared" si="15"/>
        <v>269.07600000000002</v>
      </c>
      <c r="D66" s="21">
        <f t="shared" si="15"/>
        <v>269.07600000000002</v>
      </c>
      <c r="E66" s="21">
        <f t="shared" si="15"/>
        <v>176.86699999999999</v>
      </c>
      <c r="F66" s="22"/>
      <c r="G66" s="23">
        <f t="shared" si="16"/>
        <v>150.792</v>
      </c>
      <c r="H66" s="21">
        <v>150.792</v>
      </c>
      <c r="I66" s="21">
        <v>95.168999999999997</v>
      </c>
      <c r="J66" s="85"/>
      <c r="K66" s="88"/>
      <c r="L66" s="86"/>
      <c r="M66" s="86"/>
      <c r="N66" s="85"/>
      <c r="O66" s="23">
        <f t="shared" si="11"/>
        <v>108.28400000000001</v>
      </c>
      <c r="P66" s="21">
        <v>108.28400000000001</v>
      </c>
      <c r="Q66" s="21">
        <v>81.697999999999993</v>
      </c>
      <c r="R66" s="6"/>
      <c r="S66" s="20">
        <f t="shared" si="12"/>
        <v>10</v>
      </c>
      <c r="T66" s="21">
        <v>10</v>
      </c>
      <c r="U66" s="21"/>
      <c r="V66" s="6"/>
    </row>
    <row r="67" spans="1:22" x14ac:dyDescent="0.2">
      <c r="A67" s="83">
        <f>+A66+1</f>
        <v>59</v>
      </c>
      <c r="B67" s="19" t="s">
        <v>41</v>
      </c>
      <c r="C67" s="23">
        <f t="shared" si="15"/>
        <v>225.73699999999999</v>
      </c>
      <c r="D67" s="21">
        <f t="shared" si="15"/>
        <v>222.73699999999999</v>
      </c>
      <c r="E67" s="21">
        <f t="shared" si="15"/>
        <v>164.20500000000001</v>
      </c>
      <c r="F67" s="22">
        <f t="shared" si="15"/>
        <v>3</v>
      </c>
      <c r="G67" s="23">
        <f>+H67+J67</f>
        <v>32.887</v>
      </c>
      <c r="H67" s="21">
        <v>29.887</v>
      </c>
      <c r="I67" s="21">
        <v>21.202999999999999</v>
      </c>
      <c r="J67" s="6">
        <v>3</v>
      </c>
      <c r="K67" s="88"/>
      <c r="L67" s="86"/>
      <c r="M67" s="86"/>
      <c r="N67" s="85"/>
      <c r="O67" s="23">
        <f t="shared" si="11"/>
        <v>188.85</v>
      </c>
      <c r="P67" s="21">
        <v>188.85</v>
      </c>
      <c r="Q67" s="21">
        <v>141.00200000000001</v>
      </c>
      <c r="R67" s="6"/>
      <c r="S67" s="20">
        <f t="shared" si="12"/>
        <v>4</v>
      </c>
      <c r="T67" s="21">
        <v>4</v>
      </c>
      <c r="U67" s="21">
        <v>2</v>
      </c>
      <c r="V67" s="6"/>
    </row>
    <row r="68" spans="1:22" x14ac:dyDescent="0.2">
      <c r="A68" s="83">
        <v>60</v>
      </c>
      <c r="B68" s="19" t="s">
        <v>106</v>
      </c>
      <c r="C68" s="23">
        <f t="shared" si="15"/>
        <v>10.870999999999999</v>
      </c>
      <c r="D68" s="21">
        <f t="shared" si="15"/>
        <v>10.870999999999999</v>
      </c>
      <c r="E68" s="21">
        <f t="shared" si="15"/>
        <v>7.4240000000000004</v>
      </c>
      <c r="F68" s="22"/>
      <c r="G68" s="23"/>
      <c r="H68" s="21"/>
      <c r="I68" s="21"/>
      <c r="J68" s="85"/>
      <c r="K68" s="23">
        <f>+L68</f>
        <v>0.7</v>
      </c>
      <c r="L68" s="21">
        <v>0.7</v>
      </c>
      <c r="M68" s="86"/>
      <c r="N68" s="85"/>
      <c r="O68" s="23">
        <f t="shared" si="11"/>
        <v>10.170999999999999</v>
      </c>
      <c r="P68" s="21">
        <v>10.170999999999999</v>
      </c>
      <c r="Q68" s="21">
        <v>7.4240000000000004</v>
      </c>
      <c r="R68" s="6"/>
      <c r="S68" s="20"/>
      <c r="T68" s="21"/>
      <c r="U68" s="21"/>
      <c r="V68" s="6"/>
    </row>
    <row r="69" spans="1:22" x14ac:dyDescent="0.2">
      <c r="A69" s="83">
        <v>61</v>
      </c>
      <c r="B69" s="19" t="s">
        <v>107</v>
      </c>
      <c r="C69" s="23">
        <f t="shared" si="15"/>
        <v>330.24099999999999</v>
      </c>
      <c r="D69" s="21">
        <f t="shared" si="15"/>
        <v>330.24099999999999</v>
      </c>
      <c r="E69" s="21">
        <f t="shared" si="15"/>
        <v>215.035</v>
      </c>
      <c r="F69" s="22"/>
      <c r="G69" s="23">
        <f t="shared" si="16"/>
        <v>179.85300000000001</v>
      </c>
      <c r="H69" s="21">
        <v>179.85300000000001</v>
      </c>
      <c r="I69" s="21">
        <v>112.714</v>
      </c>
      <c r="J69" s="85"/>
      <c r="K69" s="88"/>
      <c r="L69" s="86"/>
      <c r="M69" s="86"/>
      <c r="N69" s="85"/>
      <c r="O69" s="23">
        <f t="shared" si="11"/>
        <v>135.88800000000001</v>
      </c>
      <c r="P69" s="21">
        <v>135.88800000000001</v>
      </c>
      <c r="Q69" s="21">
        <v>102.321</v>
      </c>
      <c r="R69" s="6"/>
      <c r="S69" s="20">
        <f t="shared" si="12"/>
        <v>14.5</v>
      </c>
      <c r="T69" s="21">
        <v>14.5</v>
      </c>
      <c r="U69" s="21"/>
      <c r="V69" s="6"/>
    </row>
    <row r="70" spans="1:22" x14ac:dyDescent="0.2">
      <c r="A70" s="83">
        <v>62</v>
      </c>
      <c r="B70" s="19" t="s">
        <v>22</v>
      </c>
      <c r="C70" s="23">
        <f t="shared" si="15"/>
        <v>1724.7089999999998</v>
      </c>
      <c r="D70" s="21">
        <f t="shared" si="15"/>
        <v>1723.7089999999998</v>
      </c>
      <c r="E70" s="21">
        <f t="shared" si="15"/>
        <v>1117.961</v>
      </c>
      <c r="F70" s="22">
        <f t="shared" si="15"/>
        <v>1</v>
      </c>
      <c r="G70" s="23">
        <f t="shared" si="16"/>
        <v>657.93399999999997</v>
      </c>
      <c r="H70" s="21">
        <v>657.93399999999997</v>
      </c>
      <c r="I70" s="21">
        <v>375.584</v>
      </c>
      <c r="J70" s="85"/>
      <c r="K70" s="88"/>
      <c r="L70" s="86"/>
      <c r="M70" s="86"/>
      <c r="N70" s="85"/>
      <c r="O70" s="23">
        <f>P70+R70</f>
        <v>991.77499999999998</v>
      </c>
      <c r="P70" s="21">
        <v>991.77499999999998</v>
      </c>
      <c r="Q70" s="21">
        <v>742.37699999999995</v>
      </c>
      <c r="R70" s="6"/>
      <c r="S70" s="20">
        <f>+T70+V70</f>
        <v>75</v>
      </c>
      <c r="T70" s="21">
        <v>74</v>
      </c>
      <c r="U70" s="21"/>
      <c r="V70" s="6">
        <v>1</v>
      </c>
    </row>
    <row r="71" spans="1:22" x14ac:dyDescent="0.2">
      <c r="A71" s="83">
        <v>63</v>
      </c>
      <c r="B71" s="19" t="s">
        <v>154</v>
      </c>
      <c r="C71" s="23">
        <f t="shared" si="15"/>
        <v>100.68600000000001</v>
      </c>
      <c r="D71" s="21">
        <f t="shared" si="15"/>
        <v>99.686000000000007</v>
      </c>
      <c r="E71" s="21">
        <f t="shared" si="15"/>
        <v>55.722000000000001</v>
      </c>
      <c r="F71" s="22">
        <f t="shared" si="15"/>
        <v>1</v>
      </c>
      <c r="G71" s="23">
        <f t="shared" si="16"/>
        <v>90.686000000000007</v>
      </c>
      <c r="H71" s="21">
        <v>90.686000000000007</v>
      </c>
      <c r="I71" s="21">
        <v>55.722000000000001</v>
      </c>
      <c r="J71" s="6"/>
      <c r="K71" s="23"/>
      <c r="L71" s="21"/>
      <c r="M71" s="21"/>
      <c r="N71" s="6"/>
      <c r="O71" s="23"/>
      <c r="P71" s="21"/>
      <c r="Q71" s="21"/>
      <c r="R71" s="6"/>
      <c r="S71" s="20">
        <f>+T71+V71</f>
        <v>10</v>
      </c>
      <c r="T71" s="21">
        <v>9</v>
      </c>
      <c r="U71" s="21"/>
      <c r="V71" s="6">
        <v>1</v>
      </c>
    </row>
    <row r="72" spans="1:22" x14ac:dyDescent="0.2">
      <c r="A72" s="83">
        <v>64</v>
      </c>
      <c r="B72" s="19" t="s">
        <v>108</v>
      </c>
      <c r="C72" s="23">
        <f t="shared" si="15"/>
        <v>1181.079</v>
      </c>
      <c r="D72" s="21">
        <f t="shared" si="15"/>
        <v>1175.3890000000001</v>
      </c>
      <c r="E72" s="21">
        <f t="shared" si="15"/>
        <v>807.976</v>
      </c>
      <c r="F72" s="21">
        <f t="shared" si="15"/>
        <v>5.69</v>
      </c>
      <c r="G72" s="23">
        <f>+H72+J72</f>
        <v>302.45499999999998</v>
      </c>
      <c r="H72" s="21">
        <v>296.76499999999999</v>
      </c>
      <c r="I72" s="21">
        <v>183.374</v>
      </c>
      <c r="J72" s="6">
        <v>5.69</v>
      </c>
      <c r="K72" s="88"/>
      <c r="L72" s="86"/>
      <c r="M72" s="86"/>
      <c r="N72" s="85"/>
      <c r="O72" s="23">
        <f>P72+R72</f>
        <v>839.62400000000002</v>
      </c>
      <c r="P72" s="21">
        <v>839.62400000000002</v>
      </c>
      <c r="Q72" s="21">
        <v>624.60199999999998</v>
      </c>
      <c r="R72" s="6"/>
      <c r="S72" s="20">
        <f t="shared" si="12"/>
        <v>39</v>
      </c>
      <c r="T72" s="21">
        <v>39</v>
      </c>
      <c r="U72" s="21"/>
      <c r="V72" s="6"/>
    </row>
    <row r="73" spans="1:22" x14ac:dyDescent="0.2">
      <c r="A73" s="83">
        <f>+A72+1</f>
        <v>65</v>
      </c>
      <c r="B73" s="19" t="s">
        <v>23</v>
      </c>
      <c r="C73" s="23">
        <f t="shared" si="15"/>
        <v>744.85</v>
      </c>
      <c r="D73" s="21">
        <f t="shared" si="15"/>
        <v>744.85</v>
      </c>
      <c r="E73" s="21">
        <f t="shared" si="15"/>
        <v>480.98</v>
      </c>
      <c r="F73" s="21"/>
      <c r="G73" s="23">
        <f>+H73+J73</f>
        <v>276.029</v>
      </c>
      <c r="H73" s="21">
        <v>276.029</v>
      </c>
      <c r="I73" s="21">
        <v>141.018</v>
      </c>
      <c r="J73" s="6"/>
      <c r="K73" s="88"/>
      <c r="L73" s="86"/>
      <c r="M73" s="86"/>
      <c r="N73" s="85"/>
      <c r="O73" s="23">
        <f t="shared" si="11"/>
        <v>453.82100000000003</v>
      </c>
      <c r="P73" s="21">
        <v>453.82100000000003</v>
      </c>
      <c r="Q73" s="21">
        <v>339.96199999999999</v>
      </c>
      <c r="R73" s="6"/>
      <c r="S73" s="20">
        <f t="shared" si="12"/>
        <v>15</v>
      </c>
      <c r="T73" s="21">
        <v>15</v>
      </c>
      <c r="U73" s="21"/>
      <c r="V73" s="6"/>
    </row>
    <row r="74" spans="1:22" x14ac:dyDescent="0.2">
      <c r="A74" s="83">
        <f>+A73+1</f>
        <v>66</v>
      </c>
      <c r="B74" s="47" t="s">
        <v>155</v>
      </c>
      <c r="C74" s="23">
        <f t="shared" ref="C74:E75" si="17">G74+K74+O74+S74</f>
        <v>37.659999999999997</v>
      </c>
      <c r="D74" s="21">
        <f t="shared" si="17"/>
        <v>37.659999999999997</v>
      </c>
      <c r="E74" s="21">
        <f t="shared" si="17"/>
        <v>26.902999999999999</v>
      </c>
      <c r="F74" s="22"/>
      <c r="G74" s="23">
        <f>H74+J74</f>
        <v>33.159999999999997</v>
      </c>
      <c r="H74" s="21">
        <v>33.159999999999997</v>
      </c>
      <c r="I74" s="21">
        <v>24.834</v>
      </c>
      <c r="J74" s="6"/>
      <c r="K74" s="23"/>
      <c r="L74" s="21"/>
      <c r="M74" s="21"/>
      <c r="N74" s="6"/>
      <c r="O74" s="23"/>
      <c r="P74" s="21"/>
      <c r="Q74" s="21"/>
      <c r="R74" s="6"/>
      <c r="S74" s="20">
        <f t="shared" si="12"/>
        <v>4.5</v>
      </c>
      <c r="T74" s="21">
        <v>4.5</v>
      </c>
      <c r="U74" s="21">
        <v>2.069</v>
      </c>
      <c r="V74" s="6"/>
    </row>
    <row r="75" spans="1:22" x14ac:dyDescent="0.2">
      <c r="A75" s="83">
        <f>+A74+1</f>
        <v>67</v>
      </c>
      <c r="B75" s="19" t="s">
        <v>110</v>
      </c>
      <c r="C75" s="23">
        <f t="shared" si="17"/>
        <v>400.32900000000001</v>
      </c>
      <c r="D75" s="21">
        <f t="shared" si="17"/>
        <v>400.32900000000001</v>
      </c>
      <c r="E75" s="21">
        <f t="shared" si="17"/>
        <v>259.84100000000001</v>
      </c>
      <c r="F75" s="22"/>
      <c r="G75" s="23">
        <f>H75+J75</f>
        <v>194.916</v>
      </c>
      <c r="H75" s="21">
        <v>194.916</v>
      </c>
      <c r="I75" s="21">
        <v>119.081</v>
      </c>
      <c r="J75" s="6"/>
      <c r="K75" s="88"/>
      <c r="L75" s="86"/>
      <c r="M75" s="86"/>
      <c r="N75" s="85"/>
      <c r="O75" s="23">
        <f t="shared" si="11"/>
        <v>187.41300000000001</v>
      </c>
      <c r="P75" s="21">
        <v>187.41300000000001</v>
      </c>
      <c r="Q75" s="21">
        <v>140.76</v>
      </c>
      <c r="R75" s="6"/>
      <c r="S75" s="20">
        <f t="shared" si="12"/>
        <v>18</v>
      </c>
      <c r="T75" s="21">
        <v>18</v>
      </c>
      <c r="U75" s="21"/>
      <c r="V75" s="6"/>
    </row>
    <row r="76" spans="1:22" x14ac:dyDescent="0.2">
      <c r="A76" s="83">
        <f>+A75+1</f>
        <v>68</v>
      </c>
      <c r="B76" s="19" t="s">
        <v>24</v>
      </c>
      <c r="C76" s="23">
        <f t="shared" ref="C76:E78" si="18">+G76+K76+O76+S76</f>
        <v>646.21299999999997</v>
      </c>
      <c r="D76" s="21">
        <f t="shared" si="18"/>
        <v>646.21299999999997</v>
      </c>
      <c r="E76" s="21">
        <f t="shared" si="18"/>
        <v>410.47200000000004</v>
      </c>
      <c r="F76" s="22"/>
      <c r="G76" s="23">
        <f>+H76</f>
        <v>251.79900000000001</v>
      </c>
      <c r="H76" s="21">
        <v>251.79900000000001</v>
      </c>
      <c r="I76" s="21">
        <v>125.61499999999999</v>
      </c>
      <c r="J76" s="85"/>
      <c r="K76" s="88"/>
      <c r="L76" s="86"/>
      <c r="M76" s="86"/>
      <c r="N76" s="85"/>
      <c r="O76" s="23">
        <f t="shared" si="11"/>
        <v>379.91399999999999</v>
      </c>
      <c r="P76" s="21">
        <v>379.91399999999999</v>
      </c>
      <c r="Q76" s="21">
        <v>284.85700000000003</v>
      </c>
      <c r="R76" s="6"/>
      <c r="S76" s="20">
        <f t="shared" si="12"/>
        <v>14.5</v>
      </c>
      <c r="T76" s="21">
        <v>14.5</v>
      </c>
      <c r="U76" s="21"/>
      <c r="V76" s="6"/>
    </row>
    <row r="77" spans="1:22" x14ac:dyDescent="0.2">
      <c r="A77" s="83">
        <f>+A76+1</f>
        <v>69</v>
      </c>
      <c r="B77" s="19" t="s">
        <v>156</v>
      </c>
      <c r="C77" s="23">
        <f t="shared" si="18"/>
        <v>154.251</v>
      </c>
      <c r="D77" s="21">
        <f t="shared" si="18"/>
        <v>154.251</v>
      </c>
      <c r="E77" s="21">
        <f t="shared" si="18"/>
        <v>87.855999999999995</v>
      </c>
      <c r="F77" s="22"/>
      <c r="G77" s="23">
        <f>+H77</f>
        <v>102.15900000000001</v>
      </c>
      <c r="H77" s="21">
        <v>102.15900000000001</v>
      </c>
      <c r="I77" s="21">
        <v>54.658000000000001</v>
      </c>
      <c r="J77" s="6"/>
      <c r="K77" s="23"/>
      <c r="L77" s="21"/>
      <c r="M77" s="21"/>
      <c r="N77" s="6"/>
      <c r="O77" s="23">
        <f t="shared" si="11"/>
        <v>44.892000000000003</v>
      </c>
      <c r="P77" s="21">
        <v>44.892000000000003</v>
      </c>
      <c r="Q77" s="21">
        <v>33.198</v>
      </c>
      <c r="R77" s="6"/>
      <c r="S77" s="20">
        <f t="shared" si="12"/>
        <v>7.2</v>
      </c>
      <c r="T77" s="21">
        <v>7.2</v>
      </c>
      <c r="U77" s="21"/>
      <c r="V77" s="6"/>
    </row>
    <row r="78" spans="1:22" x14ac:dyDescent="0.2">
      <c r="A78" s="83">
        <v>70</v>
      </c>
      <c r="B78" s="47" t="s">
        <v>157</v>
      </c>
      <c r="C78" s="23">
        <f>+G78+K78+O78+S78</f>
        <v>41.170999999999999</v>
      </c>
      <c r="D78" s="21">
        <f t="shared" si="18"/>
        <v>41.170999999999999</v>
      </c>
      <c r="E78" s="21">
        <f t="shared" si="18"/>
        <v>28.078000000000003</v>
      </c>
      <c r="F78" s="22"/>
      <c r="G78" s="23">
        <f>+H78</f>
        <v>39.658999999999999</v>
      </c>
      <c r="H78" s="21">
        <v>39.658999999999999</v>
      </c>
      <c r="I78" s="21">
        <v>27.382000000000001</v>
      </c>
      <c r="J78" s="6"/>
      <c r="K78" s="23"/>
      <c r="L78" s="21"/>
      <c r="M78" s="21"/>
      <c r="N78" s="6"/>
      <c r="O78" s="23"/>
      <c r="P78" s="21"/>
      <c r="Q78" s="21"/>
      <c r="R78" s="6"/>
      <c r="S78" s="20">
        <f t="shared" si="12"/>
        <v>1.512</v>
      </c>
      <c r="T78" s="21">
        <v>1.512</v>
      </c>
      <c r="U78" s="21">
        <v>0.69599999999999995</v>
      </c>
      <c r="V78" s="6"/>
    </row>
    <row r="79" spans="1:22" x14ac:dyDescent="0.2">
      <c r="A79" s="83">
        <f t="shared" ref="A79:A142" si="19">+A78+1</f>
        <v>71</v>
      </c>
      <c r="B79" s="19" t="s">
        <v>25</v>
      </c>
      <c r="C79" s="23">
        <f t="shared" ref="C79:F164" si="20">G79+K79+O79+S79</f>
        <v>660.67700000000002</v>
      </c>
      <c r="D79" s="21">
        <f>H79+L79+P79+T79</f>
        <v>659.548</v>
      </c>
      <c r="E79" s="21">
        <f>I79+M79+Q79+U79</f>
        <v>439.84999999999997</v>
      </c>
      <c r="F79" s="21">
        <f>+J79+N79+R79+V79</f>
        <v>1.129</v>
      </c>
      <c r="G79" s="23">
        <f>H79+J79</f>
        <v>208.93199999999999</v>
      </c>
      <c r="H79" s="21">
        <v>207.803</v>
      </c>
      <c r="I79" s="21">
        <v>118.34399999999999</v>
      </c>
      <c r="J79" s="6">
        <v>1.129</v>
      </c>
      <c r="K79" s="88"/>
      <c r="L79" s="86"/>
      <c r="M79" s="86"/>
      <c r="N79" s="85"/>
      <c r="O79" s="23">
        <f t="shared" si="11"/>
        <v>428.745</v>
      </c>
      <c r="P79" s="21">
        <v>428.745</v>
      </c>
      <c r="Q79" s="21">
        <v>321.50599999999997</v>
      </c>
      <c r="R79" s="6"/>
      <c r="S79" s="20">
        <f t="shared" si="12"/>
        <v>23</v>
      </c>
      <c r="T79" s="21">
        <v>23</v>
      </c>
      <c r="U79" s="21"/>
      <c r="V79" s="6"/>
    </row>
    <row r="80" spans="1:22" x14ac:dyDescent="0.2">
      <c r="A80" s="83">
        <f t="shared" si="19"/>
        <v>72</v>
      </c>
      <c r="B80" s="47" t="s">
        <v>158</v>
      </c>
      <c r="C80" s="23">
        <f t="shared" si="20"/>
        <v>34.462000000000003</v>
      </c>
      <c r="D80" s="21">
        <f>H80+L80+P80+T80</f>
        <v>34.462000000000003</v>
      </c>
      <c r="E80" s="21">
        <f>I80+M80+Q80+U80</f>
        <v>25.736000000000001</v>
      </c>
      <c r="F80" s="22"/>
      <c r="G80" s="23">
        <f>H80+J80</f>
        <v>32.862000000000002</v>
      </c>
      <c r="H80" s="21">
        <v>32.862000000000002</v>
      </c>
      <c r="I80" s="21">
        <v>25</v>
      </c>
      <c r="J80" s="6"/>
      <c r="K80" s="23"/>
      <c r="L80" s="21"/>
      <c r="M80" s="21"/>
      <c r="N80" s="6"/>
      <c r="O80" s="23"/>
      <c r="P80" s="21"/>
      <c r="Q80" s="21"/>
      <c r="R80" s="6"/>
      <c r="S80" s="20">
        <f t="shared" si="12"/>
        <v>1.6</v>
      </c>
      <c r="T80" s="21">
        <v>1.6</v>
      </c>
      <c r="U80" s="21">
        <v>0.73599999999999999</v>
      </c>
      <c r="V80" s="6"/>
    </row>
    <row r="81" spans="1:22" x14ac:dyDescent="0.2">
      <c r="A81" s="83">
        <f t="shared" si="19"/>
        <v>73</v>
      </c>
      <c r="B81" s="19" t="s">
        <v>114</v>
      </c>
      <c r="C81" s="23">
        <f t="shared" ref="C81:E88" si="21">+G81+K81+O81+S81</f>
        <v>778.90199999999993</v>
      </c>
      <c r="D81" s="21">
        <f t="shared" si="21"/>
        <v>778.90199999999993</v>
      </c>
      <c r="E81" s="21">
        <f t="shared" si="21"/>
        <v>465.16399999999999</v>
      </c>
      <c r="F81" s="22"/>
      <c r="G81" s="23">
        <f t="shared" ref="G81:G88" si="22">+H81</f>
        <v>341.57100000000003</v>
      </c>
      <c r="H81" s="21">
        <v>341.57100000000003</v>
      </c>
      <c r="I81" s="21">
        <v>160.738</v>
      </c>
      <c r="J81" s="85"/>
      <c r="K81" s="88"/>
      <c r="L81" s="86"/>
      <c r="M81" s="86"/>
      <c r="N81" s="85"/>
      <c r="O81" s="23">
        <f t="shared" si="11"/>
        <v>405.93099999999998</v>
      </c>
      <c r="P81" s="21">
        <v>405.93099999999998</v>
      </c>
      <c r="Q81" s="21">
        <v>304.42599999999999</v>
      </c>
      <c r="R81" s="85"/>
      <c r="S81" s="20">
        <f>+T81</f>
        <v>31.4</v>
      </c>
      <c r="T81" s="21">
        <v>31.4</v>
      </c>
      <c r="U81" s="21"/>
      <c r="V81" s="6"/>
    </row>
    <row r="82" spans="1:22" x14ac:dyDescent="0.2">
      <c r="A82" s="83">
        <f t="shared" si="19"/>
        <v>74</v>
      </c>
      <c r="B82" s="19" t="s">
        <v>37</v>
      </c>
      <c r="C82" s="23">
        <f t="shared" si="21"/>
        <v>325.79599999999994</v>
      </c>
      <c r="D82" s="21">
        <f t="shared" si="21"/>
        <v>325.79599999999994</v>
      </c>
      <c r="E82" s="21">
        <f t="shared" si="21"/>
        <v>207.63200000000001</v>
      </c>
      <c r="F82" s="22"/>
      <c r="G82" s="23">
        <f>+H82+J82</f>
        <v>16.977</v>
      </c>
      <c r="H82" s="21">
        <v>16.977</v>
      </c>
      <c r="I82" s="21"/>
      <c r="J82" s="6"/>
      <c r="K82" s="23">
        <f>L82+N82</f>
        <v>136.1</v>
      </c>
      <c r="L82" s="21">
        <v>136.1</v>
      </c>
      <c r="M82" s="21">
        <v>82.593000000000004</v>
      </c>
      <c r="N82" s="6"/>
      <c r="O82" s="23">
        <f t="shared" si="11"/>
        <v>165.31899999999999</v>
      </c>
      <c r="P82" s="21">
        <v>165.31899999999999</v>
      </c>
      <c r="Q82" s="21">
        <v>125.039</v>
      </c>
      <c r="R82" s="6"/>
      <c r="S82" s="20">
        <f>+T82</f>
        <v>7.4</v>
      </c>
      <c r="T82" s="21">
        <v>7.4</v>
      </c>
      <c r="U82" s="21"/>
      <c r="V82" s="6"/>
    </row>
    <row r="83" spans="1:22" x14ac:dyDescent="0.2">
      <c r="A83" s="83">
        <v>75</v>
      </c>
      <c r="B83" s="19" t="s">
        <v>115</v>
      </c>
      <c r="C83" s="23">
        <f t="shared" si="21"/>
        <v>406.80399999999997</v>
      </c>
      <c r="D83" s="21">
        <f t="shared" si="21"/>
        <v>406.80399999999997</v>
      </c>
      <c r="E83" s="21">
        <f t="shared" si="21"/>
        <v>294.00099999999998</v>
      </c>
      <c r="F83" s="22"/>
      <c r="G83" s="23">
        <f t="shared" si="22"/>
        <v>352.59899999999999</v>
      </c>
      <c r="H83" s="21">
        <v>352.59899999999999</v>
      </c>
      <c r="I83" s="21">
        <v>261.88499999999999</v>
      </c>
      <c r="J83" s="85"/>
      <c r="K83" s="88"/>
      <c r="L83" s="86"/>
      <c r="M83" s="86"/>
      <c r="N83" s="85"/>
      <c r="O83" s="23">
        <f t="shared" si="11"/>
        <v>25.704999999999998</v>
      </c>
      <c r="P83" s="21">
        <v>25.704999999999998</v>
      </c>
      <c r="Q83" s="21">
        <v>19.7</v>
      </c>
      <c r="R83" s="6"/>
      <c r="S83" s="20">
        <f>+T83+V83</f>
        <v>28.5</v>
      </c>
      <c r="T83" s="21">
        <v>28.5</v>
      </c>
      <c r="U83" s="21">
        <v>12.416</v>
      </c>
      <c r="V83" s="6"/>
    </row>
    <row r="84" spans="1:22" x14ac:dyDescent="0.2">
      <c r="A84" s="83">
        <f t="shared" si="19"/>
        <v>76</v>
      </c>
      <c r="B84" s="19" t="s">
        <v>35</v>
      </c>
      <c r="C84" s="23">
        <f t="shared" si="21"/>
        <v>119.569</v>
      </c>
      <c r="D84" s="21">
        <f t="shared" si="21"/>
        <v>119.569</v>
      </c>
      <c r="E84" s="21">
        <f t="shared" si="21"/>
        <v>86.772000000000006</v>
      </c>
      <c r="F84" s="22"/>
      <c r="G84" s="23">
        <f t="shared" si="22"/>
        <v>94.293999999999997</v>
      </c>
      <c r="H84" s="21">
        <v>94.293999999999997</v>
      </c>
      <c r="I84" s="21">
        <v>71.525000000000006</v>
      </c>
      <c r="J84" s="85"/>
      <c r="K84" s="88"/>
      <c r="L84" s="86"/>
      <c r="M84" s="86"/>
      <c r="N84" s="85"/>
      <c r="O84" s="23">
        <f t="shared" si="11"/>
        <v>13.775</v>
      </c>
      <c r="P84" s="21">
        <v>13.775</v>
      </c>
      <c r="Q84" s="21">
        <v>10.557</v>
      </c>
      <c r="R84" s="6"/>
      <c r="S84" s="20">
        <f t="shared" ref="S84:S89" si="23">T84+V84</f>
        <v>11.5</v>
      </c>
      <c r="T84" s="21">
        <v>11.5</v>
      </c>
      <c r="U84" s="21">
        <v>4.6900000000000004</v>
      </c>
      <c r="V84" s="6"/>
    </row>
    <row r="85" spans="1:22" x14ac:dyDescent="0.2">
      <c r="A85" s="83">
        <f t="shared" si="19"/>
        <v>77</v>
      </c>
      <c r="B85" s="47" t="s">
        <v>26</v>
      </c>
      <c r="C85" s="23">
        <f t="shared" si="21"/>
        <v>86.653000000000006</v>
      </c>
      <c r="D85" s="21">
        <f t="shared" si="21"/>
        <v>86.653000000000006</v>
      </c>
      <c r="E85" s="21">
        <f t="shared" si="21"/>
        <v>47.442</v>
      </c>
      <c r="F85" s="22"/>
      <c r="G85" s="23">
        <f t="shared" si="22"/>
        <v>65.653000000000006</v>
      </c>
      <c r="H85" s="21">
        <v>65.653000000000006</v>
      </c>
      <c r="I85" s="21">
        <v>47.442</v>
      </c>
      <c r="J85" s="85"/>
      <c r="K85" s="88"/>
      <c r="L85" s="86"/>
      <c r="M85" s="86"/>
      <c r="N85" s="85"/>
      <c r="O85" s="23"/>
      <c r="P85" s="21"/>
      <c r="Q85" s="21"/>
      <c r="R85" s="6"/>
      <c r="S85" s="20">
        <f t="shared" si="23"/>
        <v>21</v>
      </c>
      <c r="T85" s="21">
        <v>21</v>
      </c>
      <c r="U85" s="21"/>
      <c r="V85" s="6"/>
    </row>
    <row r="86" spans="1:22" x14ac:dyDescent="0.2">
      <c r="A86" s="83">
        <v>78</v>
      </c>
      <c r="B86" s="47" t="s">
        <v>159</v>
      </c>
      <c r="C86" s="23">
        <f t="shared" si="21"/>
        <v>90.528999999999996</v>
      </c>
      <c r="D86" s="21">
        <f t="shared" si="21"/>
        <v>90.528999999999996</v>
      </c>
      <c r="E86" s="21">
        <f t="shared" si="21"/>
        <v>67.105000000000004</v>
      </c>
      <c r="F86" s="22"/>
      <c r="G86" s="23">
        <f t="shared" si="22"/>
        <v>31.66</v>
      </c>
      <c r="H86" s="21">
        <v>31.66</v>
      </c>
      <c r="I86" s="21">
        <v>22.754000000000001</v>
      </c>
      <c r="J86" s="85"/>
      <c r="K86" s="88"/>
      <c r="L86" s="86"/>
      <c r="M86" s="86"/>
      <c r="N86" s="85"/>
      <c r="O86" s="23">
        <f t="shared" si="11"/>
        <v>57.869</v>
      </c>
      <c r="P86" s="21">
        <v>57.869</v>
      </c>
      <c r="Q86" s="21">
        <v>44.350999999999999</v>
      </c>
      <c r="R86" s="6"/>
      <c r="S86" s="20">
        <f t="shared" si="23"/>
        <v>1</v>
      </c>
      <c r="T86" s="21">
        <v>1</v>
      </c>
      <c r="U86" s="21"/>
      <c r="V86" s="6"/>
    </row>
    <row r="87" spans="1:22" x14ac:dyDescent="0.2">
      <c r="A87" s="83">
        <f t="shared" si="19"/>
        <v>79</v>
      </c>
      <c r="B87" s="19" t="s">
        <v>116</v>
      </c>
      <c r="C87" s="23">
        <f t="shared" si="21"/>
        <v>227.31699999999998</v>
      </c>
      <c r="D87" s="21">
        <f t="shared" si="21"/>
        <v>227.31699999999998</v>
      </c>
      <c r="E87" s="21">
        <f t="shared" si="21"/>
        <v>146.53799999999998</v>
      </c>
      <c r="F87" s="22"/>
      <c r="G87" s="23">
        <f t="shared" si="22"/>
        <v>159.31399999999999</v>
      </c>
      <c r="H87" s="21">
        <v>159.31399999999999</v>
      </c>
      <c r="I87" s="21">
        <v>103.696</v>
      </c>
      <c r="J87" s="85"/>
      <c r="K87" s="88"/>
      <c r="L87" s="86"/>
      <c r="M87" s="86"/>
      <c r="N87" s="85"/>
      <c r="O87" s="23">
        <f t="shared" si="11"/>
        <v>56.302999999999997</v>
      </c>
      <c r="P87" s="21">
        <v>56.302999999999997</v>
      </c>
      <c r="Q87" s="21">
        <v>41.646000000000001</v>
      </c>
      <c r="R87" s="6"/>
      <c r="S87" s="20">
        <f t="shared" si="23"/>
        <v>11.7</v>
      </c>
      <c r="T87" s="21">
        <v>11.7</v>
      </c>
      <c r="U87" s="21">
        <v>1.196</v>
      </c>
      <c r="V87" s="6"/>
    </row>
    <row r="88" spans="1:22" x14ac:dyDescent="0.2">
      <c r="A88" s="83">
        <v>80</v>
      </c>
      <c r="B88" s="19" t="s">
        <v>160</v>
      </c>
      <c r="C88" s="28">
        <f t="shared" si="21"/>
        <v>67.899000000000001</v>
      </c>
      <c r="D88" s="21">
        <f t="shared" si="21"/>
        <v>67.899000000000001</v>
      </c>
      <c r="E88" s="20">
        <f t="shared" si="21"/>
        <v>43.929000000000002</v>
      </c>
      <c r="F88" s="22"/>
      <c r="G88" s="23">
        <f t="shared" si="22"/>
        <v>40.21</v>
      </c>
      <c r="H88" s="21">
        <v>40.21</v>
      </c>
      <c r="I88" s="21">
        <v>25.751000000000001</v>
      </c>
      <c r="J88" s="85"/>
      <c r="K88" s="88"/>
      <c r="L88" s="86"/>
      <c r="M88" s="86"/>
      <c r="N88" s="85"/>
      <c r="O88" s="23">
        <f t="shared" si="11"/>
        <v>24.588999999999999</v>
      </c>
      <c r="P88" s="21">
        <v>24.588999999999999</v>
      </c>
      <c r="Q88" s="21">
        <v>18.178000000000001</v>
      </c>
      <c r="R88" s="6"/>
      <c r="S88" s="20">
        <f t="shared" si="23"/>
        <v>3.1</v>
      </c>
      <c r="T88" s="21">
        <v>3.1</v>
      </c>
      <c r="U88" s="21"/>
      <c r="V88" s="6"/>
    </row>
    <row r="89" spans="1:22" x14ac:dyDescent="0.2">
      <c r="A89" s="83">
        <v>81</v>
      </c>
      <c r="B89" s="47" t="s">
        <v>5</v>
      </c>
      <c r="C89" s="23">
        <f t="shared" si="20"/>
        <v>14.457000000000001</v>
      </c>
      <c r="D89" s="21">
        <f t="shared" si="20"/>
        <v>14.457000000000001</v>
      </c>
      <c r="E89" s="21">
        <f t="shared" si="20"/>
        <v>11.08</v>
      </c>
      <c r="F89" s="22">
        <f>+J89+N89+R89+V89</f>
        <v>0</v>
      </c>
      <c r="G89" s="23">
        <f t="shared" ref="G89:G171" si="24">H89+J89</f>
        <v>0</v>
      </c>
      <c r="H89" s="21"/>
      <c r="I89" s="21"/>
      <c r="J89" s="6"/>
      <c r="K89" s="88"/>
      <c r="L89" s="86"/>
      <c r="M89" s="86"/>
      <c r="N89" s="85"/>
      <c r="O89" s="23">
        <f t="shared" si="11"/>
        <v>14.457000000000001</v>
      </c>
      <c r="P89" s="21">
        <v>14.457000000000001</v>
      </c>
      <c r="Q89" s="21">
        <v>11.08</v>
      </c>
      <c r="R89" s="6"/>
      <c r="S89" s="20">
        <f t="shared" si="23"/>
        <v>0</v>
      </c>
      <c r="T89" s="21"/>
      <c r="U89" s="21"/>
      <c r="V89" s="6"/>
    </row>
    <row r="90" spans="1:22" x14ac:dyDescent="0.2">
      <c r="A90" s="83">
        <v>82</v>
      </c>
      <c r="B90" s="32" t="s">
        <v>161</v>
      </c>
      <c r="C90" s="14">
        <f t="shared" si="20"/>
        <v>0</v>
      </c>
      <c r="D90" s="17">
        <f t="shared" si="20"/>
        <v>0</v>
      </c>
      <c r="E90" s="17"/>
      <c r="F90" s="22"/>
      <c r="G90" s="14">
        <f t="shared" si="24"/>
        <v>0</v>
      </c>
      <c r="H90" s="17"/>
      <c r="I90" s="21"/>
      <c r="J90" s="6"/>
      <c r="K90" s="88"/>
      <c r="L90" s="86"/>
      <c r="M90" s="86"/>
      <c r="N90" s="85"/>
      <c r="O90" s="23"/>
      <c r="P90" s="21"/>
      <c r="Q90" s="21"/>
      <c r="R90" s="6"/>
      <c r="S90" s="20"/>
      <c r="T90" s="21"/>
      <c r="U90" s="21"/>
      <c r="V90" s="6"/>
    </row>
    <row r="91" spans="1:22" x14ac:dyDescent="0.2">
      <c r="A91" s="83">
        <v>83</v>
      </c>
      <c r="B91" s="19" t="s">
        <v>7</v>
      </c>
      <c r="C91" s="23">
        <f t="shared" si="20"/>
        <v>0</v>
      </c>
      <c r="D91" s="21">
        <f t="shared" si="20"/>
        <v>0</v>
      </c>
      <c r="E91" s="21">
        <f t="shared" si="20"/>
        <v>0</v>
      </c>
      <c r="F91" s="22"/>
      <c r="G91" s="23">
        <f t="shared" si="24"/>
        <v>0</v>
      </c>
      <c r="H91" s="21"/>
      <c r="I91" s="21"/>
      <c r="J91" s="25"/>
      <c r="K91" s="88"/>
      <c r="L91" s="86"/>
      <c r="M91" s="86"/>
      <c r="N91" s="85"/>
      <c r="O91" s="23"/>
      <c r="P91" s="21"/>
      <c r="Q91" s="21"/>
      <c r="R91" s="6"/>
      <c r="S91" s="20"/>
      <c r="T91" s="21"/>
      <c r="U91" s="21"/>
      <c r="V91" s="6"/>
    </row>
    <row r="92" spans="1:22" x14ac:dyDescent="0.2">
      <c r="A92" s="83">
        <v>84</v>
      </c>
      <c r="B92" s="19" t="s">
        <v>8</v>
      </c>
      <c r="C92" s="23">
        <f t="shared" si="20"/>
        <v>0</v>
      </c>
      <c r="D92" s="21">
        <f t="shared" si="20"/>
        <v>0</v>
      </c>
      <c r="E92" s="21">
        <f t="shared" si="20"/>
        <v>0</v>
      </c>
      <c r="F92" s="22"/>
      <c r="G92" s="23">
        <f t="shared" si="24"/>
        <v>0</v>
      </c>
      <c r="H92" s="21"/>
      <c r="I92" s="21"/>
      <c r="J92" s="25"/>
      <c r="K92" s="88"/>
      <c r="L92" s="86"/>
      <c r="M92" s="86"/>
      <c r="N92" s="85"/>
      <c r="O92" s="23"/>
      <c r="P92" s="21"/>
      <c r="Q92" s="21"/>
      <c r="R92" s="6"/>
      <c r="S92" s="20"/>
      <c r="T92" s="21"/>
      <c r="U92" s="21"/>
      <c r="V92" s="6"/>
    </row>
    <row r="93" spans="1:22" x14ac:dyDescent="0.2">
      <c r="A93" s="83">
        <v>85</v>
      </c>
      <c r="B93" s="19" t="s">
        <v>9</v>
      </c>
      <c r="C93" s="23">
        <f t="shared" si="20"/>
        <v>0</v>
      </c>
      <c r="D93" s="21">
        <f t="shared" si="20"/>
        <v>0</v>
      </c>
      <c r="E93" s="21">
        <f t="shared" si="20"/>
        <v>0</v>
      </c>
      <c r="F93" s="22"/>
      <c r="G93" s="23">
        <f t="shared" si="24"/>
        <v>0</v>
      </c>
      <c r="H93" s="21"/>
      <c r="I93" s="21"/>
      <c r="J93" s="6"/>
      <c r="K93" s="88"/>
      <c r="L93" s="86"/>
      <c r="M93" s="86"/>
      <c r="N93" s="85"/>
      <c r="O93" s="23"/>
      <c r="P93" s="21"/>
      <c r="Q93" s="21"/>
      <c r="R93" s="6"/>
      <c r="S93" s="92"/>
      <c r="T93" s="17"/>
      <c r="U93" s="17"/>
      <c r="V93" s="25"/>
    </row>
    <row r="94" spans="1:22" x14ac:dyDescent="0.2">
      <c r="A94" s="83">
        <f t="shared" si="19"/>
        <v>86</v>
      </c>
      <c r="B94" s="19" t="s">
        <v>10</v>
      </c>
      <c r="C94" s="23">
        <f t="shared" si="20"/>
        <v>0</v>
      </c>
      <c r="D94" s="21">
        <f t="shared" si="20"/>
        <v>0</v>
      </c>
      <c r="E94" s="21">
        <f t="shared" si="20"/>
        <v>0</v>
      </c>
      <c r="F94" s="22"/>
      <c r="G94" s="23">
        <f t="shared" si="24"/>
        <v>0</v>
      </c>
      <c r="H94" s="21"/>
      <c r="I94" s="21"/>
      <c r="J94" s="25"/>
      <c r="K94" s="88"/>
      <c r="L94" s="86"/>
      <c r="M94" s="86"/>
      <c r="N94" s="85"/>
      <c r="O94" s="23"/>
      <c r="P94" s="21"/>
      <c r="Q94" s="21"/>
      <c r="R94" s="6"/>
      <c r="S94" s="92"/>
      <c r="T94" s="17"/>
      <c r="U94" s="17"/>
      <c r="V94" s="25"/>
    </row>
    <row r="95" spans="1:22" x14ac:dyDescent="0.2">
      <c r="A95" s="83">
        <f t="shared" si="19"/>
        <v>87</v>
      </c>
      <c r="B95" s="19" t="s">
        <v>11</v>
      </c>
      <c r="C95" s="23">
        <f t="shared" si="20"/>
        <v>0</v>
      </c>
      <c r="D95" s="21">
        <f t="shared" si="20"/>
        <v>0</v>
      </c>
      <c r="E95" s="21">
        <f t="shared" si="20"/>
        <v>0</v>
      </c>
      <c r="F95" s="22"/>
      <c r="G95" s="23">
        <f t="shared" si="24"/>
        <v>0</v>
      </c>
      <c r="H95" s="21"/>
      <c r="I95" s="21"/>
      <c r="J95" s="25"/>
      <c r="K95" s="88"/>
      <c r="L95" s="86"/>
      <c r="M95" s="86"/>
      <c r="N95" s="85"/>
      <c r="O95" s="23"/>
      <c r="P95" s="21"/>
      <c r="Q95" s="21"/>
      <c r="R95" s="6"/>
      <c r="S95" s="92"/>
      <c r="T95" s="17"/>
      <c r="U95" s="17"/>
      <c r="V95" s="25"/>
    </row>
    <row r="96" spans="1:22" x14ac:dyDescent="0.2">
      <c r="A96" s="83">
        <f t="shared" si="19"/>
        <v>88</v>
      </c>
      <c r="B96" s="19" t="s">
        <v>12</v>
      </c>
      <c r="C96" s="23">
        <f t="shared" si="20"/>
        <v>0</v>
      </c>
      <c r="D96" s="21">
        <f t="shared" si="20"/>
        <v>0</v>
      </c>
      <c r="E96" s="21">
        <f t="shared" si="20"/>
        <v>0</v>
      </c>
      <c r="F96" s="22"/>
      <c r="G96" s="23">
        <f t="shared" si="24"/>
        <v>0</v>
      </c>
      <c r="H96" s="21"/>
      <c r="I96" s="21"/>
      <c r="J96" s="25"/>
      <c r="K96" s="88"/>
      <c r="L96" s="86"/>
      <c r="M96" s="86"/>
      <c r="N96" s="85"/>
      <c r="O96" s="23"/>
      <c r="P96" s="21"/>
      <c r="Q96" s="21"/>
      <c r="R96" s="6"/>
      <c r="S96" s="92"/>
      <c r="T96" s="17"/>
      <c r="U96" s="17"/>
      <c r="V96" s="25"/>
    </row>
    <row r="97" spans="1:22" x14ac:dyDescent="0.2">
      <c r="A97" s="83">
        <v>89</v>
      </c>
      <c r="B97" s="19" t="s">
        <v>14</v>
      </c>
      <c r="C97" s="23">
        <f>G97+K97+O97+S97</f>
        <v>0</v>
      </c>
      <c r="D97" s="21">
        <f t="shared" si="20"/>
        <v>0</v>
      </c>
      <c r="E97" s="21"/>
      <c r="F97" s="22"/>
      <c r="G97" s="23">
        <f>H97+J97</f>
        <v>0</v>
      </c>
      <c r="H97" s="21"/>
      <c r="I97" s="21"/>
      <c r="J97" s="25"/>
      <c r="K97" s="88"/>
      <c r="L97" s="86"/>
      <c r="M97" s="86"/>
      <c r="N97" s="85"/>
      <c r="O97" s="23"/>
      <c r="P97" s="21"/>
      <c r="Q97" s="21"/>
      <c r="R97" s="6"/>
      <c r="S97" s="92"/>
      <c r="T97" s="17"/>
      <c r="U97" s="17"/>
      <c r="V97" s="25"/>
    </row>
    <row r="98" spans="1:22" ht="13.5" thickBot="1" x14ac:dyDescent="0.25">
      <c r="A98" s="112">
        <f t="shared" si="19"/>
        <v>90</v>
      </c>
      <c r="B98" s="35" t="s">
        <v>31</v>
      </c>
      <c r="C98" s="39">
        <f>G98+K98+O98+S98</f>
        <v>0</v>
      </c>
      <c r="D98" s="37">
        <f t="shared" si="20"/>
        <v>0</v>
      </c>
      <c r="E98" s="37"/>
      <c r="F98" s="38"/>
      <c r="G98" s="39">
        <f>H98+J98</f>
        <v>0</v>
      </c>
      <c r="H98" s="37"/>
      <c r="I98" s="37"/>
      <c r="J98" s="44"/>
      <c r="K98" s="113"/>
      <c r="L98" s="114"/>
      <c r="M98" s="114"/>
      <c r="N98" s="115"/>
      <c r="O98" s="50"/>
      <c r="P98" s="49"/>
      <c r="Q98" s="49"/>
      <c r="R98" s="52"/>
      <c r="S98" s="116"/>
      <c r="T98" s="117"/>
      <c r="U98" s="117"/>
      <c r="V98" s="51"/>
    </row>
    <row r="99" spans="1:22" ht="45.75" thickBot="1" x14ac:dyDescent="0.3">
      <c r="A99" s="63">
        <f t="shared" si="19"/>
        <v>91</v>
      </c>
      <c r="B99" s="64" t="s">
        <v>162</v>
      </c>
      <c r="C99" s="118">
        <f>G99+K99+O99+S99</f>
        <v>65.314999999999998</v>
      </c>
      <c r="D99" s="119">
        <f t="shared" si="20"/>
        <v>65.314999999999998</v>
      </c>
      <c r="E99" s="53">
        <f t="shared" si="20"/>
        <v>37.926000000000002</v>
      </c>
      <c r="F99" s="58">
        <f t="shared" si="20"/>
        <v>0</v>
      </c>
      <c r="G99" s="53">
        <f>G100+G111+G114+G117+G118+SUM(G122:G133)+G135+G138+G139</f>
        <v>60.914999999999999</v>
      </c>
      <c r="H99" s="53">
        <f>H100+H111+H114+H117+H118+SUM(H122:H133)+H135+H138+H139</f>
        <v>60.914999999999999</v>
      </c>
      <c r="I99" s="53">
        <f>I100+I111+I114+SUM(I117:I133)+I135+I138+I139</f>
        <v>37.926000000000002</v>
      </c>
      <c r="J99" s="53"/>
      <c r="K99" s="120"/>
      <c r="L99" s="121"/>
      <c r="M99" s="121"/>
      <c r="N99" s="99"/>
      <c r="O99" s="120"/>
      <c r="P99" s="121"/>
      <c r="Q99" s="121"/>
      <c r="R99" s="99"/>
      <c r="S99" s="59">
        <f>S100+SUM(S111:S133)+S135+S138+S139</f>
        <v>4.4000000000000004</v>
      </c>
      <c r="T99" s="119">
        <f>SUM(T111:T139)</f>
        <v>4.4000000000000004</v>
      </c>
      <c r="U99" s="53">
        <f>SUM(U111:U138)</f>
        <v>0</v>
      </c>
      <c r="V99" s="58">
        <f>SUM(V111:V138)</f>
        <v>0</v>
      </c>
    </row>
    <row r="100" spans="1:22" ht="25.5" x14ac:dyDescent="0.2">
      <c r="A100" s="68">
        <f t="shared" si="19"/>
        <v>92</v>
      </c>
      <c r="B100" s="122" t="s">
        <v>163</v>
      </c>
      <c r="C100" s="80">
        <f t="shared" si="20"/>
        <v>0</v>
      </c>
      <c r="D100" s="75">
        <f t="shared" si="20"/>
        <v>0</v>
      </c>
      <c r="E100" s="75"/>
      <c r="F100" s="79"/>
      <c r="G100" s="123">
        <f>SUM(G101:G110)-G104-G105</f>
        <v>0</v>
      </c>
      <c r="H100" s="103">
        <f>SUM(H101:H110)-H104-H105</f>
        <v>0</v>
      </c>
      <c r="I100" s="103"/>
      <c r="J100" s="104"/>
      <c r="K100" s="124"/>
      <c r="L100" s="109"/>
      <c r="M100" s="109"/>
      <c r="N100" s="105"/>
      <c r="O100" s="124"/>
      <c r="P100" s="109"/>
      <c r="Q100" s="109"/>
      <c r="R100" s="105"/>
      <c r="S100" s="124"/>
      <c r="T100" s="109"/>
      <c r="U100" s="109"/>
      <c r="V100" s="105"/>
    </row>
    <row r="101" spans="1:22" x14ac:dyDescent="0.2">
      <c r="A101" s="83">
        <f t="shared" si="19"/>
        <v>93</v>
      </c>
      <c r="B101" s="33" t="s">
        <v>164</v>
      </c>
      <c r="C101" s="14">
        <f t="shared" si="20"/>
        <v>0</v>
      </c>
      <c r="D101" s="86">
        <f t="shared" si="20"/>
        <v>0</v>
      </c>
      <c r="E101" s="86"/>
      <c r="F101" s="87"/>
      <c r="G101" s="88">
        <f t="shared" si="24"/>
        <v>0</v>
      </c>
      <c r="H101" s="86"/>
      <c r="I101" s="86"/>
      <c r="J101" s="85"/>
      <c r="K101" s="88"/>
      <c r="L101" s="86"/>
      <c r="M101" s="86"/>
      <c r="N101" s="85"/>
      <c r="O101" s="88"/>
      <c r="P101" s="86"/>
      <c r="Q101" s="86"/>
      <c r="R101" s="85"/>
      <c r="S101" s="88"/>
      <c r="T101" s="86"/>
      <c r="U101" s="86"/>
      <c r="V101" s="85"/>
    </row>
    <row r="102" spans="1:22" x14ac:dyDescent="0.2">
      <c r="A102" s="83">
        <f t="shared" si="19"/>
        <v>94</v>
      </c>
      <c r="B102" s="33" t="s">
        <v>165</v>
      </c>
      <c r="C102" s="14">
        <f t="shared" si="20"/>
        <v>0</v>
      </c>
      <c r="D102" s="86">
        <f t="shared" si="20"/>
        <v>0</v>
      </c>
      <c r="E102" s="86"/>
      <c r="F102" s="87"/>
      <c r="G102" s="88">
        <f t="shared" si="24"/>
        <v>0</v>
      </c>
      <c r="H102" s="86"/>
      <c r="I102" s="86"/>
      <c r="J102" s="85"/>
      <c r="K102" s="88"/>
      <c r="L102" s="86"/>
      <c r="M102" s="86"/>
      <c r="N102" s="85"/>
      <c r="O102" s="88"/>
      <c r="P102" s="86"/>
      <c r="Q102" s="86"/>
      <c r="R102" s="85"/>
      <c r="S102" s="88"/>
      <c r="T102" s="86"/>
      <c r="U102" s="86"/>
      <c r="V102" s="85"/>
    </row>
    <row r="103" spans="1:22" x14ac:dyDescent="0.2">
      <c r="A103" s="83">
        <v>95</v>
      </c>
      <c r="B103" s="111" t="s">
        <v>166</v>
      </c>
      <c r="C103" s="14">
        <f t="shared" si="20"/>
        <v>0</v>
      </c>
      <c r="D103" s="86">
        <f t="shared" si="20"/>
        <v>0</v>
      </c>
      <c r="E103" s="86"/>
      <c r="F103" s="87"/>
      <c r="G103" s="88">
        <f t="shared" si="24"/>
        <v>0</v>
      </c>
      <c r="H103" s="86"/>
      <c r="I103" s="86"/>
      <c r="J103" s="85"/>
      <c r="K103" s="88"/>
      <c r="L103" s="86"/>
      <c r="M103" s="86"/>
      <c r="N103" s="85"/>
      <c r="O103" s="88"/>
      <c r="P103" s="86"/>
      <c r="Q103" s="86"/>
      <c r="R103" s="85"/>
      <c r="S103" s="88"/>
      <c r="T103" s="86"/>
      <c r="U103" s="86"/>
      <c r="V103" s="85"/>
    </row>
    <row r="104" spans="1:22" x14ac:dyDescent="0.2">
      <c r="A104" s="83">
        <f t="shared" si="19"/>
        <v>96</v>
      </c>
      <c r="B104" s="111" t="s">
        <v>167</v>
      </c>
      <c r="C104" s="14">
        <f t="shared" si="20"/>
        <v>0</v>
      </c>
      <c r="D104" s="86">
        <f t="shared" si="20"/>
        <v>0</v>
      </c>
      <c r="E104" s="86"/>
      <c r="F104" s="87"/>
      <c r="G104" s="88">
        <f t="shared" si="24"/>
        <v>0</v>
      </c>
      <c r="H104" s="86"/>
      <c r="I104" s="86"/>
      <c r="J104" s="85"/>
      <c r="K104" s="88"/>
      <c r="L104" s="86"/>
      <c r="M104" s="86"/>
      <c r="N104" s="85"/>
      <c r="O104" s="88"/>
      <c r="P104" s="86"/>
      <c r="Q104" s="86"/>
      <c r="R104" s="85"/>
      <c r="S104" s="88"/>
      <c r="T104" s="86"/>
      <c r="U104" s="86"/>
      <c r="V104" s="85"/>
    </row>
    <row r="105" spans="1:22" x14ac:dyDescent="0.2">
      <c r="A105" s="83">
        <v>97</v>
      </c>
      <c r="B105" s="111" t="s">
        <v>168</v>
      </c>
      <c r="C105" s="14">
        <f t="shared" si="20"/>
        <v>0</v>
      </c>
      <c r="D105" s="86">
        <f t="shared" si="20"/>
        <v>0</v>
      </c>
      <c r="E105" s="86"/>
      <c r="F105" s="87"/>
      <c r="G105" s="88">
        <f t="shared" si="24"/>
        <v>0</v>
      </c>
      <c r="H105" s="86"/>
      <c r="I105" s="86"/>
      <c r="J105" s="85"/>
      <c r="K105" s="88"/>
      <c r="L105" s="86"/>
      <c r="M105" s="86"/>
      <c r="N105" s="85"/>
      <c r="O105" s="88"/>
      <c r="P105" s="86"/>
      <c r="Q105" s="86"/>
      <c r="R105" s="85"/>
      <c r="S105" s="88"/>
      <c r="T105" s="86"/>
      <c r="U105" s="86"/>
      <c r="V105" s="85"/>
    </row>
    <row r="106" spans="1:22" x14ac:dyDescent="0.2">
      <c r="A106" s="83">
        <v>98</v>
      </c>
      <c r="B106" s="33" t="s">
        <v>169</v>
      </c>
      <c r="C106" s="14">
        <f t="shared" si="20"/>
        <v>0</v>
      </c>
      <c r="D106" s="86">
        <f t="shared" si="20"/>
        <v>0</v>
      </c>
      <c r="E106" s="86"/>
      <c r="F106" s="87"/>
      <c r="G106" s="88">
        <f t="shared" si="24"/>
        <v>0</v>
      </c>
      <c r="H106" s="86"/>
      <c r="I106" s="86"/>
      <c r="J106" s="85"/>
      <c r="K106" s="88"/>
      <c r="L106" s="86"/>
      <c r="M106" s="86"/>
      <c r="N106" s="85"/>
      <c r="O106" s="88"/>
      <c r="P106" s="86"/>
      <c r="Q106" s="86"/>
      <c r="R106" s="85"/>
      <c r="S106" s="88"/>
      <c r="T106" s="86"/>
      <c r="U106" s="86"/>
      <c r="V106" s="85"/>
    </row>
    <row r="107" spans="1:22" x14ac:dyDescent="0.2">
      <c r="A107" s="83">
        <v>99</v>
      </c>
      <c r="B107" s="33" t="s">
        <v>170</v>
      </c>
      <c r="C107" s="14">
        <f t="shared" si="20"/>
        <v>0</v>
      </c>
      <c r="D107" s="86">
        <f t="shared" si="20"/>
        <v>0</v>
      </c>
      <c r="E107" s="86"/>
      <c r="F107" s="87"/>
      <c r="G107" s="88">
        <f t="shared" si="24"/>
        <v>0</v>
      </c>
      <c r="H107" s="86"/>
      <c r="I107" s="86"/>
      <c r="J107" s="85"/>
      <c r="K107" s="88"/>
      <c r="L107" s="86"/>
      <c r="M107" s="86"/>
      <c r="N107" s="85"/>
      <c r="O107" s="88"/>
      <c r="P107" s="86"/>
      <c r="Q107" s="86"/>
      <c r="R107" s="85"/>
      <c r="S107" s="88"/>
      <c r="T107" s="86"/>
      <c r="U107" s="86"/>
      <c r="V107" s="85"/>
    </row>
    <row r="108" spans="1:22" x14ac:dyDescent="0.2">
      <c r="A108" s="83">
        <v>100</v>
      </c>
      <c r="B108" s="33" t="s">
        <v>171</v>
      </c>
      <c r="C108" s="14">
        <f t="shared" si="20"/>
        <v>0</v>
      </c>
      <c r="D108" s="86">
        <f t="shared" si="20"/>
        <v>0</v>
      </c>
      <c r="E108" s="86"/>
      <c r="F108" s="87"/>
      <c r="G108" s="88">
        <f t="shared" si="24"/>
        <v>0</v>
      </c>
      <c r="H108" s="86"/>
      <c r="I108" s="86"/>
      <c r="J108" s="85"/>
      <c r="K108" s="88"/>
      <c r="L108" s="86"/>
      <c r="M108" s="86"/>
      <c r="N108" s="85"/>
      <c r="O108" s="88"/>
      <c r="P108" s="86"/>
      <c r="Q108" s="86"/>
      <c r="R108" s="85"/>
      <c r="S108" s="88"/>
      <c r="T108" s="86"/>
      <c r="U108" s="86"/>
      <c r="V108" s="85"/>
    </row>
    <row r="109" spans="1:22" x14ac:dyDescent="0.2">
      <c r="A109" s="83">
        <v>101</v>
      </c>
      <c r="B109" s="33" t="s">
        <v>172</v>
      </c>
      <c r="C109" s="14">
        <f t="shared" si="20"/>
        <v>0</v>
      </c>
      <c r="D109" s="86">
        <f t="shared" si="20"/>
        <v>0</v>
      </c>
      <c r="E109" s="86"/>
      <c r="F109" s="87"/>
      <c r="G109" s="88">
        <f t="shared" si="24"/>
        <v>0</v>
      </c>
      <c r="H109" s="86"/>
      <c r="I109" s="86"/>
      <c r="J109" s="85"/>
      <c r="K109" s="88"/>
      <c r="L109" s="86"/>
      <c r="M109" s="86"/>
      <c r="N109" s="85"/>
      <c r="O109" s="88"/>
      <c r="P109" s="86"/>
      <c r="Q109" s="86"/>
      <c r="R109" s="85"/>
      <c r="S109" s="88"/>
      <c r="T109" s="86"/>
      <c r="U109" s="86"/>
      <c r="V109" s="85"/>
    </row>
    <row r="110" spans="1:22" x14ac:dyDescent="0.2">
      <c r="A110" s="83">
        <v>102</v>
      </c>
      <c r="B110" s="33" t="s">
        <v>173</v>
      </c>
      <c r="C110" s="14">
        <f t="shared" si="20"/>
        <v>0</v>
      </c>
      <c r="D110" s="86">
        <f t="shared" si="20"/>
        <v>0</v>
      </c>
      <c r="E110" s="86"/>
      <c r="F110" s="87"/>
      <c r="G110" s="88">
        <f t="shared" si="24"/>
        <v>0</v>
      </c>
      <c r="H110" s="86"/>
      <c r="I110" s="86"/>
      <c r="J110" s="85"/>
      <c r="K110" s="88"/>
      <c r="L110" s="86"/>
      <c r="M110" s="86"/>
      <c r="N110" s="85"/>
      <c r="O110" s="88"/>
      <c r="P110" s="86"/>
      <c r="Q110" s="86"/>
      <c r="R110" s="85"/>
      <c r="S110" s="88"/>
      <c r="T110" s="86"/>
      <c r="U110" s="86"/>
      <c r="V110" s="85"/>
    </row>
    <row r="111" spans="1:22" x14ac:dyDescent="0.2">
      <c r="A111" s="83">
        <v>103</v>
      </c>
      <c r="B111" s="19" t="s">
        <v>3</v>
      </c>
      <c r="C111" s="31">
        <f t="shared" si="20"/>
        <v>0</v>
      </c>
      <c r="D111" s="125">
        <f t="shared" si="20"/>
        <v>0</v>
      </c>
      <c r="E111" s="21">
        <f t="shared" si="20"/>
        <v>0</v>
      </c>
      <c r="F111" s="22">
        <f t="shared" si="20"/>
        <v>0</v>
      </c>
      <c r="G111" s="23">
        <f t="shared" si="24"/>
        <v>0</v>
      </c>
      <c r="H111" s="21"/>
      <c r="I111" s="21"/>
      <c r="J111" s="6"/>
      <c r="K111" s="88"/>
      <c r="L111" s="86"/>
      <c r="M111" s="86"/>
      <c r="N111" s="85"/>
      <c r="O111" s="88"/>
      <c r="P111" s="86"/>
      <c r="Q111" s="86"/>
      <c r="R111" s="85"/>
      <c r="S111" s="31">
        <f>T111+V111</f>
        <v>0</v>
      </c>
      <c r="T111" s="125"/>
      <c r="U111" s="21"/>
      <c r="V111" s="6"/>
    </row>
    <row r="112" spans="1:22" x14ac:dyDescent="0.2">
      <c r="A112" s="83">
        <v>104</v>
      </c>
      <c r="B112" s="33" t="s">
        <v>174</v>
      </c>
      <c r="C112" s="126">
        <f t="shared" si="20"/>
        <v>0</v>
      </c>
      <c r="D112" s="127">
        <f t="shared" si="20"/>
        <v>0</v>
      </c>
      <c r="E112" s="17"/>
      <c r="F112" s="24"/>
      <c r="G112" s="14">
        <f t="shared" si="24"/>
        <v>0</v>
      </c>
      <c r="H112" s="17"/>
      <c r="I112" s="21"/>
      <c r="J112" s="6"/>
      <c r="K112" s="88"/>
      <c r="L112" s="86"/>
      <c r="M112" s="86"/>
      <c r="N112" s="85"/>
      <c r="O112" s="88"/>
      <c r="P112" s="86"/>
      <c r="Q112" s="86"/>
      <c r="R112" s="85"/>
      <c r="S112" s="31"/>
      <c r="T112" s="125"/>
      <c r="U112" s="21"/>
      <c r="V112" s="6"/>
    </row>
    <row r="113" spans="1:22" x14ac:dyDescent="0.2">
      <c r="A113" s="83">
        <v>105</v>
      </c>
      <c r="B113" s="33" t="s">
        <v>175</v>
      </c>
      <c r="C113" s="126">
        <f t="shared" si="20"/>
        <v>0</v>
      </c>
      <c r="D113" s="127">
        <f t="shared" si="20"/>
        <v>0</v>
      </c>
      <c r="E113" s="17"/>
      <c r="F113" s="24"/>
      <c r="G113" s="14">
        <f t="shared" si="24"/>
        <v>0</v>
      </c>
      <c r="H113" s="17"/>
      <c r="I113" s="21"/>
      <c r="J113" s="6"/>
      <c r="K113" s="88"/>
      <c r="L113" s="86"/>
      <c r="M113" s="86"/>
      <c r="N113" s="85"/>
      <c r="O113" s="88"/>
      <c r="P113" s="86"/>
      <c r="Q113" s="86"/>
      <c r="R113" s="85"/>
      <c r="S113" s="31"/>
      <c r="T113" s="125"/>
      <c r="U113" s="21"/>
      <c r="V113" s="6"/>
    </row>
    <row r="114" spans="1:22" x14ac:dyDescent="0.2">
      <c r="A114" s="83">
        <v>106</v>
      </c>
      <c r="B114" s="19" t="s">
        <v>4</v>
      </c>
      <c r="C114" s="31">
        <f t="shared" si="20"/>
        <v>0</v>
      </c>
      <c r="D114" s="125">
        <f t="shared" si="20"/>
        <v>0</v>
      </c>
      <c r="E114" s="21">
        <f t="shared" si="20"/>
        <v>0</v>
      </c>
      <c r="F114" s="22">
        <f t="shared" si="20"/>
        <v>0</v>
      </c>
      <c r="G114" s="23">
        <f t="shared" si="24"/>
        <v>0</v>
      </c>
      <c r="H114" s="21"/>
      <c r="I114" s="21"/>
      <c r="J114" s="85"/>
      <c r="K114" s="88"/>
      <c r="L114" s="86"/>
      <c r="M114" s="86"/>
      <c r="N114" s="85"/>
      <c r="O114" s="88"/>
      <c r="P114" s="86"/>
      <c r="Q114" s="86"/>
      <c r="R114" s="85"/>
      <c r="S114" s="31">
        <f>T114+V114</f>
        <v>0</v>
      </c>
      <c r="T114" s="125"/>
      <c r="U114" s="21"/>
      <c r="V114" s="6"/>
    </row>
    <row r="115" spans="1:22" x14ac:dyDescent="0.2">
      <c r="A115" s="83">
        <v>107</v>
      </c>
      <c r="B115" s="128" t="s">
        <v>95</v>
      </c>
      <c r="C115" s="14">
        <f t="shared" si="20"/>
        <v>0</v>
      </c>
      <c r="D115" s="17">
        <f t="shared" si="20"/>
        <v>0</v>
      </c>
      <c r="E115" s="17"/>
      <c r="F115" s="24"/>
      <c r="G115" s="14">
        <f t="shared" si="24"/>
        <v>0</v>
      </c>
      <c r="H115" s="17"/>
      <c r="I115" s="21"/>
      <c r="J115" s="85"/>
      <c r="K115" s="88"/>
      <c r="L115" s="86"/>
      <c r="M115" s="86"/>
      <c r="N115" s="85"/>
      <c r="O115" s="88"/>
      <c r="P115" s="86"/>
      <c r="Q115" s="86"/>
      <c r="R115" s="85"/>
      <c r="S115" s="23"/>
      <c r="T115" s="21"/>
      <c r="U115" s="21"/>
      <c r="V115" s="6"/>
    </row>
    <row r="116" spans="1:22" x14ac:dyDescent="0.2">
      <c r="A116" s="83">
        <v>108</v>
      </c>
      <c r="B116" s="128" t="s">
        <v>96</v>
      </c>
      <c r="C116" s="14">
        <f t="shared" si="20"/>
        <v>0</v>
      </c>
      <c r="D116" s="17">
        <f t="shared" si="20"/>
        <v>0</v>
      </c>
      <c r="E116" s="17"/>
      <c r="F116" s="24"/>
      <c r="G116" s="14">
        <f t="shared" si="24"/>
        <v>0</v>
      </c>
      <c r="H116" s="17"/>
      <c r="I116" s="21"/>
      <c r="J116" s="85"/>
      <c r="K116" s="88"/>
      <c r="L116" s="86"/>
      <c r="M116" s="86"/>
      <c r="N116" s="85"/>
      <c r="O116" s="88"/>
      <c r="P116" s="86"/>
      <c r="Q116" s="86"/>
      <c r="R116" s="85"/>
      <c r="S116" s="23"/>
      <c r="T116" s="21"/>
      <c r="U116" s="21"/>
      <c r="V116" s="6"/>
    </row>
    <row r="117" spans="1:22" x14ac:dyDescent="0.2">
      <c r="A117" s="83">
        <v>109</v>
      </c>
      <c r="B117" s="19" t="s">
        <v>176</v>
      </c>
      <c r="C117" s="23">
        <f t="shared" si="20"/>
        <v>0</v>
      </c>
      <c r="D117" s="21">
        <f t="shared" si="20"/>
        <v>0</v>
      </c>
      <c r="E117" s="21">
        <f t="shared" si="20"/>
        <v>0</v>
      </c>
      <c r="F117" s="22"/>
      <c r="G117" s="23">
        <f t="shared" si="24"/>
        <v>0</v>
      </c>
      <c r="H117" s="21"/>
      <c r="I117" s="21"/>
      <c r="J117" s="6"/>
      <c r="K117" s="88"/>
      <c r="L117" s="86"/>
      <c r="M117" s="86"/>
      <c r="N117" s="85"/>
      <c r="O117" s="88"/>
      <c r="P117" s="86"/>
      <c r="Q117" s="86"/>
      <c r="R117" s="85"/>
      <c r="S117" s="23">
        <f>T117+V117</f>
        <v>0</v>
      </c>
      <c r="T117" s="21"/>
      <c r="U117" s="21"/>
      <c r="V117" s="6"/>
    </row>
    <row r="118" spans="1:22" x14ac:dyDescent="0.2">
      <c r="A118" s="83">
        <v>110</v>
      </c>
      <c r="B118" s="47" t="s">
        <v>5</v>
      </c>
      <c r="C118" s="23">
        <f t="shared" si="20"/>
        <v>0</v>
      </c>
      <c r="D118" s="21">
        <f t="shared" si="20"/>
        <v>0</v>
      </c>
      <c r="E118" s="21"/>
      <c r="F118" s="22"/>
      <c r="G118" s="23">
        <f t="shared" si="24"/>
        <v>0</v>
      </c>
      <c r="H118" s="21"/>
      <c r="I118" s="21"/>
      <c r="J118" s="6"/>
      <c r="K118" s="88"/>
      <c r="L118" s="86"/>
      <c r="M118" s="86"/>
      <c r="N118" s="85"/>
      <c r="O118" s="88"/>
      <c r="P118" s="86"/>
      <c r="Q118" s="86"/>
      <c r="R118" s="85"/>
      <c r="S118" s="23"/>
      <c r="T118" s="21"/>
      <c r="U118" s="21"/>
      <c r="V118" s="6"/>
    </row>
    <row r="119" spans="1:22" x14ac:dyDescent="0.2">
      <c r="A119" s="83">
        <v>111</v>
      </c>
      <c r="B119" s="129" t="s">
        <v>177</v>
      </c>
      <c r="C119" s="14">
        <f t="shared" si="20"/>
        <v>0</v>
      </c>
      <c r="D119" s="17">
        <f t="shared" si="20"/>
        <v>0</v>
      </c>
      <c r="E119" s="17"/>
      <c r="F119" s="24"/>
      <c r="G119" s="14">
        <f t="shared" si="24"/>
        <v>0</v>
      </c>
      <c r="H119" s="17"/>
      <c r="I119" s="21"/>
      <c r="J119" s="6"/>
      <c r="K119" s="88"/>
      <c r="L119" s="86"/>
      <c r="M119" s="86"/>
      <c r="N119" s="85"/>
      <c r="O119" s="88"/>
      <c r="P119" s="86"/>
      <c r="Q119" s="86"/>
      <c r="R119" s="85"/>
      <c r="S119" s="23"/>
      <c r="T119" s="21"/>
      <c r="U119" s="21"/>
      <c r="V119" s="6"/>
    </row>
    <row r="120" spans="1:22" x14ac:dyDescent="0.2">
      <c r="A120" s="83">
        <v>112</v>
      </c>
      <c r="B120" s="129" t="s">
        <v>98</v>
      </c>
      <c r="C120" s="14">
        <f t="shared" si="20"/>
        <v>0</v>
      </c>
      <c r="D120" s="17">
        <f t="shared" si="20"/>
        <v>0</v>
      </c>
      <c r="E120" s="17"/>
      <c r="F120" s="24"/>
      <c r="G120" s="14">
        <f t="shared" si="24"/>
        <v>0</v>
      </c>
      <c r="H120" s="17"/>
      <c r="I120" s="21"/>
      <c r="J120" s="6"/>
      <c r="K120" s="88"/>
      <c r="L120" s="86"/>
      <c r="M120" s="86"/>
      <c r="N120" s="85"/>
      <c r="O120" s="88"/>
      <c r="P120" s="86"/>
      <c r="Q120" s="86"/>
      <c r="R120" s="85"/>
      <c r="S120" s="23"/>
      <c r="T120" s="21"/>
      <c r="U120" s="21"/>
      <c r="V120" s="6"/>
    </row>
    <row r="121" spans="1:22" ht="25.5" x14ac:dyDescent="0.2">
      <c r="A121" s="83">
        <v>113</v>
      </c>
      <c r="B121" s="130" t="s">
        <v>99</v>
      </c>
      <c r="C121" s="14">
        <f t="shared" si="20"/>
        <v>0</v>
      </c>
      <c r="D121" s="17">
        <f t="shared" si="20"/>
        <v>0</v>
      </c>
      <c r="E121" s="17"/>
      <c r="F121" s="24"/>
      <c r="G121" s="14">
        <f t="shared" si="24"/>
        <v>0</v>
      </c>
      <c r="H121" s="17"/>
      <c r="I121" s="21"/>
      <c r="J121" s="6"/>
      <c r="K121" s="88"/>
      <c r="L121" s="86"/>
      <c r="M121" s="86"/>
      <c r="N121" s="85"/>
      <c r="O121" s="88"/>
      <c r="P121" s="86"/>
      <c r="Q121" s="86"/>
      <c r="R121" s="85"/>
      <c r="S121" s="23"/>
      <c r="T121" s="21"/>
      <c r="U121" s="21"/>
      <c r="V121" s="6"/>
    </row>
    <row r="122" spans="1:22" ht="25.5" x14ac:dyDescent="0.2">
      <c r="A122" s="83">
        <v>114</v>
      </c>
      <c r="B122" s="27" t="s">
        <v>36</v>
      </c>
      <c r="C122" s="23">
        <f t="shared" si="20"/>
        <v>0</v>
      </c>
      <c r="D122" s="21">
        <f t="shared" si="20"/>
        <v>0</v>
      </c>
      <c r="E122" s="21">
        <f t="shared" si="20"/>
        <v>0</v>
      </c>
      <c r="F122" s="22"/>
      <c r="G122" s="23">
        <f t="shared" si="24"/>
        <v>0</v>
      </c>
      <c r="H122" s="21"/>
      <c r="I122" s="21"/>
      <c r="J122" s="6"/>
      <c r="K122" s="88"/>
      <c r="L122" s="86"/>
      <c r="M122" s="86"/>
      <c r="N122" s="85"/>
      <c r="O122" s="88"/>
      <c r="P122" s="86"/>
      <c r="Q122" s="86"/>
      <c r="R122" s="85"/>
      <c r="S122" s="23">
        <f>T122+V122</f>
        <v>0</v>
      </c>
      <c r="T122" s="21"/>
      <c r="U122" s="21"/>
      <c r="V122" s="6"/>
    </row>
    <row r="123" spans="1:22" x14ac:dyDescent="0.2">
      <c r="A123" s="83">
        <v>115</v>
      </c>
      <c r="B123" s="19" t="s">
        <v>7</v>
      </c>
      <c r="C123" s="23">
        <f t="shared" si="20"/>
        <v>0</v>
      </c>
      <c r="D123" s="21">
        <f t="shared" si="20"/>
        <v>0</v>
      </c>
      <c r="E123" s="21">
        <f t="shared" si="20"/>
        <v>0</v>
      </c>
      <c r="F123" s="22"/>
      <c r="G123" s="23">
        <f t="shared" si="24"/>
        <v>0</v>
      </c>
      <c r="H123" s="21"/>
      <c r="I123" s="21"/>
      <c r="J123" s="25"/>
      <c r="K123" s="88"/>
      <c r="L123" s="86"/>
      <c r="M123" s="86"/>
      <c r="N123" s="85"/>
      <c r="O123" s="88"/>
      <c r="P123" s="86"/>
      <c r="Q123" s="86"/>
      <c r="R123" s="85"/>
      <c r="S123" s="23">
        <f t="shared" ref="S123:S131" si="25">T123+V123</f>
        <v>0</v>
      </c>
      <c r="T123" s="21"/>
      <c r="U123" s="17"/>
      <c r="V123" s="25"/>
    </row>
    <row r="124" spans="1:22" x14ac:dyDescent="0.2">
      <c r="A124" s="83">
        <f t="shared" si="19"/>
        <v>116</v>
      </c>
      <c r="B124" s="19" t="s">
        <v>8</v>
      </c>
      <c r="C124" s="23">
        <f t="shared" si="20"/>
        <v>0</v>
      </c>
      <c r="D124" s="21">
        <f t="shared" si="20"/>
        <v>0</v>
      </c>
      <c r="E124" s="21">
        <f t="shared" si="20"/>
        <v>0</v>
      </c>
      <c r="F124" s="22"/>
      <c r="G124" s="23">
        <f t="shared" si="24"/>
        <v>0</v>
      </c>
      <c r="H124" s="21"/>
      <c r="I124" s="21"/>
      <c r="J124" s="25"/>
      <c r="K124" s="88"/>
      <c r="L124" s="86"/>
      <c r="M124" s="86"/>
      <c r="N124" s="85"/>
      <c r="O124" s="88"/>
      <c r="P124" s="86"/>
      <c r="Q124" s="86"/>
      <c r="R124" s="85"/>
      <c r="S124" s="23">
        <f t="shared" si="25"/>
        <v>0</v>
      </c>
      <c r="T124" s="21"/>
      <c r="U124" s="17"/>
      <c r="V124" s="25"/>
    </row>
    <row r="125" spans="1:22" x14ac:dyDescent="0.2">
      <c r="A125" s="83">
        <f t="shared" si="19"/>
        <v>117</v>
      </c>
      <c r="B125" s="19" t="s">
        <v>9</v>
      </c>
      <c r="C125" s="23">
        <f t="shared" si="20"/>
        <v>0</v>
      </c>
      <c r="D125" s="21">
        <f t="shared" si="20"/>
        <v>0</v>
      </c>
      <c r="E125" s="21">
        <f t="shared" si="20"/>
        <v>0</v>
      </c>
      <c r="F125" s="22"/>
      <c r="G125" s="23">
        <f t="shared" si="24"/>
        <v>0</v>
      </c>
      <c r="H125" s="21"/>
      <c r="I125" s="21"/>
      <c r="J125" s="6"/>
      <c r="K125" s="88"/>
      <c r="L125" s="86"/>
      <c r="M125" s="86"/>
      <c r="N125" s="85"/>
      <c r="O125" s="88"/>
      <c r="P125" s="86"/>
      <c r="Q125" s="86"/>
      <c r="R125" s="85"/>
      <c r="S125" s="23">
        <f t="shared" si="25"/>
        <v>0</v>
      </c>
      <c r="T125" s="21"/>
      <c r="U125" s="17"/>
      <c r="V125" s="25"/>
    </row>
    <row r="126" spans="1:22" x14ac:dyDescent="0.2">
      <c r="A126" s="83">
        <f t="shared" si="19"/>
        <v>118</v>
      </c>
      <c r="B126" s="19" t="s">
        <v>10</v>
      </c>
      <c r="C126" s="23">
        <f t="shared" si="20"/>
        <v>0</v>
      </c>
      <c r="D126" s="21">
        <f t="shared" si="20"/>
        <v>0</v>
      </c>
      <c r="E126" s="21">
        <f t="shared" si="20"/>
        <v>0</v>
      </c>
      <c r="F126" s="22"/>
      <c r="G126" s="23">
        <f t="shared" si="24"/>
        <v>0</v>
      </c>
      <c r="H126" s="21"/>
      <c r="I126" s="21"/>
      <c r="J126" s="25"/>
      <c r="K126" s="88"/>
      <c r="L126" s="86"/>
      <c r="M126" s="86"/>
      <c r="N126" s="85"/>
      <c r="O126" s="88"/>
      <c r="P126" s="86"/>
      <c r="Q126" s="86"/>
      <c r="R126" s="85"/>
      <c r="S126" s="23"/>
      <c r="T126" s="21"/>
      <c r="U126" s="17"/>
      <c r="V126" s="25"/>
    </row>
    <row r="127" spans="1:22" x14ac:dyDescent="0.2">
      <c r="A127" s="83">
        <f t="shared" si="19"/>
        <v>119</v>
      </c>
      <c r="B127" s="19" t="s">
        <v>11</v>
      </c>
      <c r="C127" s="23">
        <f t="shared" si="20"/>
        <v>0</v>
      </c>
      <c r="D127" s="21">
        <f t="shared" si="20"/>
        <v>0</v>
      </c>
      <c r="E127" s="21">
        <f t="shared" si="20"/>
        <v>0</v>
      </c>
      <c r="F127" s="22"/>
      <c r="G127" s="23">
        <f t="shared" si="24"/>
        <v>0</v>
      </c>
      <c r="H127" s="21"/>
      <c r="I127" s="21"/>
      <c r="J127" s="25"/>
      <c r="K127" s="88"/>
      <c r="L127" s="86"/>
      <c r="M127" s="86"/>
      <c r="N127" s="85"/>
      <c r="O127" s="88"/>
      <c r="P127" s="86"/>
      <c r="Q127" s="86"/>
      <c r="R127" s="85"/>
      <c r="S127" s="23">
        <f t="shared" si="25"/>
        <v>0</v>
      </c>
      <c r="T127" s="21"/>
      <c r="U127" s="21"/>
      <c r="V127" s="25"/>
    </row>
    <row r="128" spans="1:22" x14ac:dyDescent="0.2">
      <c r="A128" s="83">
        <f t="shared" si="19"/>
        <v>120</v>
      </c>
      <c r="B128" s="19" t="s">
        <v>12</v>
      </c>
      <c r="C128" s="23">
        <f t="shared" si="20"/>
        <v>0</v>
      </c>
      <c r="D128" s="21">
        <f t="shared" si="20"/>
        <v>0</v>
      </c>
      <c r="E128" s="21">
        <f t="shared" si="20"/>
        <v>0</v>
      </c>
      <c r="F128" s="22"/>
      <c r="G128" s="23">
        <f t="shared" si="24"/>
        <v>0</v>
      </c>
      <c r="H128" s="21"/>
      <c r="I128" s="21"/>
      <c r="J128" s="25"/>
      <c r="K128" s="88"/>
      <c r="L128" s="86"/>
      <c r="M128" s="86"/>
      <c r="N128" s="85"/>
      <c r="O128" s="88"/>
      <c r="P128" s="86"/>
      <c r="Q128" s="86"/>
      <c r="R128" s="85"/>
      <c r="S128" s="23">
        <f t="shared" si="25"/>
        <v>0</v>
      </c>
      <c r="T128" s="21"/>
      <c r="U128" s="17"/>
      <c r="V128" s="25"/>
    </row>
    <row r="129" spans="1:22" x14ac:dyDescent="0.2">
      <c r="A129" s="83">
        <f t="shared" si="19"/>
        <v>121</v>
      </c>
      <c r="B129" s="19" t="s">
        <v>13</v>
      </c>
      <c r="C129" s="23">
        <f t="shared" si="20"/>
        <v>0</v>
      </c>
      <c r="D129" s="21">
        <f t="shared" si="20"/>
        <v>0</v>
      </c>
      <c r="E129" s="21">
        <f t="shared" si="20"/>
        <v>0</v>
      </c>
      <c r="F129" s="22"/>
      <c r="G129" s="23">
        <f t="shared" si="24"/>
        <v>0</v>
      </c>
      <c r="H129" s="21"/>
      <c r="I129" s="21"/>
      <c r="J129" s="25"/>
      <c r="K129" s="88"/>
      <c r="L129" s="86"/>
      <c r="M129" s="86"/>
      <c r="N129" s="85"/>
      <c r="O129" s="88"/>
      <c r="P129" s="86"/>
      <c r="Q129" s="86"/>
      <c r="R129" s="85"/>
      <c r="S129" s="23"/>
      <c r="T129" s="21"/>
      <c r="U129" s="17"/>
      <c r="V129" s="25"/>
    </row>
    <row r="130" spans="1:22" x14ac:dyDescent="0.2">
      <c r="A130" s="83">
        <f t="shared" si="19"/>
        <v>122</v>
      </c>
      <c r="B130" s="19" t="s">
        <v>14</v>
      </c>
      <c r="C130" s="23">
        <f t="shared" si="20"/>
        <v>0</v>
      </c>
      <c r="D130" s="21">
        <f t="shared" si="20"/>
        <v>0</v>
      </c>
      <c r="E130" s="21"/>
      <c r="F130" s="22"/>
      <c r="G130" s="23">
        <f t="shared" si="24"/>
        <v>0</v>
      </c>
      <c r="H130" s="21"/>
      <c r="I130" s="21"/>
      <c r="J130" s="25"/>
      <c r="K130" s="88"/>
      <c r="L130" s="86"/>
      <c r="M130" s="86"/>
      <c r="N130" s="85"/>
      <c r="O130" s="88"/>
      <c r="P130" s="86"/>
      <c r="Q130" s="86"/>
      <c r="R130" s="85"/>
      <c r="S130" s="23"/>
      <c r="T130" s="21"/>
      <c r="U130" s="17"/>
      <c r="V130" s="25"/>
    </row>
    <row r="131" spans="1:22" x14ac:dyDescent="0.2">
      <c r="A131" s="83">
        <f t="shared" si="19"/>
        <v>123</v>
      </c>
      <c r="B131" s="19" t="s">
        <v>31</v>
      </c>
      <c r="C131" s="23">
        <f t="shared" si="20"/>
        <v>0</v>
      </c>
      <c r="D131" s="21">
        <f t="shared" si="20"/>
        <v>0</v>
      </c>
      <c r="E131" s="21">
        <f t="shared" si="20"/>
        <v>0</v>
      </c>
      <c r="F131" s="22"/>
      <c r="G131" s="23">
        <f t="shared" si="24"/>
        <v>0</v>
      </c>
      <c r="H131" s="21"/>
      <c r="I131" s="21"/>
      <c r="J131" s="25"/>
      <c r="K131" s="88"/>
      <c r="L131" s="86"/>
      <c r="M131" s="86"/>
      <c r="N131" s="85"/>
      <c r="O131" s="88"/>
      <c r="P131" s="86"/>
      <c r="Q131" s="86"/>
      <c r="R131" s="85"/>
      <c r="S131" s="23">
        <f t="shared" si="25"/>
        <v>0</v>
      </c>
      <c r="T131" s="21"/>
      <c r="U131" s="17"/>
      <c r="V131" s="25"/>
    </row>
    <row r="132" spans="1:22" x14ac:dyDescent="0.2">
      <c r="A132" s="83">
        <f t="shared" si="19"/>
        <v>124</v>
      </c>
      <c r="B132" s="19" t="s">
        <v>15</v>
      </c>
      <c r="C132" s="23">
        <f t="shared" si="20"/>
        <v>0</v>
      </c>
      <c r="D132" s="21">
        <f t="shared" si="20"/>
        <v>0</v>
      </c>
      <c r="E132" s="21"/>
      <c r="F132" s="22"/>
      <c r="G132" s="28">
        <f t="shared" si="24"/>
        <v>0</v>
      </c>
      <c r="H132" s="21"/>
      <c r="I132" s="21"/>
      <c r="J132" s="25"/>
      <c r="K132" s="88"/>
      <c r="L132" s="86"/>
      <c r="M132" s="86"/>
      <c r="N132" s="85"/>
      <c r="O132" s="88"/>
      <c r="P132" s="86"/>
      <c r="Q132" s="86"/>
      <c r="R132" s="85"/>
      <c r="S132" s="23"/>
      <c r="T132" s="17"/>
      <c r="U132" s="17"/>
      <c r="V132" s="25"/>
    </row>
    <row r="133" spans="1:22" x14ac:dyDescent="0.2">
      <c r="A133" s="83">
        <f t="shared" si="19"/>
        <v>125</v>
      </c>
      <c r="B133" s="19" t="s">
        <v>178</v>
      </c>
      <c r="C133" s="23">
        <f t="shared" si="20"/>
        <v>0</v>
      </c>
      <c r="D133" s="21">
        <f t="shared" si="20"/>
        <v>0</v>
      </c>
      <c r="E133" s="21"/>
      <c r="F133" s="22"/>
      <c r="G133" s="28">
        <f>G134</f>
        <v>0</v>
      </c>
      <c r="H133" s="21"/>
      <c r="I133" s="21"/>
      <c r="J133" s="90"/>
      <c r="K133" s="95"/>
      <c r="L133" s="86"/>
      <c r="M133" s="86"/>
      <c r="N133" s="90"/>
      <c r="O133" s="95"/>
      <c r="P133" s="86"/>
      <c r="Q133" s="86"/>
      <c r="R133" s="90"/>
      <c r="S133" s="95"/>
      <c r="T133" s="86"/>
      <c r="U133" s="86"/>
      <c r="V133" s="90"/>
    </row>
    <row r="134" spans="1:22" x14ac:dyDescent="0.2">
      <c r="A134" s="83">
        <f t="shared" si="19"/>
        <v>126</v>
      </c>
      <c r="B134" s="19" t="s">
        <v>179</v>
      </c>
      <c r="C134" s="14">
        <f t="shared" si="20"/>
        <v>0</v>
      </c>
      <c r="D134" s="17">
        <f t="shared" si="20"/>
        <v>0</v>
      </c>
      <c r="E134" s="21"/>
      <c r="F134" s="22"/>
      <c r="G134" s="95">
        <f t="shared" si="24"/>
        <v>0</v>
      </c>
      <c r="H134" s="17"/>
      <c r="I134" s="21"/>
      <c r="J134" s="90"/>
      <c r="K134" s="95"/>
      <c r="L134" s="86"/>
      <c r="M134" s="86"/>
      <c r="N134" s="90"/>
      <c r="O134" s="95"/>
      <c r="P134" s="86"/>
      <c r="Q134" s="86"/>
      <c r="R134" s="90"/>
      <c r="S134" s="28"/>
      <c r="T134" s="21"/>
      <c r="U134" s="21"/>
      <c r="V134" s="29"/>
    </row>
    <row r="135" spans="1:22" x14ac:dyDescent="0.2">
      <c r="A135" s="83">
        <f t="shared" si="19"/>
        <v>127</v>
      </c>
      <c r="B135" s="19" t="s">
        <v>143</v>
      </c>
      <c r="C135" s="23">
        <f t="shared" si="20"/>
        <v>0</v>
      </c>
      <c r="D135" s="21">
        <f t="shared" si="20"/>
        <v>0</v>
      </c>
      <c r="E135" s="21"/>
      <c r="F135" s="22"/>
      <c r="G135" s="28">
        <f>G136+G137</f>
        <v>0</v>
      </c>
      <c r="H135" s="21"/>
      <c r="I135" s="86"/>
      <c r="J135" s="90"/>
      <c r="K135" s="95"/>
      <c r="L135" s="86"/>
      <c r="M135" s="86"/>
      <c r="N135" s="90"/>
      <c r="O135" s="95"/>
      <c r="P135" s="86"/>
      <c r="Q135" s="86"/>
      <c r="R135" s="90"/>
      <c r="S135" s="95"/>
      <c r="T135" s="86"/>
      <c r="U135" s="86"/>
      <c r="V135" s="90"/>
    </row>
    <row r="136" spans="1:22" x14ac:dyDescent="0.2">
      <c r="A136" s="83">
        <f t="shared" si="19"/>
        <v>128</v>
      </c>
      <c r="B136" s="33" t="s">
        <v>180</v>
      </c>
      <c r="C136" s="14">
        <f t="shared" si="20"/>
        <v>0</v>
      </c>
      <c r="D136" s="17">
        <f t="shared" si="20"/>
        <v>0</v>
      </c>
      <c r="E136" s="21"/>
      <c r="F136" s="22"/>
      <c r="G136" s="88">
        <f t="shared" si="24"/>
        <v>0</v>
      </c>
      <c r="H136" s="17"/>
      <c r="I136" s="21"/>
      <c r="J136" s="85"/>
      <c r="K136" s="88"/>
      <c r="L136" s="86"/>
      <c r="M136" s="86"/>
      <c r="N136" s="85"/>
      <c r="O136" s="88"/>
      <c r="P136" s="86"/>
      <c r="Q136" s="86"/>
      <c r="R136" s="85"/>
      <c r="S136" s="23"/>
      <c r="T136" s="21"/>
      <c r="U136" s="21"/>
      <c r="V136" s="6"/>
    </row>
    <row r="137" spans="1:22" x14ac:dyDescent="0.2">
      <c r="A137" s="83">
        <f t="shared" si="19"/>
        <v>129</v>
      </c>
      <c r="B137" s="131" t="s">
        <v>181</v>
      </c>
      <c r="C137" s="14">
        <f t="shared" si="20"/>
        <v>0</v>
      </c>
      <c r="D137" s="17">
        <f t="shared" si="20"/>
        <v>0</v>
      </c>
      <c r="E137" s="21"/>
      <c r="F137" s="22"/>
      <c r="G137" s="88">
        <f t="shared" si="24"/>
        <v>0</v>
      </c>
      <c r="H137" s="17"/>
      <c r="I137" s="21"/>
      <c r="J137" s="85"/>
      <c r="K137" s="88"/>
      <c r="L137" s="86"/>
      <c r="M137" s="86"/>
      <c r="N137" s="85"/>
      <c r="O137" s="88"/>
      <c r="P137" s="86"/>
      <c r="Q137" s="86"/>
      <c r="R137" s="85"/>
      <c r="S137" s="23"/>
      <c r="T137" s="21"/>
      <c r="U137" s="21"/>
      <c r="V137" s="6"/>
    </row>
    <row r="138" spans="1:22" x14ac:dyDescent="0.2">
      <c r="A138" s="83">
        <v>130</v>
      </c>
      <c r="B138" s="19" t="s">
        <v>116</v>
      </c>
      <c r="C138" s="23">
        <f>G138+K138+O138+S138</f>
        <v>37.466999999999999</v>
      </c>
      <c r="D138" s="21">
        <f>H138+L138+P138+T138</f>
        <v>37.466999999999999</v>
      </c>
      <c r="E138" s="21">
        <f t="shared" si="20"/>
        <v>18.872</v>
      </c>
      <c r="F138" s="22"/>
      <c r="G138" s="23">
        <f>+H138</f>
        <v>33.466999999999999</v>
      </c>
      <c r="H138" s="21">
        <v>33.466999999999999</v>
      </c>
      <c r="I138" s="21">
        <v>18.872</v>
      </c>
      <c r="J138" s="85"/>
      <c r="K138" s="88"/>
      <c r="L138" s="86"/>
      <c r="M138" s="86"/>
      <c r="N138" s="85"/>
      <c r="O138" s="88"/>
      <c r="P138" s="86"/>
      <c r="Q138" s="86"/>
      <c r="R138" s="85"/>
      <c r="S138" s="23">
        <f>T138+V138</f>
        <v>4</v>
      </c>
      <c r="T138" s="21">
        <v>4</v>
      </c>
      <c r="U138" s="21"/>
      <c r="V138" s="6"/>
    </row>
    <row r="139" spans="1:22" ht="13.5" thickBot="1" x14ac:dyDescent="0.25">
      <c r="A139" s="112">
        <v>131</v>
      </c>
      <c r="B139" s="35" t="s">
        <v>160</v>
      </c>
      <c r="C139" s="39">
        <f>G139+K139+O139+S139</f>
        <v>27.847999999999999</v>
      </c>
      <c r="D139" s="37">
        <f>H139+L139+P139+T139</f>
        <v>27.847999999999999</v>
      </c>
      <c r="E139" s="37">
        <f>I139+M139+Q139+U139</f>
        <v>19.053999999999998</v>
      </c>
      <c r="F139" s="38"/>
      <c r="G139" s="50">
        <f>+H139</f>
        <v>27.448</v>
      </c>
      <c r="H139" s="49">
        <v>27.448</v>
      </c>
      <c r="I139" s="49">
        <v>19.053999999999998</v>
      </c>
      <c r="J139" s="115"/>
      <c r="K139" s="132"/>
      <c r="L139" s="133"/>
      <c r="M139" s="133"/>
      <c r="N139" s="134"/>
      <c r="O139" s="132"/>
      <c r="P139" s="133"/>
      <c r="Q139" s="133"/>
      <c r="R139" s="134"/>
      <c r="S139" s="23">
        <f>T139+V139</f>
        <v>0.4</v>
      </c>
      <c r="T139" s="37">
        <v>0.4</v>
      </c>
      <c r="U139" s="37"/>
      <c r="V139" s="40"/>
    </row>
    <row r="140" spans="1:22" ht="45.75" thickBot="1" x14ac:dyDescent="0.25">
      <c r="A140" s="63">
        <v>132</v>
      </c>
      <c r="B140" s="135" t="s">
        <v>182</v>
      </c>
      <c r="C140" s="65">
        <f t="shared" si="20"/>
        <v>0</v>
      </c>
      <c r="D140" s="53">
        <f t="shared" si="20"/>
        <v>0</v>
      </c>
      <c r="E140" s="53">
        <f t="shared" si="20"/>
        <v>0</v>
      </c>
      <c r="F140" s="56">
        <f t="shared" si="20"/>
        <v>0</v>
      </c>
      <c r="G140" s="65">
        <f>G141+SUM(G157:G168)+G170+G173</f>
        <v>0</v>
      </c>
      <c r="H140" s="55">
        <f>H141+SUM(H157:H168)+H170+H173</f>
        <v>0</v>
      </c>
      <c r="I140" s="53">
        <f>I141+SUM(I157:I168)+I170+I173</f>
        <v>0</v>
      </c>
      <c r="J140" s="58">
        <f>J141+SUM(J157:J168)+J170+J173</f>
        <v>0</v>
      </c>
      <c r="K140" s="66">
        <f>K141+SUM(K158:K168)+K173</f>
        <v>0</v>
      </c>
      <c r="L140" s="53">
        <f>L141+SUM(L158:L168)+L173</f>
        <v>0</v>
      </c>
      <c r="M140" s="53">
        <f>M141+SUM(M157:M168)+M170+M173</f>
        <v>0</v>
      </c>
      <c r="N140" s="58"/>
      <c r="O140" s="65"/>
      <c r="P140" s="53"/>
      <c r="Q140" s="53"/>
      <c r="R140" s="58"/>
      <c r="S140" s="65">
        <f>S141+SUM(S157:S168)+S170+S173</f>
        <v>0</v>
      </c>
      <c r="T140" s="53">
        <f>T157+T173</f>
        <v>0</v>
      </c>
      <c r="U140" s="53">
        <f>U157+U173</f>
        <v>0</v>
      </c>
      <c r="V140" s="58"/>
    </row>
    <row r="141" spans="1:22" x14ac:dyDescent="0.2">
      <c r="A141" s="68">
        <f t="shared" si="19"/>
        <v>133</v>
      </c>
      <c r="B141" s="82" t="s">
        <v>128</v>
      </c>
      <c r="C141" s="77">
        <f t="shared" si="20"/>
        <v>0</v>
      </c>
      <c r="D141" s="75">
        <f t="shared" si="20"/>
        <v>0</v>
      </c>
      <c r="E141" s="75"/>
      <c r="F141" s="78">
        <f t="shared" si="20"/>
        <v>0</v>
      </c>
      <c r="G141" s="75">
        <f>SUM(G142:G156)</f>
        <v>0</v>
      </c>
      <c r="H141" s="75">
        <f>SUM(H142:H156)</f>
        <v>0</v>
      </c>
      <c r="I141" s="75"/>
      <c r="J141" s="79">
        <f>SUM(J142:J156)</f>
        <v>0</v>
      </c>
      <c r="K141" s="80">
        <f>SUM(K142:K153)+K154</f>
        <v>0</v>
      </c>
      <c r="L141" s="75">
        <f>SUM(L142:L153)</f>
        <v>0</v>
      </c>
      <c r="M141" s="75">
        <f>SUM(M142:M153)</f>
        <v>0</v>
      </c>
      <c r="N141" s="105"/>
      <c r="O141" s="124"/>
      <c r="P141" s="109"/>
      <c r="Q141" s="109"/>
      <c r="R141" s="105"/>
      <c r="S141" s="124"/>
      <c r="T141" s="109"/>
      <c r="U141" s="109"/>
      <c r="V141" s="105"/>
    </row>
    <row r="142" spans="1:22" x14ac:dyDescent="0.2">
      <c r="A142" s="83">
        <f t="shared" si="19"/>
        <v>134</v>
      </c>
      <c r="B142" s="33" t="s">
        <v>183</v>
      </c>
      <c r="C142" s="14">
        <f t="shared" si="20"/>
        <v>0</v>
      </c>
      <c r="D142" s="86">
        <f t="shared" si="20"/>
        <v>0</v>
      </c>
      <c r="E142" s="21"/>
      <c r="F142" s="6"/>
      <c r="G142" s="92">
        <f t="shared" si="24"/>
        <v>0</v>
      </c>
      <c r="H142" s="86"/>
      <c r="I142" s="86"/>
      <c r="J142" s="87"/>
      <c r="K142" s="88"/>
      <c r="L142" s="86"/>
      <c r="M142" s="86"/>
      <c r="N142" s="85"/>
      <c r="O142" s="88"/>
      <c r="P142" s="86"/>
      <c r="Q142" s="86"/>
      <c r="R142" s="85"/>
      <c r="S142" s="88"/>
      <c r="T142" s="86"/>
      <c r="U142" s="86"/>
      <c r="V142" s="85"/>
    </row>
    <row r="143" spans="1:22" x14ac:dyDescent="0.2">
      <c r="A143" s="83">
        <f>+A142+1</f>
        <v>135</v>
      </c>
      <c r="B143" s="33" t="s">
        <v>184</v>
      </c>
      <c r="C143" s="14">
        <f t="shared" si="20"/>
        <v>0</v>
      </c>
      <c r="D143" s="86">
        <f t="shared" si="20"/>
        <v>0</v>
      </c>
      <c r="E143" s="21"/>
      <c r="F143" s="6"/>
      <c r="G143" s="92">
        <f t="shared" si="24"/>
        <v>0</v>
      </c>
      <c r="H143" s="86"/>
      <c r="I143" s="86"/>
      <c r="J143" s="87"/>
      <c r="K143" s="88"/>
      <c r="L143" s="86"/>
      <c r="M143" s="86"/>
      <c r="N143" s="85"/>
      <c r="O143" s="88"/>
      <c r="P143" s="86"/>
      <c r="Q143" s="86"/>
      <c r="R143" s="85"/>
      <c r="S143" s="88"/>
      <c r="T143" s="86"/>
      <c r="U143" s="86"/>
      <c r="V143" s="85"/>
    </row>
    <row r="144" spans="1:22" x14ac:dyDescent="0.2">
      <c r="A144" s="83">
        <f>+A143+1</f>
        <v>136</v>
      </c>
      <c r="B144" s="33" t="s">
        <v>185</v>
      </c>
      <c r="C144" s="14">
        <f t="shared" si="20"/>
        <v>0</v>
      </c>
      <c r="D144" s="86">
        <f t="shared" si="20"/>
        <v>0</v>
      </c>
      <c r="E144" s="21"/>
      <c r="F144" s="6"/>
      <c r="G144" s="92">
        <f t="shared" si="24"/>
        <v>0</v>
      </c>
      <c r="H144" s="86"/>
      <c r="I144" s="86"/>
      <c r="J144" s="87"/>
      <c r="K144" s="88"/>
      <c r="L144" s="86"/>
      <c r="M144" s="86"/>
      <c r="N144" s="85"/>
      <c r="O144" s="88"/>
      <c r="P144" s="86"/>
      <c r="Q144" s="86"/>
      <c r="R144" s="85"/>
      <c r="S144" s="88"/>
      <c r="T144" s="86"/>
      <c r="U144" s="86"/>
      <c r="V144" s="85"/>
    </row>
    <row r="145" spans="1:22" x14ac:dyDescent="0.2">
      <c r="A145" s="83">
        <v>137</v>
      </c>
      <c r="B145" s="33" t="s">
        <v>186</v>
      </c>
      <c r="C145" s="14">
        <f t="shared" si="20"/>
        <v>0</v>
      </c>
      <c r="D145" s="86">
        <f t="shared" si="20"/>
        <v>0</v>
      </c>
      <c r="E145" s="21"/>
      <c r="F145" s="6"/>
      <c r="G145" s="92">
        <f t="shared" si="24"/>
        <v>0</v>
      </c>
      <c r="H145" s="84"/>
      <c r="I145" s="86"/>
      <c r="J145" s="87"/>
      <c r="K145" s="88"/>
      <c r="L145" s="86"/>
      <c r="M145" s="86"/>
      <c r="N145" s="85"/>
      <c r="O145" s="88"/>
      <c r="P145" s="86"/>
      <c r="Q145" s="86"/>
      <c r="R145" s="85"/>
      <c r="S145" s="88"/>
      <c r="T145" s="86"/>
      <c r="U145" s="86"/>
      <c r="V145" s="85"/>
    </row>
    <row r="146" spans="1:22" x14ac:dyDescent="0.2">
      <c r="A146" s="83">
        <v>138</v>
      </c>
      <c r="B146" s="111" t="s">
        <v>187</v>
      </c>
      <c r="C146" s="14">
        <f t="shared" si="20"/>
        <v>0</v>
      </c>
      <c r="D146" s="86">
        <f t="shared" si="20"/>
        <v>0</v>
      </c>
      <c r="E146" s="21"/>
      <c r="F146" s="6"/>
      <c r="G146" s="92">
        <f t="shared" si="24"/>
        <v>0</v>
      </c>
      <c r="H146" s="86"/>
      <c r="I146" s="86"/>
      <c r="J146" s="87"/>
      <c r="K146" s="88"/>
      <c r="L146" s="86"/>
      <c r="M146" s="86"/>
      <c r="N146" s="85"/>
      <c r="O146" s="88"/>
      <c r="P146" s="86"/>
      <c r="Q146" s="86"/>
      <c r="R146" s="85"/>
      <c r="S146" s="88"/>
      <c r="T146" s="86"/>
      <c r="U146" s="86"/>
      <c r="V146" s="85"/>
    </row>
    <row r="147" spans="1:22" x14ac:dyDescent="0.2">
      <c r="A147" s="83">
        <f>+A146+1</f>
        <v>139</v>
      </c>
      <c r="B147" s="33" t="s">
        <v>188</v>
      </c>
      <c r="C147" s="14">
        <f t="shared" si="20"/>
        <v>0</v>
      </c>
      <c r="D147" s="86">
        <f t="shared" si="20"/>
        <v>0</v>
      </c>
      <c r="E147" s="21"/>
      <c r="F147" s="6"/>
      <c r="G147" s="92"/>
      <c r="H147" s="86"/>
      <c r="I147" s="86"/>
      <c r="J147" s="87"/>
      <c r="K147" s="88">
        <f>L147+N147</f>
        <v>0</v>
      </c>
      <c r="L147" s="86"/>
      <c r="M147" s="86"/>
      <c r="N147" s="85"/>
      <c r="O147" s="88"/>
      <c r="P147" s="86"/>
      <c r="Q147" s="86"/>
      <c r="R147" s="85"/>
      <c r="S147" s="88"/>
      <c r="T147" s="86"/>
      <c r="U147" s="86"/>
      <c r="V147" s="85"/>
    </row>
    <row r="148" spans="1:22" x14ac:dyDescent="0.2">
      <c r="A148" s="83">
        <f>+A147+1</f>
        <v>140</v>
      </c>
      <c r="B148" s="33" t="s">
        <v>189</v>
      </c>
      <c r="C148" s="14">
        <f t="shared" si="20"/>
        <v>0</v>
      </c>
      <c r="D148" s="86">
        <f t="shared" si="20"/>
        <v>0</v>
      </c>
      <c r="E148" s="21"/>
      <c r="F148" s="6"/>
      <c r="G148" s="92"/>
      <c r="H148" s="86"/>
      <c r="I148" s="86"/>
      <c r="J148" s="87"/>
      <c r="K148" s="88">
        <f>L148+N148</f>
        <v>0</v>
      </c>
      <c r="L148" s="86"/>
      <c r="M148" s="86"/>
      <c r="N148" s="85"/>
      <c r="O148" s="88"/>
      <c r="P148" s="86"/>
      <c r="Q148" s="86"/>
      <c r="R148" s="85"/>
      <c r="S148" s="88"/>
      <c r="T148" s="86"/>
      <c r="U148" s="86"/>
      <c r="V148" s="85"/>
    </row>
    <row r="149" spans="1:22" x14ac:dyDescent="0.2">
      <c r="A149" s="83">
        <v>141</v>
      </c>
      <c r="B149" s="33" t="s">
        <v>190</v>
      </c>
      <c r="C149" s="14"/>
      <c r="D149" s="86"/>
      <c r="E149" s="21"/>
      <c r="F149" s="6"/>
      <c r="G149" s="92"/>
      <c r="H149" s="86"/>
      <c r="I149" s="86"/>
      <c r="J149" s="87"/>
      <c r="K149" s="88">
        <f>L149+N149</f>
        <v>0</v>
      </c>
      <c r="L149" s="86"/>
      <c r="M149" s="86"/>
      <c r="N149" s="85"/>
      <c r="O149" s="88"/>
      <c r="P149" s="86"/>
      <c r="Q149" s="86"/>
      <c r="R149" s="85"/>
      <c r="S149" s="88"/>
      <c r="T149" s="86"/>
      <c r="U149" s="86"/>
      <c r="V149" s="85"/>
    </row>
    <row r="150" spans="1:22" x14ac:dyDescent="0.2">
      <c r="A150" s="83">
        <v>142</v>
      </c>
      <c r="B150" s="33" t="s">
        <v>191</v>
      </c>
      <c r="C150" s="14">
        <f t="shared" si="20"/>
        <v>0</v>
      </c>
      <c r="D150" s="86">
        <f t="shared" si="20"/>
        <v>0</v>
      </c>
      <c r="E150" s="21"/>
      <c r="F150" s="6"/>
      <c r="G150" s="92">
        <f t="shared" si="24"/>
        <v>0</v>
      </c>
      <c r="H150" s="86"/>
      <c r="I150" s="86"/>
      <c r="J150" s="87"/>
      <c r="K150" s="88"/>
      <c r="L150" s="86"/>
      <c r="M150" s="86"/>
      <c r="N150" s="85"/>
      <c r="O150" s="88"/>
      <c r="P150" s="86"/>
      <c r="Q150" s="86"/>
      <c r="R150" s="85"/>
      <c r="S150" s="88"/>
      <c r="T150" s="86"/>
      <c r="U150" s="86"/>
      <c r="V150" s="85"/>
    </row>
    <row r="151" spans="1:22" ht="38.25" x14ac:dyDescent="0.2">
      <c r="A151" s="136">
        <v>143</v>
      </c>
      <c r="B151" s="137" t="s">
        <v>192</v>
      </c>
      <c r="C151" s="138">
        <f t="shared" si="20"/>
        <v>0</v>
      </c>
      <c r="D151" s="139">
        <f>H151+L151+P151+T151</f>
        <v>0</v>
      </c>
      <c r="E151" s="140"/>
      <c r="F151" s="141"/>
      <c r="G151" s="142">
        <f t="shared" si="24"/>
        <v>0</v>
      </c>
      <c r="H151" s="143"/>
      <c r="I151" s="144"/>
      <c r="J151" s="145"/>
      <c r="K151" s="88"/>
      <c r="L151" s="144"/>
      <c r="M151" s="144"/>
      <c r="N151" s="146"/>
      <c r="O151" s="147"/>
      <c r="P151" s="144"/>
      <c r="Q151" s="144"/>
      <c r="R151" s="146"/>
      <c r="S151" s="34"/>
      <c r="T151" s="144"/>
      <c r="U151" s="144"/>
      <c r="V151" s="146"/>
    </row>
    <row r="152" spans="1:22" x14ac:dyDescent="0.2">
      <c r="A152" s="136">
        <v>144</v>
      </c>
      <c r="B152" s="137" t="s">
        <v>193</v>
      </c>
      <c r="C152" s="138">
        <f t="shared" si="20"/>
        <v>0</v>
      </c>
      <c r="D152" s="139">
        <f>H152+L152+P152+T152</f>
        <v>0</v>
      </c>
      <c r="E152" s="139">
        <f>I152+M152+Q152+U152</f>
        <v>0</v>
      </c>
      <c r="F152" s="141"/>
      <c r="G152" s="142"/>
      <c r="H152" s="143"/>
      <c r="I152" s="144"/>
      <c r="J152" s="145"/>
      <c r="K152" s="88">
        <f>L152+N152</f>
        <v>0</v>
      </c>
      <c r="L152" s="144"/>
      <c r="M152" s="144"/>
      <c r="N152" s="146"/>
      <c r="O152" s="147"/>
      <c r="P152" s="144"/>
      <c r="Q152" s="144"/>
      <c r="R152" s="146"/>
      <c r="S152" s="34"/>
      <c r="T152" s="144"/>
      <c r="U152" s="144"/>
      <c r="V152" s="146"/>
    </row>
    <row r="153" spans="1:22" ht="25.5" x14ac:dyDescent="0.2">
      <c r="A153" s="83">
        <v>145</v>
      </c>
      <c r="B153" s="96" t="s">
        <v>194</v>
      </c>
      <c r="C153" s="14">
        <f t="shared" si="20"/>
        <v>0</v>
      </c>
      <c r="D153" s="139"/>
      <c r="E153" s="21"/>
      <c r="F153" s="25">
        <f t="shared" si="20"/>
        <v>0</v>
      </c>
      <c r="G153" s="142">
        <f t="shared" si="24"/>
        <v>0</v>
      </c>
      <c r="H153" s="86"/>
      <c r="I153" s="86"/>
      <c r="J153" s="87"/>
      <c r="K153" s="88"/>
      <c r="L153" s="86"/>
      <c r="M153" s="86"/>
      <c r="N153" s="85"/>
      <c r="O153" s="88"/>
      <c r="P153" s="86"/>
      <c r="Q153" s="86"/>
      <c r="R153" s="85"/>
      <c r="S153" s="88"/>
      <c r="T153" s="86"/>
      <c r="U153" s="86"/>
      <c r="V153" s="85"/>
    </row>
    <row r="154" spans="1:22" ht="25.5" x14ac:dyDescent="0.2">
      <c r="A154" s="83">
        <v>146</v>
      </c>
      <c r="B154" s="148" t="s">
        <v>69</v>
      </c>
      <c r="C154" s="14">
        <f t="shared" si="20"/>
        <v>0</v>
      </c>
      <c r="D154" s="139"/>
      <c r="E154" s="21"/>
      <c r="F154" s="25">
        <f t="shared" si="20"/>
        <v>0</v>
      </c>
      <c r="G154" s="142">
        <f t="shared" si="24"/>
        <v>0</v>
      </c>
      <c r="H154" s="86"/>
      <c r="I154" s="86"/>
      <c r="J154" s="87"/>
      <c r="K154" s="88"/>
      <c r="L154" s="86"/>
      <c r="M154" s="86"/>
      <c r="N154" s="85"/>
      <c r="O154" s="88"/>
      <c r="P154" s="86"/>
      <c r="Q154" s="86"/>
      <c r="R154" s="85"/>
      <c r="S154" s="88"/>
      <c r="T154" s="86"/>
      <c r="U154" s="86"/>
      <c r="V154" s="85"/>
    </row>
    <row r="155" spans="1:22" x14ac:dyDescent="0.2">
      <c r="A155" s="83">
        <v>147</v>
      </c>
      <c r="B155" s="148" t="s">
        <v>195</v>
      </c>
      <c r="C155" s="14">
        <f t="shared" si="20"/>
        <v>0</v>
      </c>
      <c r="D155" s="139">
        <f>H155+L155+P155+T155</f>
        <v>0</v>
      </c>
      <c r="E155" s="21"/>
      <c r="F155" s="25"/>
      <c r="G155" s="142">
        <f t="shared" si="24"/>
        <v>0</v>
      </c>
      <c r="H155" s="86"/>
      <c r="I155" s="86"/>
      <c r="J155" s="87"/>
      <c r="K155" s="88"/>
      <c r="L155" s="86"/>
      <c r="M155" s="86"/>
      <c r="N155" s="85"/>
      <c r="O155" s="88"/>
      <c r="P155" s="86"/>
      <c r="Q155" s="86"/>
      <c r="R155" s="85"/>
      <c r="S155" s="88"/>
      <c r="T155" s="86"/>
      <c r="U155" s="86"/>
      <c r="V155" s="85"/>
    </row>
    <row r="156" spans="1:22" x14ac:dyDescent="0.2">
      <c r="A156" s="83">
        <v>148</v>
      </c>
      <c r="B156" s="148" t="s">
        <v>196</v>
      </c>
      <c r="C156" s="14">
        <f t="shared" si="20"/>
        <v>0</v>
      </c>
      <c r="D156" s="139">
        <f>H156+L156+P156+T156</f>
        <v>0</v>
      </c>
      <c r="E156" s="21"/>
      <c r="F156" s="25"/>
      <c r="G156" s="142">
        <f t="shared" si="24"/>
        <v>0</v>
      </c>
      <c r="H156" s="86"/>
      <c r="I156" s="86"/>
      <c r="J156" s="87"/>
      <c r="K156" s="88"/>
      <c r="L156" s="86"/>
      <c r="M156" s="86"/>
      <c r="N156" s="85"/>
      <c r="O156" s="88"/>
      <c r="P156" s="86"/>
      <c r="Q156" s="86"/>
      <c r="R156" s="85"/>
      <c r="S156" s="88"/>
      <c r="T156" s="86"/>
      <c r="U156" s="86"/>
      <c r="V156" s="85"/>
    </row>
    <row r="157" spans="1:22" x14ac:dyDescent="0.2">
      <c r="A157" s="83">
        <v>149</v>
      </c>
      <c r="B157" s="19" t="s">
        <v>30</v>
      </c>
      <c r="C157" s="23">
        <f t="shared" si="20"/>
        <v>0</v>
      </c>
      <c r="D157" s="21">
        <f t="shared" si="20"/>
        <v>0</v>
      </c>
      <c r="E157" s="21">
        <f t="shared" si="20"/>
        <v>0</v>
      </c>
      <c r="F157" s="6"/>
      <c r="G157" s="20">
        <f t="shared" si="24"/>
        <v>0</v>
      </c>
      <c r="H157" s="21"/>
      <c r="I157" s="21"/>
      <c r="J157" s="22"/>
      <c r="K157" s="23"/>
      <c r="L157" s="21"/>
      <c r="M157" s="21"/>
      <c r="N157" s="85"/>
      <c r="O157" s="88"/>
      <c r="P157" s="86"/>
      <c r="Q157" s="86"/>
      <c r="R157" s="85"/>
      <c r="S157" s="23">
        <f>T157+V157</f>
        <v>0</v>
      </c>
      <c r="T157" s="21"/>
      <c r="U157" s="21"/>
      <c r="V157" s="6"/>
    </row>
    <row r="158" spans="1:22" x14ac:dyDescent="0.2">
      <c r="A158" s="83">
        <f t="shared" ref="A158:A205" si="26">+A157+1</f>
        <v>150</v>
      </c>
      <c r="B158" s="19" t="s">
        <v>7</v>
      </c>
      <c r="C158" s="23">
        <f t="shared" si="20"/>
        <v>0</v>
      </c>
      <c r="D158" s="21">
        <f t="shared" si="20"/>
        <v>0</v>
      </c>
      <c r="E158" s="21">
        <f t="shared" si="20"/>
        <v>0</v>
      </c>
      <c r="F158" s="6"/>
      <c r="G158" s="20"/>
      <c r="H158" s="17"/>
      <c r="I158" s="17"/>
      <c r="J158" s="24"/>
      <c r="K158" s="23">
        <f t="shared" ref="K158:K169" si="27">L158+N158</f>
        <v>0</v>
      </c>
      <c r="L158" s="21"/>
      <c r="M158" s="21"/>
      <c r="N158" s="25"/>
      <c r="O158" s="88"/>
      <c r="P158" s="86"/>
      <c r="Q158" s="86"/>
      <c r="R158" s="85"/>
      <c r="S158" s="88"/>
      <c r="T158" s="86"/>
      <c r="U158" s="86"/>
      <c r="V158" s="85"/>
    </row>
    <row r="159" spans="1:22" x14ac:dyDescent="0.2">
      <c r="A159" s="83">
        <f t="shared" si="26"/>
        <v>151</v>
      </c>
      <c r="B159" s="19" t="s">
        <v>8</v>
      </c>
      <c r="C159" s="23">
        <f t="shared" si="20"/>
        <v>0</v>
      </c>
      <c r="D159" s="21">
        <f t="shared" si="20"/>
        <v>0</v>
      </c>
      <c r="E159" s="21">
        <f t="shared" si="20"/>
        <v>0</v>
      </c>
      <c r="F159" s="6"/>
      <c r="G159" s="20"/>
      <c r="H159" s="17"/>
      <c r="I159" s="17"/>
      <c r="J159" s="24"/>
      <c r="K159" s="23">
        <f t="shared" si="27"/>
        <v>0</v>
      </c>
      <c r="L159" s="21"/>
      <c r="M159" s="21"/>
      <c r="N159" s="25"/>
      <c r="O159" s="88"/>
      <c r="P159" s="86"/>
      <c r="Q159" s="86"/>
      <c r="R159" s="85"/>
      <c r="S159" s="88"/>
      <c r="T159" s="86"/>
      <c r="U159" s="86"/>
      <c r="V159" s="85"/>
    </row>
    <row r="160" spans="1:22" x14ac:dyDescent="0.2">
      <c r="A160" s="83">
        <f t="shared" si="26"/>
        <v>152</v>
      </c>
      <c r="B160" s="19" t="s">
        <v>9</v>
      </c>
      <c r="C160" s="23">
        <f t="shared" si="20"/>
        <v>0</v>
      </c>
      <c r="D160" s="21">
        <f t="shared" si="20"/>
        <v>0</v>
      </c>
      <c r="E160" s="21">
        <f t="shared" si="20"/>
        <v>0</v>
      </c>
      <c r="F160" s="6"/>
      <c r="G160" s="20"/>
      <c r="H160" s="17"/>
      <c r="I160" s="17"/>
      <c r="J160" s="24"/>
      <c r="K160" s="23">
        <f t="shared" si="27"/>
        <v>0</v>
      </c>
      <c r="L160" s="21"/>
      <c r="M160" s="21"/>
      <c r="N160" s="25"/>
      <c r="O160" s="88"/>
      <c r="P160" s="86"/>
      <c r="Q160" s="86"/>
      <c r="R160" s="85"/>
      <c r="S160" s="88"/>
      <c r="T160" s="86"/>
      <c r="U160" s="86"/>
      <c r="V160" s="85"/>
    </row>
    <row r="161" spans="1:22" x14ac:dyDescent="0.2">
      <c r="A161" s="83">
        <f t="shared" si="26"/>
        <v>153</v>
      </c>
      <c r="B161" s="19" t="s">
        <v>10</v>
      </c>
      <c r="C161" s="23">
        <f t="shared" si="20"/>
        <v>0</v>
      </c>
      <c r="D161" s="21">
        <f t="shared" si="20"/>
        <v>0</v>
      </c>
      <c r="E161" s="21">
        <f t="shared" si="20"/>
        <v>0</v>
      </c>
      <c r="F161" s="6"/>
      <c r="G161" s="20"/>
      <c r="H161" s="17"/>
      <c r="I161" s="17"/>
      <c r="J161" s="24"/>
      <c r="K161" s="23">
        <f t="shared" si="27"/>
        <v>0</v>
      </c>
      <c r="L161" s="21"/>
      <c r="M161" s="21"/>
      <c r="N161" s="25"/>
      <c r="O161" s="88"/>
      <c r="P161" s="86"/>
      <c r="Q161" s="86"/>
      <c r="R161" s="85"/>
      <c r="S161" s="88"/>
      <c r="T161" s="86"/>
      <c r="U161" s="86"/>
      <c r="V161" s="85"/>
    </row>
    <row r="162" spans="1:22" x14ac:dyDescent="0.2">
      <c r="A162" s="83">
        <f t="shared" si="26"/>
        <v>154</v>
      </c>
      <c r="B162" s="19" t="s">
        <v>11</v>
      </c>
      <c r="C162" s="23">
        <f t="shared" si="20"/>
        <v>0</v>
      </c>
      <c r="D162" s="21">
        <f t="shared" si="20"/>
        <v>0</v>
      </c>
      <c r="E162" s="21">
        <f t="shared" si="20"/>
        <v>0</v>
      </c>
      <c r="F162" s="6"/>
      <c r="G162" s="20"/>
      <c r="H162" s="17"/>
      <c r="I162" s="17"/>
      <c r="J162" s="24"/>
      <c r="K162" s="23">
        <f t="shared" si="27"/>
        <v>0</v>
      </c>
      <c r="L162" s="21"/>
      <c r="M162" s="21"/>
      <c r="N162" s="25"/>
      <c r="O162" s="88"/>
      <c r="P162" s="86"/>
      <c r="Q162" s="86"/>
      <c r="R162" s="85"/>
      <c r="S162" s="88"/>
      <c r="T162" s="86"/>
      <c r="U162" s="86"/>
      <c r="V162" s="85"/>
    </row>
    <row r="163" spans="1:22" x14ac:dyDescent="0.2">
      <c r="A163" s="83">
        <f t="shared" si="26"/>
        <v>155</v>
      </c>
      <c r="B163" s="19" t="s">
        <v>12</v>
      </c>
      <c r="C163" s="23">
        <f t="shared" si="20"/>
        <v>0</v>
      </c>
      <c r="D163" s="21">
        <f t="shared" si="20"/>
        <v>0</v>
      </c>
      <c r="E163" s="21">
        <f t="shared" si="20"/>
        <v>0</v>
      </c>
      <c r="F163" s="6"/>
      <c r="G163" s="20"/>
      <c r="H163" s="17"/>
      <c r="I163" s="17"/>
      <c r="J163" s="24"/>
      <c r="K163" s="23">
        <f t="shared" si="27"/>
        <v>0</v>
      </c>
      <c r="L163" s="21"/>
      <c r="M163" s="21"/>
      <c r="N163" s="25"/>
      <c r="O163" s="88"/>
      <c r="P163" s="86"/>
      <c r="Q163" s="86"/>
      <c r="R163" s="85"/>
      <c r="S163" s="88"/>
      <c r="T163" s="86"/>
      <c r="U163" s="86"/>
      <c r="V163" s="85"/>
    </row>
    <row r="164" spans="1:22" x14ac:dyDescent="0.2">
      <c r="A164" s="83">
        <f t="shared" si="26"/>
        <v>156</v>
      </c>
      <c r="B164" s="19" t="s">
        <v>13</v>
      </c>
      <c r="C164" s="23">
        <f t="shared" si="20"/>
        <v>0</v>
      </c>
      <c r="D164" s="21">
        <f t="shared" si="20"/>
        <v>0</v>
      </c>
      <c r="E164" s="21">
        <f t="shared" si="20"/>
        <v>0</v>
      </c>
      <c r="F164" s="6"/>
      <c r="G164" s="20"/>
      <c r="H164" s="17"/>
      <c r="I164" s="17"/>
      <c r="J164" s="24"/>
      <c r="K164" s="23">
        <f t="shared" si="27"/>
        <v>0</v>
      </c>
      <c r="L164" s="21"/>
      <c r="M164" s="21"/>
      <c r="N164" s="25"/>
      <c r="O164" s="88"/>
      <c r="P164" s="86"/>
      <c r="Q164" s="86"/>
      <c r="R164" s="85"/>
      <c r="S164" s="88"/>
      <c r="T164" s="86"/>
      <c r="U164" s="86"/>
      <c r="V164" s="85"/>
    </row>
    <row r="165" spans="1:22" x14ac:dyDescent="0.2">
      <c r="A165" s="83">
        <f t="shared" si="26"/>
        <v>157</v>
      </c>
      <c r="B165" s="19" t="s">
        <v>14</v>
      </c>
      <c r="C165" s="23">
        <f t="shared" ref="C165:E174" si="28">G165+K165+O165+S165</f>
        <v>0</v>
      </c>
      <c r="D165" s="21">
        <f t="shared" si="28"/>
        <v>0</v>
      </c>
      <c r="E165" s="21">
        <f t="shared" si="28"/>
        <v>0</v>
      </c>
      <c r="F165" s="6"/>
      <c r="G165" s="20"/>
      <c r="H165" s="17"/>
      <c r="I165" s="17"/>
      <c r="J165" s="24"/>
      <c r="K165" s="23">
        <f t="shared" si="27"/>
        <v>0</v>
      </c>
      <c r="L165" s="21"/>
      <c r="M165" s="21"/>
      <c r="N165" s="25"/>
      <c r="O165" s="88"/>
      <c r="P165" s="86"/>
      <c r="Q165" s="86"/>
      <c r="R165" s="85"/>
      <c r="S165" s="88"/>
      <c r="T165" s="86"/>
      <c r="U165" s="86"/>
      <c r="V165" s="85"/>
    </row>
    <row r="166" spans="1:22" x14ac:dyDescent="0.2">
      <c r="A166" s="83">
        <f t="shared" si="26"/>
        <v>158</v>
      </c>
      <c r="B166" s="19" t="s">
        <v>31</v>
      </c>
      <c r="C166" s="23">
        <f t="shared" si="28"/>
        <v>0</v>
      </c>
      <c r="D166" s="21">
        <f t="shared" si="28"/>
        <v>0</v>
      </c>
      <c r="E166" s="21">
        <f t="shared" si="28"/>
        <v>0</v>
      </c>
      <c r="F166" s="6"/>
      <c r="G166" s="20">
        <f t="shared" si="24"/>
        <v>0</v>
      </c>
      <c r="H166" s="21"/>
      <c r="I166" s="17"/>
      <c r="J166" s="24"/>
      <c r="K166" s="23">
        <f t="shared" si="27"/>
        <v>0</v>
      </c>
      <c r="L166" s="21"/>
      <c r="M166" s="21"/>
      <c r="N166" s="25"/>
      <c r="O166" s="88"/>
      <c r="P166" s="86"/>
      <c r="Q166" s="86"/>
      <c r="R166" s="85"/>
      <c r="S166" s="88"/>
      <c r="T166" s="86"/>
      <c r="U166" s="86"/>
      <c r="V166" s="85"/>
    </row>
    <row r="167" spans="1:22" x14ac:dyDescent="0.2">
      <c r="A167" s="83">
        <f t="shared" si="26"/>
        <v>159</v>
      </c>
      <c r="B167" s="19" t="s">
        <v>15</v>
      </c>
      <c r="C167" s="23">
        <f t="shared" si="28"/>
        <v>0</v>
      </c>
      <c r="D167" s="21">
        <f t="shared" si="28"/>
        <v>0</v>
      </c>
      <c r="E167" s="21">
        <f t="shared" si="28"/>
        <v>0</v>
      </c>
      <c r="F167" s="6"/>
      <c r="G167" s="20"/>
      <c r="H167" s="17"/>
      <c r="I167" s="17"/>
      <c r="J167" s="24"/>
      <c r="K167" s="23">
        <f t="shared" si="27"/>
        <v>0</v>
      </c>
      <c r="L167" s="21"/>
      <c r="M167" s="21"/>
      <c r="N167" s="25"/>
      <c r="O167" s="88"/>
      <c r="P167" s="86"/>
      <c r="Q167" s="86"/>
      <c r="R167" s="85"/>
      <c r="S167" s="88"/>
      <c r="T167" s="86"/>
      <c r="U167" s="86"/>
      <c r="V167" s="85"/>
    </row>
    <row r="168" spans="1:22" x14ac:dyDescent="0.2">
      <c r="A168" s="83">
        <f t="shared" si="26"/>
        <v>160</v>
      </c>
      <c r="B168" s="47" t="s">
        <v>123</v>
      </c>
      <c r="C168" s="23">
        <f t="shared" si="28"/>
        <v>0</v>
      </c>
      <c r="D168" s="21">
        <f t="shared" si="28"/>
        <v>0</v>
      </c>
      <c r="E168" s="21">
        <f t="shared" si="28"/>
        <v>0</v>
      </c>
      <c r="F168" s="6"/>
      <c r="G168" s="93"/>
      <c r="H168" s="86"/>
      <c r="I168" s="86"/>
      <c r="J168" s="93"/>
      <c r="K168" s="28">
        <f t="shared" si="27"/>
        <v>0</v>
      </c>
      <c r="L168" s="21"/>
      <c r="M168" s="21"/>
      <c r="N168" s="90"/>
      <c r="O168" s="95"/>
      <c r="P168" s="86"/>
      <c r="Q168" s="86"/>
      <c r="R168" s="90"/>
      <c r="S168" s="95"/>
      <c r="T168" s="86"/>
      <c r="U168" s="86"/>
      <c r="V168" s="90"/>
    </row>
    <row r="169" spans="1:22" x14ac:dyDescent="0.2">
      <c r="A169" s="83">
        <f t="shared" si="26"/>
        <v>161</v>
      </c>
      <c r="B169" s="33" t="s">
        <v>197</v>
      </c>
      <c r="C169" s="14">
        <f t="shared" si="28"/>
        <v>0</v>
      </c>
      <c r="D169" s="17">
        <f t="shared" si="28"/>
        <v>0</v>
      </c>
      <c r="E169" s="17">
        <f t="shared" si="28"/>
        <v>0</v>
      </c>
      <c r="F169" s="6"/>
      <c r="G169" s="93"/>
      <c r="H169" s="21"/>
      <c r="I169" s="21"/>
      <c r="J169" s="89"/>
      <c r="K169" s="149">
        <f t="shared" si="27"/>
        <v>0</v>
      </c>
      <c r="L169" s="17"/>
      <c r="M169" s="17"/>
      <c r="N169" s="90"/>
      <c r="O169" s="95"/>
      <c r="P169" s="86"/>
      <c r="Q169" s="86"/>
      <c r="R169" s="90"/>
      <c r="S169" s="95"/>
      <c r="T169" s="86"/>
      <c r="U169" s="86"/>
      <c r="V169" s="90"/>
    </row>
    <row r="170" spans="1:22" x14ac:dyDescent="0.2">
      <c r="A170" s="83">
        <f t="shared" si="26"/>
        <v>162</v>
      </c>
      <c r="B170" s="19" t="s">
        <v>38</v>
      </c>
      <c r="C170" s="23">
        <f t="shared" si="28"/>
        <v>0</v>
      </c>
      <c r="D170" s="21">
        <f t="shared" si="28"/>
        <v>0</v>
      </c>
      <c r="E170" s="21"/>
      <c r="F170" s="6"/>
      <c r="G170" s="89">
        <f>G171+G172</f>
        <v>0</v>
      </c>
      <c r="H170" s="21"/>
      <c r="I170" s="86"/>
      <c r="J170" s="93"/>
      <c r="K170" s="95"/>
      <c r="L170" s="86"/>
      <c r="M170" s="86"/>
      <c r="N170" s="90"/>
      <c r="O170" s="95"/>
      <c r="P170" s="86"/>
      <c r="Q170" s="86"/>
      <c r="R170" s="90"/>
      <c r="S170" s="95"/>
      <c r="T170" s="86"/>
      <c r="U170" s="86"/>
      <c r="V170" s="90"/>
    </row>
    <row r="171" spans="1:22" x14ac:dyDescent="0.2">
      <c r="A171" s="83">
        <f t="shared" si="26"/>
        <v>163</v>
      </c>
      <c r="B171" s="111" t="s">
        <v>198</v>
      </c>
      <c r="C171" s="14">
        <f t="shared" si="28"/>
        <v>0</v>
      </c>
      <c r="D171" s="86">
        <f t="shared" si="28"/>
        <v>0</v>
      </c>
      <c r="E171" s="86"/>
      <c r="F171" s="85"/>
      <c r="G171" s="93">
        <f t="shared" si="24"/>
        <v>0</v>
      </c>
      <c r="H171" s="86"/>
      <c r="I171" s="86"/>
      <c r="J171" s="93"/>
      <c r="K171" s="95"/>
      <c r="L171" s="86"/>
      <c r="M171" s="86"/>
      <c r="N171" s="90"/>
      <c r="O171" s="95"/>
      <c r="P171" s="86"/>
      <c r="Q171" s="86"/>
      <c r="R171" s="90"/>
      <c r="S171" s="95"/>
      <c r="T171" s="86"/>
      <c r="U171" s="86"/>
      <c r="V171" s="90"/>
    </row>
    <row r="172" spans="1:22" x14ac:dyDescent="0.2">
      <c r="A172" s="83">
        <f t="shared" si="26"/>
        <v>164</v>
      </c>
      <c r="B172" s="33" t="s">
        <v>199</v>
      </c>
      <c r="C172" s="14">
        <f t="shared" si="28"/>
        <v>0</v>
      </c>
      <c r="D172" s="86">
        <f t="shared" si="28"/>
        <v>0</v>
      </c>
      <c r="E172" s="86"/>
      <c r="F172" s="85"/>
      <c r="G172" s="93">
        <f t="shared" ref="G172:G207" si="29">H172+J172</f>
        <v>0</v>
      </c>
      <c r="H172" s="86"/>
      <c r="I172" s="86"/>
      <c r="J172" s="93"/>
      <c r="K172" s="95"/>
      <c r="L172" s="86"/>
      <c r="M172" s="86"/>
      <c r="N172" s="90"/>
      <c r="O172" s="95"/>
      <c r="P172" s="86"/>
      <c r="Q172" s="86"/>
      <c r="R172" s="90"/>
      <c r="S172" s="95"/>
      <c r="T172" s="86"/>
      <c r="U172" s="86"/>
      <c r="V172" s="90"/>
    </row>
    <row r="173" spans="1:22" x14ac:dyDescent="0.2">
      <c r="A173" s="83">
        <v>165</v>
      </c>
      <c r="B173" s="19" t="s">
        <v>6</v>
      </c>
      <c r="C173" s="23">
        <f t="shared" si="28"/>
        <v>0</v>
      </c>
      <c r="D173" s="21">
        <f t="shared" si="28"/>
        <v>0</v>
      </c>
      <c r="E173" s="21">
        <f>I173+M173+Q173+U173</f>
        <v>0</v>
      </c>
      <c r="F173" s="6"/>
      <c r="G173" s="20"/>
      <c r="H173" s="21"/>
      <c r="I173" s="21"/>
      <c r="J173" s="87"/>
      <c r="K173" s="28">
        <f>L173+N173</f>
        <v>0</v>
      </c>
      <c r="L173" s="21"/>
      <c r="M173" s="21"/>
      <c r="N173" s="85"/>
      <c r="O173" s="88"/>
      <c r="P173" s="86"/>
      <c r="Q173" s="86"/>
      <c r="R173" s="85"/>
      <c r="S173" s="23">
        <f>T173+V173</f>
        <v>0</v>
      </c>
      <c r="T173" s="21"/>
      <c r="U173" s="21"/>
      <c r="V173" s="85"/>
    </row>
    <row r="174" spans="1:22" ht="13.5" thickBot="1" x14ac:dyDescent="0.25">
      <c r="A174" s="112">
        <f t="shared" si="26"/>
        <v>166</v>
      </c>
      <c r="B174" s="150" t="s">
        <v>200</v>
      </c>
      <c r="C174" s="42">
        <f t="shared" si="28"/>
        <v>0</v>
      </c>
      <c r="D174" s="133">
        <f t="shared" si="28"/>
        <v>0</v>
      </c>
      <c r="E174" s="133">
        <f>I174+M174+Q174+U174</f>
        <v>0</v>
      </c>
      <c r="F174" s="134"/>
      <c r="G174" s="151"/>
      <c r="H174" s="133"/>
      <c r="I174" s="133"/>
      <c r="J174" s="152"/>
      <c r="K174" s="149">
        <f>L174+N174</f>
        <v>0</v>
      </c>
      <c r="L174" s="133"/>
      <c r="M174" s="133"/>
      <c r="N174" s="134"/>
      <c r="O174" s="132"/>
      <c r="P174" s="133"/>
      <c r="Q174" s="133"/>
      <c r="R174" s="134"/>
      <c r="S174" s="14">
        <f>T174+V174</f>
        <v>0</v>
      </c>
      <c r="T174" s="133"/>
      <c r="U174" s="133"/>
      <c r="V174" s="134"/>
    </row>
    <row r="175" spans="1:22" ht="45.75" thickBot="1" x14ac:dyDescent="0.3">
      <c r="A175" s="63">
        <f t="shared" si="26"/>
        <v>167</v>
      </c>
      <c r="B175" s="64" t="s">
        <v>201</v>
      </c>
      <c r="C175" s="57">
        <f t="shared" ref="C175:L175" si="30">C176+C185+SUM(C187:C196)</f>
        <v>0</v>
      </c>
      <c r="D175" s="53">
        <f t="shared" si="30"/>
        <v>0</v>
      </c>
      <c r="E175" s="53">
        <f t="shared" si="30"/>
        <v>0</v>
      </c>
      <c r="F175" s="55">
        <f t="shared" si="30"/>
        <v>0</v>
      </c>
      <c r="G175" s="65">
        <f t="shared" si="30"/>
        <v>0</v>
      </c>
      <c r="H175" s="53">
        <f t="shared" si="30"/>
        <v>0</v>
      </c>
      <c r="I175" s="53">
        <f>I176+I185+SUM(I187:I196)</f>
        <v>0</v>
      </c>
      <c r="J175" s="58">
        <f t="shared" si="30"/>
        <v>0</v>
      </c>
      <c r="K175" s="57">
        <f t="shared" si="30"/>
        <v>0</v>
      </c>
      <c r="L175" s="53">
        <f t="shared" si="30"/>
        <v>0</v>
      </c>
      <c r="M175" s="53"/>
      <c r="N175" s="67">
        <f>N176+N185+SUM(N187:N196)</f>
        <v>0</v>
      </c>
      <c r="O175" s="57"/>
      <c r="P175" s="53"/>
      <c r="Q175" s="53"/>
      <c r="R175" s="67"/>
      <c r="S175" s="57">
        <f>S176+S185+SUM(S187:S196)</f>
        <v>0</v>
      </c>
      <c r="T175" s="53">
        <f>T176+T185+SUM(T187:T196)</f>
        <v>0</v>
      </c>
      <c r="U175" s="53">
        <f>U176+U185+SUM(U187:U196)</f>
        <v>0</v>
      </c>
      <c r="V175" s="58">
        <f>V176+V185+SUM(V187:V196)</f>
        <v>0</v>
      </c>
    </row>
    <row r="176" spans="1:22" x14ac:dyDescent="0.2">
      <c r="A176" s="153">
        <f t="shared" si="26"/>
        <v>168</v>
      </c>
      <c r="B176" s="154" t="s">
        <v>132</v>
      </c>
      <c r="C176" s="123">
        <f>G176+K176+O176+S176</f>
        <v>0</v>
      </c>
      <c r="D176" s="103">
        <f>H176+L176+P176+T176</f>
        <v>0</v>
      </c>
      <c r="E176" s="103"/>
      <c r="F176" s="106">
        <f>J176+N176+R176+V176</f>
        <v>0</v>
      </c>
      <c r="G176" s="102">
        <f>G177+G179+G180+G181+G182+G183+G184</f>
        <v>0</v>
      </c>
      <c r="H176" s="103">
        <f>H177+H179+H180+H181+H182+H183+H184</f>
        <v>0</v>
      </c>
      <c r="I176" s="103"/>
      <c r="J176" s="155">
        <f>J177+J179</f>
        <v>0</v>
      </c>
      <c r="K176" s="102">
        <f>L176+N176</f>
        <v>0</v>
      </c>
      <c r="L176" s="102">
        <f>L177+L180+L181</f>
        <v>0</v>
      </c>
      <c r="M176" s="102"/>
      <c r="N176" s="156">
        <f>N177+N180+N181</f>
        <v>0</v>
      </c>
      <c r="O176" s="157"/>
      <c r="P176" s="158"/>
      <c r="Q176" s="158"/>
      <c r="R176" s="104"/>
      <c r="S176" s="124"/>
      <c r="T176" s="109"/>
      <c r="U176" s="109"/>
      <c r="V176" s="105"/>
    </row>
    <row r="177" spans="1:22" x14ac:dyDescent="0.2">
      <c r="A177" s="159">
        <f t="shared" si="26"/>
        <v>169</v>
      </c>
      <c r="B177" s="33" t="s">
        <v>202</v>
      </c>
      <c r="C177" s="14">
        <f>G177+K177+O177+S177</f>
        <v>0</v>
      </c>
      <c r="D177" s="86">
        <f>H177</f>
        <v>0</v>
      </c>
      <c r="E177" s="86"/>
      <c r="F177" s="87">
        <f>J177+N177+R177+V177</f>
        <v>0</v>
      </c>
      <c r="G177" s="88">
        <f t="shared" si="29"/>
        <v>0</v>
      </c>
      <c r="H177" s="17"/>
      <c r="I177" s="17"/>
      <c r="J177" s="25"/>
      <c r="K177" s="80">
        <f>L177+N177</f>
        <v>0</v>
      </c>
      <c r="L177" s="86"/>
      <c r="M177" s="86"/>
      <c r="N177" s="85">
        <f>N178</f>
        <v>0</v>
      </c>
      <c r="O177" s="88"/>
      <c r="P177" s="86"/>
      <c r="Q177" s="86"/>
      <c r="R177" s="85"/>
      <c r="S177" s="88"/>
      <c r="T177" s="86"/>
      <c r="U177" s="86"/>
      <c r="V177" s="85"/>
    </row>
    <row r="178" spans="1:22" x14ac:dyDescent="0.2">
      <c r="A178" s="159">
        <f t="shared" si="26"/>
        <v>170</v>
      </c>
      <c r="B178" s="33" t="s">
        <v>203</v>
      </c>
      <c r="C178" s="14">
        <f t="shared" ref="C178:E208" si="31">G178+K178+O178+S178</f>
        <v>0</v>
      </c>
      <c r="D178" s="86"/>
      <c r="E178" s="86"/>
      <c r="F178" s="87">
        <f>J178+N178+R178+V178</f>
        <v>0</v>
      </c>
      <c r="G178" s="88"/>
      <c r="H178" s="17"/>
      <c r="I178" s="86"/>
      <c r="J178" s="85"/>
      <c r="K178" s="88">
        <f>L178+N178</f>
        <v>0</v>
      </c>
      <c r="L178" s="86"/>
      <c r="M178" s="86"/>
      <c r="N178" s="85"/>
      <c r="O178" s="88"/>
      <c r="P178" s="86"/>
      <c r="Q178" s="86"/>
      <c r="R178" s="85"/>
      <c r="S178" s="88"/>
      <c r="T178" s="86"/>
      <c r="U178" s="86"/>
      <c r="V178" s="85"/>
    </row>
    <row r="179" spans="1:22" ht="25.5" x14ac:dyDescent="0.2">
      <c r="A179" s="159">
        <v>171</v>
      </c>
      <c r="B179" s="160" t="s">
        <v>204</v>
      </c>
      <c r="C179" s="149">
        <f t="shared" si="31"/>
        <v>0</v>
      </c>
      <c r="D179" s="17"/>
      <c r="E179" s="17"/>
      <c r="F179" s="87">
        <f>J179+N179+R179+V179</f>
        <v>0</v>
      </c>
      <c r="G179" s="88">
        <f t="shared" si="29"/>
        <v>0</v>
      </c>
      <c r="H179" s="17"/>
      <c r="I179" s="86"/>
      <c r="J179" s="7"/>
      <c r="K179" s="88"/>
      <c r="L179" s="86"/>
      <c r="M179" s="86"/>
      <c r="N179" s="85"/>
      <c r="O179" s="88"/>
      <c r="P179" s="86"/>
      <c r="Q179" s="86"/>
      <c r="R179" s="85"/>
      <c r="S179" s="88"/>
      <c r="T179" s="86"/>
      <c r="U179" s="86"/>
      <c r="V179" s="85"/>
    </row>
    <row r="180" spans="1:22" x14ac:dyDescent="0.2">
      <c r="A180" s="159">
        <f t="shared" si="26"/>
        <v>172</v>
      </c>
      <c r="B180" s="33" t="s">
        <v>205</v>
      </c>
      <c r="C180" s="14">
        <f t="shared" si="31"/>
        <v>0</v>
      </c>
      <c r="D180" s="86">
        <f t="shared" si="31"/>
        <v>0</v>
      </c>
      <c r="E180" s="86"/>
      <c r="F180" s="87"/>
      <c r="G180" s="88">
        <f t="shared" si="29"/>
        <v>0</v>
      </c>
      <c r="H180" s="86"/>
      <c r="I180" s="86"/>
      <c r="J180" s="85"/>
      <c r="K180" s="88"/>
      <c r="L180" s="86"/>
      <c r="M180" s="86"/>
      <c r="N180" s="85"/>
      <c r="O180" s="88"/>
      <c r="P180" s="86"/>
      <c r="Q180" s="86"/>
      <c r="R180" s="85"/>
      <c r="S180" s="88"/>
      <c r="T180" s="86"/>
      <c r="U180" s="86"/>
      <c r="V180" s="85"/>
    </row>
    <row r="181" spans="1:22" x14ac:dyDescent="0.2">
      <c r="A181" s="159">
        <f t="shared" si="26"/>
        <v>173</v>
      </c>
      <c r="B181" s="33" t="s">
        <v>197</v>
      </c>
      <c r="C181" s="14">
        <f t="shared" si="31"/>
        <v>0</v>
      </c>
      <c r="D181" s="86">
        <f t="shared" si="31"/>
        <v>0</v>
      </c>
      <c r="E181" s="86"/>
      <c r="F181" s="87"/>
      <c r="G181" s="88"/>
      <c r="H181" s="92"/>
      <c r="I181" s="92"/>
      <c r="J181" s="90"/>
      <c r="K181" s="88">
        <f>L181+N181</f>
        <v>0</v>
      </c>
      <c r="L181" s="92"/>
      <c r="M181" s="92"/>
      <c r="N181" s="90"/>
      <c r="O181" s="88"/>
      <c r="P181" s="92"/>
      <c r="Q181" s="92"/>
      <c r="R181" s="90"/>
      <c r="S181" s="88"/>
      <c r="T181" s="92"/>
      <c r="U181" s="92"/>
      <c r="V181" s="90"/>
    </row>
    <row r="182" spans="1:22" x14ac:dyDescent="0.2">
      <c r="A182" s="159">
        <v>174</v>
      </c>
      <c r="B182" s="33" t="s">
        <v>206</v>
      </c>
      <c r="C182" s="14">
        <f t="shared" si="31"/>
        <v>0</v>
      </c>
      <c r="D182" s="86">
        <f t="shared" si="31"/>
        <v>0</v>
      </c>
      <c r="E182" s="86"/>
      <c r="F182" s="87"/>
      <c r="G182" s="88">
        <f t="shared" si="29"/>
        <v>0</v>
      </c>
      <c r="H182" s="86"/>
      <c r="I182" s="92"/>
      <c r="J182" s="90"/>
      <c r="K182" s="95"/>
      <c r="L182" s="86"/>
      <c r="M182" s="92"/>
      <c r="N182" s="90"/>
      <c r="O182" s="95"/>
      <c r="P182" s="86"/>
      <c r="Q182" s="92"/>
      <c r="R182" s="90"/>
      <c r="S182" s="95"/>
      <c r="T182" s="86"/>
      <c r="U182" s="92"/>
      <c r="V182" s="90"/>
    </row>
    <row r="183" spans="1:22" x14ac:dyDescent="0.2">
      <c r="A183" s="159">
        <v>175</v>
      </c>
      <c r="B183" s="33" t="s">
        <v>207</v>
      </c>
      <c r="C183" s="14">
        <f t="shared" si="31"/>
        <v>0</v>
      </c>
      <c r="D183" s="86">
        <f t="shared" si="31"/>
        <v>0</v>
      </c>
      <c r="E183" s="86"/>
      <c r="F183" s="87"/>
      <c r="G183" s="95">
        <f t="shared" si="29"/>
        <v>0</v>
      </c>
      <c r="H183" s="86"/>
      <c r="I183" s="92"/>
      <c r="J183" s="90"/>
      <c r="K183" s="95"/>
      <c r="L183" s="86"/>
      <c r="M183" s="92"/>
      <c r="N183" s="90"/>
      <c r="O183" s="95"/>
      <c r="P183" s="86"/>
      <c r="Q183" s="92"/>
      <c r="R183" s="90"/>
      <c r="S183" s="95"/>
      <c r="T183" s="86"/>
      <c r="U183" s="92"/>
      <c r="V183" s="90"/>
    </row>
    <row r="184" spans="1:22" x14ac:dyDescent="0.2">
      <c r="A184" s="159">
        <v>176</v>
      </c>
      <c r="B184" s="33" t="s">
        <v>208</v>
      </c>
      <c r="C184" s="14">
        <f t="shared" si="31"/>
        <v>0</v>
      </c>
      <c r="D184" s="86">
        <f t="shared" si="31"/>
        <v>0</v>
      </c>
      <c r="E184" s="86"/>
      <c r="F184" s="87"/>
      <c r="G184" s="95">
        <f t="shared" si="29"/>
        <v>0</v>
      </c>
      <c r="H184" s="86"/>
      <c r="I184" s="92"/>
      <c r="J184" s="90"/>
      <c r="K184" s="95"/>
      <c r="L184" s="86"/>
      <c r="M184" s="92"/>
      <c r="N184" s="90"/>
      <c r="O184" s="95"/>
      <c r="P184" s="86"/>
      <c r="Q184" s="92"/>
      <c r="R184" s="90"/>
      <c r="S184" s="95"/>
      <c r="T184" s="86"/>
      <c r="U184" s="92"/>
      <c r="V184" s="90"/>
    </row>
    <row r="185" spans="1:22" x14ac:dyDescent="0.2">
      <c r="A185" s="159">
        <v>177</v>
      </c>
      <c r="B185" s="19" t="s">
        <v>137</v>
      </c>
      <c r="C185" s="23">
        <f t="shared" si="31"/>
        <v>0</v>
      </c>
      <c r="D185" s="21">
        <f>H185</f>
        <v>0</v>
      </c>
      <c r="E185" s="21"/>
      <c r="F185" s="22"/>
      <c r="G185" s="28">
        <f>G186</f>
        <v>0</v>
      </c>
      <c r="H185" s="21">
        <f>H186</f>
        <v>0</v>
      </c>
      <c r="I185" s="86"/>
      <c r="J185" s="90"/>
      <c r="K185" s="95"/>
      <c r="L185" s="86"/>
      <c r="M185" s="86"/>
      <c r="N185" s="90"/>
      <c r="O185" s="95"/>
      <c r="P185" s="86"/>
      <c r="Q185" s="86"/>
      <c r="R185" s="90"/>
      <c r="S185" s="95"/>
      <c r="T185" s="86"/>
      <c r="U185" s="86"/>
      <c r="V185" s="90"/>
    </row>
    <row r="186" spans="1:22" x14ac:dyDescent="0.2">
      <c r="A186" s="159">
        <f t="shared" si="26"/>
        <v>178</v>
      </c>
      <c r="B186" s="33" t="s">
        <v>209</v>
      </c>
      <c r="C186" s="14">
        <f t="shared" si="31"/>
        <v>0</v>
      </c>
      <c r="D186" s="86">
        <f t="shared" si="31"/>
        <v>0</v>
      </c>
      <c r="E186" s="86"/>
      <c r="F186" s="87"/>
      <c r="G186" s="95">
        <f t="shared" si="29"/>
        <v>0</v>
      </c>
      <c r="H186" s="86"/>
      <c r="I186" s="86"/>
      <c r="J186" s="90"/>
      <c r="K186" s="95"/>
      <c r="L186" s="86"/>
      <c r="M186" s="86"/>
      <c r="N186" s="90"/>
      <c r="O186" s="95"/>
      <c r="P186" s="86"/>
      <c r="Q186" s="86"/>
      <c r="R186" s="90"/>
      <c r="S186" s="95"/>
      <c r="T186" s="86"/>
      <c r="U186" s="86"/>
      <c r="V186" s="90"/>
    </row>
    <row r="187" spans="1:22" x14ac:dyDescent="0.2">
      <c r="A187" s="159">
        <v>179</v>
      </c>
      <c r="B187" s="19" t="s">
        <v>7</v>
      </c>
      <c r="C187" s="23">
        <f t="shared" si="31"/>
        <v>0</v>
      </c>
      <c r="D187" s="21">
        <f t="shared" si="31"/>
        <v>0</v>
      </c>
      <c r="E187" s="21">
        <f t="shared" si="31"/>
        <v>0</v>
      </c>
      <c r="F187" s="22"/>
      <c r="G187" s="23">
        <f t="shared" si="29"/>
        <v>0</v>
      </c>
      <c r="H187" s="21"/>
      <c r="I187" s="21"/>
      <c r="J187" s="25"/>
      <c r="K187" s="23"/>
      <c r="L187" s="86"/>
      <c r="M187" s="86"/>
      <c r="N187" s="85"/>
      <c r="O187" s="88"/>
      <c r="P187" s="86"/>
      <c r="Q187" s="86"/>
      <c r="R187" s="85"/>
      <c r="S187" s="23">
        <f>T187+V187</f>
        <v>0</v>
      </c>
      <c r="T187" s="21"/>
      <c r="U187" s="21"/>
      <c r="V187" s="6"/>
    </row>
    <row r="188" spans="1:22" x14ac:dyDescent="0.2">
      <c r="A188" s="159">
        <f t="shared" si="26"/>
        <v>180</v>
      </c>
      <c r="B188" s="19" t="s">
        <v>8</v>
      </c>
      <c r="C188" s="23">
        <f t="shared" si="31"/>
        <v>0</v>
      </c>
      <c r="D188" s="21">
        <f t="shared" si="31"/>
        <v>0</v>
      </c>
      <c r="E188" s="21">
        <f t="shared" si="31"/>
        <v>0</v>
      </c>
      <c r="F188" s="22"/>
      <c r="G188" s="23">
        <f t="shared" si="29"/>
        <v>0</v>
      </c>
      <c r="H188" s="21"/>
      <c r="I188" s="21"/>
      <c r="J188" s="25"/>
      <c r="K188" s="23"/>
      <c r="L188" s="86"/>
      <c r="M188" s="86"/>
      <c r="N188" s="85"/>
      <c r="O188" s="88"/>
      <c r="P188" s="86"/>
      <c r="Q188" s="86"/>
      <c r="R188" s="85"/>
      <c r="S188" s="23"/>
      <c r="T188" s="21"/>
      <c r="U188" s="21"/>
      <c r="V188" s="6"/>
    </row>
    <row r="189" spans="1:22" x14ac:dyDescent="0.2">
      <c r="A189" s="159">
        <f t="shared" si="26"/>
        <v>181</v>
      </c>
      <c r="B189" s="19" t="s">
        <v>9</v>
      </c>
      <c r="C189" s="23">
        <f t="shared" si="31"/>
        <v>0</v>
      </c>
      <c r="D189" s="21">
        <f t="shared" si="31"/>
        <v>0</v>
      </c>
      <c r="E189" s="21">
        <f t="shared" si="31"/>
        <v>0</v>
      </c>
      <c r="F189" s="22"/>
      <c r="G189" s="23">
        <f t="shared" si="29"/>
        <v>0</v>
      </c>
      <c r="H189" s="21"/>
      <c r="I189" s="21"/>
      <c r="J189" s="6"/>
      <c r="K189" s="23"/>
      <c r="L189" s="86"/>
      <c r="M189" s="86"/>
      <c r="N189" s="85"/>
      <c r="O189" s="88"/>
      <c r="P189" s="86"/>
      <c r="Q189" s="86"/>
      <c r="R189" s="85"/>
      <c r="S189" s="23">
        <f>T189+V189</f>
        <v>0</v>
      </c>
      <c r="T189" s="21"/>
      <c r="U189" s="21"/>
      <c r="V189" s="6"/>
    </row>
    <row r="190" spans="1:22" x14ac:dyDescent="0.2">
      <c r="A190" s="159">
        <f t="shared" si="26"/>
        <v>182</v>
      </c>
      <c r="B190" s="19" t="s">
        <v>10</v>
      </c>
      <c r="C190" s="23">
        <f t="shared" si="31"/>
        <v>0</v>
      </c>
      <c r="D190" s="21">
        <f t="shared" si="31"/>
        <v>0</v>
      </c>
      <c r="E190" s="21">
        <f t="shared" si="31"/>
        <v>0</v>
      </c>
      <c r="F190" s="22"/>
      <c r="G190" s="23">
        <f t="shared" si="29"/>
        <v>0</v>
      </c>
      <c r="H190" s="21"/>
      <c r="I190" s="21"/>
      <c r="J190" s="6"/>
      <c r="K190" s="23"/>
      <c r="L190" s="86"/>
      <c r="M190" s="86"/>
      <c r="N190" s="85"/>
      <c r="O190" s="88"/>
      <c r="P190" s="86"/>
      <c r="Q190" s="86"/>
      <c r="R190" s="85"/>
      <c r="S190" s="23"/>
      <c r="T190" s="21"/>
      <c r="U190" s="21"/>
      <c r="V190" s="6"/>
    </row>
    <row r="191" spans="1:22" x14ac:dyDescent="0.2">
      <c r="A191" s="159">
        <f t="shared" si="26"/>
        <v>183</v>
      </c>
      <c r="B191" s="19" t="s">
        <v>11</v>
      </c>
      <c r="C191" s="23">
        <f t="shared" si="31"/>
        <v>0</v>
      </c>
      <c r="D191" s="21">
        <f t="shared" si="31"/>
        <v>0</v>
      </c>
      <c r="E191" s="21">
        <f t="shared" si="31"/>
        <v>0</v>
      </c>
      <c r="F191" s="22"/>
      <c r="G191" s="23">
        <f t="shared" si="29"/>
        <v>0</v>
      </c>
      <c r="H191" s="21"/>
      <c r="I191" s="21"/>
      <c r="J191" s="6"/>
      <c r="K191" s="23"/>
      <c r="L191" s="86"/>
      <c r="M191" s="86"/>
      <c r="N191" s="85"/>
      <c r="O191" s="88"/>
      <c r="P191" s="86"/>
      <c r="Q191" s="86"/>
      <c r="R191" s="85"/>
      <c r="S191" s="23"/>
      <c r="T191" s="21"/>
      <c r="U191" s="21"/>
      <c r="V191" s="6"/>
    </row>
    <row r="192" spans="1:22" x14ac:dyDescent="0.2">
      <c r="A192" s="159">
        <f t="shared" si="26"/>
        <v>184</v>
      </c>
      <c r="B192" s="19" t="s">
        <v>12</v>
      </c>
      <c r="C192" s="23">
        <f t="shared" si="31"/>
        <v>0</v>
      </c>
      <c r="D192" s="21">
        <f t="shared" si="31"/>
        <v>0</v>
      </c>
      <c r="E192" s="21">
        <f t="shared" si="31"/>
        <v>0</v>
      </c>
      <c r="F192" s="22"/>
      <c r="G192" s="23">
        <f t="shared" si="29"/>
        <v>0</v>
      </c>
      <c r="H192" s="21"/>
      <c r="I192" s="21"/>
      <c r="J192" s="6"/>
      <c r="K192" s="23"/>
      <c r="L192" s="86"/>
      <c r="M192" s="86"/>
      <c r="N192" s="85"/>
      <c r="O192" s="88"/>
      <c r="P192" s="86"/>
      <c r="Q192" s="86"/>
      <c r="R192" s="85"/>
      <c r="S192" s="23"/>
      <c r="T192" s="21"/>
      <c r="U192" s="21"/>
      <c r="V192" s="6"/>
    </row>
    <row r="193" spans="1:22" x14ac:dyDescent="0.2">
      <c r="A193" s="159">
        <f t="shared" si="26"/>
        <v>185</v>
      </c>
      <c r="B193" s="19" t="s">
        <v>13</v>
      </c>
      <c r="C193" s="23">
        <f t="shared" si="31"/>
        <v>0</v>
      </c>
      <c r="D193" s="21">
        <f t="shared" si="31"/>
        <v>0</v>
      </c>
      <c r="E193" s="21">
        <f t="shared" si="31"/>
        <v>0</v>
      </c>
      <c r="F193" s="22"/>
      <c r="G193" s="23">
        <f t="shared" si="29"/>
        <v>0</v>
      </c>
      <c r="H193" s="21"/>
      <c r="I193" s="21"/>
      <c r="J193" s="6"/>
      <c r="K193" s="23"/>
      <c r="L193" s="86"/>
      <c r="M193" s="86"/>
      <c r="N193" s="85"/>
      <c r="O193" s="88"/>
      <c r="P193" s="86"/>
      <c r="Q193" s="86"/>
      <c r="R193" s="85"/>
      <c r="S193" s="23">
        <f>T193+V193</f>
        <v>0</v>
      </c>
      <c r="T193" s="21"/>
      <c r="U193" s="21"/>
      <c r="V193" s="6"/>
    </row>
    <row r="194" spans="1:22" x14ac:dyDescent="0.2">
      <c r="A194" s="159">
        <f t="shared" si="26"/>
        <v>186</v>
      </c>
      <c r="B194" s="19" t="s">
        <v>14</v>
      </c>
      <c r="C194" s="23">
        <f t="shared" si="31"/>
        <v>0</v>
      </c>
      <c r="D194" s="21">
        <f t="shared" si="31"/>
        <v>0</v>
      </c>
      <c r="E194" s="21">
        <f t="shared" si="31"/>
        <v>0</v>
      </c>
      <c r="F194" s="22"/>
      <c r="G194" s="23">
        <f t="shared" si="29"/>
        <v>0</v>
      </c>
      <c r="H194" s="21"/>
      <c r="I194" s="21"/>
      <c r="J194" s="6"/>
      <c r="K194" s="23"/>
      <c r="L194" s="86"/>
      <c r="M194" s="86"/>
      <c r="N194" s="85"/>
      <c r="O194" s="88"/>
      <c r="P194" s="86"/>
      <c r="Q194" s="86"/>
      <c r="R194" s="85"/>
      <c r="S194" s="23"/>
      <c r="T194" s="21"/>
      <c r="U194" s="21"/>
      <c r="V194" s="6"/>
    </row>
    <row r="195" spans="1:22" x14ac:dyDescent="0.2">
      <c r="A195" s="159">
        <f t="shared" si="26"/>
        <v>187</v>
      </c>
      <c r="B195" s="19" t="s">
        <v>31</v>
      </c>
      <c r="C195" s="23">
        <f t="shared" si="31"/>
        <v>0</v>
      </c>
      <c r="D195" s="21">
        <f t="shared" si="31"/>
        <v>0</v>
      </c>
      <c r="E195" s="21">
        <f t="shared" si="31"/>
        <v>0</v>
      </c>
      <c r="F195" s="22"/>
      <c r="G195" s="23">
        <f t="shared" si="29"/>
        <v>0</v>
      </c>
      <c r="H195" s="21"/>
      <c r="I195" s="21"/>
      <c r="J195" s="6"/>
      <c r="K195" s="23"/>
      <c r="L195" s="86"/>
      <c r="M195" s="86"/>
      <c r="N195" s="85"/>
      <c r="O195" s="88"/>
      <c r="P195" s="86"/>
      <c r="Q195" s="86"/>
      <c r="R195" s="85"/>
      <c r="S195" s="23"/>
      <c r="T195" s="21"/>
      <c r="U195" s="21"/>
      <c r="V195" s="6"/>
    </row>
    <row r="196" spans="1:22" ht="13.5" thickBot="1" x14ac:dyDescent="0.25">
      <c r="A196" s="161">
        <f t="shared" si="26"/>
        <v>188</v>
      </c>
      <c r="B196" s="19" t="s">
        <v>15</v>
      </c>
      <c r="C196" s="23">
        <f t="shared" si="31"/>
        <v>0</v>
      </c>
      <c r="D196" s="21">
        <f t="shared" si="31"/>
        <v>0</v>
      </c>
      <c r="E196" s="21">
        <f>I196+M196+Q196+U196</f>
        <v>0</v>
      </c>
      <c r="F196" s="22"/>
      <c r="G196" s="50">
        <f t="shared" si="29"/>
        <v>0</v>
      </c>
      <c r="H196" s="49"/>
      <c r="I196" s="49"/>
      <c r="J196" s="52"/>
      <c r="K196" s="23"/>
      <c r="L196" s="86"/>
      <c r="M196" s="86"/>
      <c r="N196" s="85"/>
      <c r="O196" s="88"/>
      <c r="P196" s="86"/>
      <c r="Q196" s="86"/>
      <c r="R196" s="85"/>
      <c r="S196" s="50">
        <f>T196+V196</f>
        <v>0</v>
      </c>
      <c r="T196" s="49"/>
      <c r="U196" s="49"/>
      <c r="V196" s="52"/>
    </row>
    <row r="197" spans="1:22" ht="45.75" thickBot="1" x14ac:dyDescent="0.3">
      <c r="A197" s="63">
        <v>189</v>
      </c>
      <c r="B197" s="64" t="s">
        <v>210</v>
      </c>
      <c r="C197" s="65">
        <f t="shared" si="31"/>
        <v>0</v>
      </c>
      <c r="D197" s="53">
        <f t="shared" si="31"/>
        <v>0</v>
      </c>
      <c r="E197" s="53"/>
      <c r="F197" s="58"/>
      <c r="G197" s="65">
        <f>G198+G200+G203+G206</f>
        <v>0</v>
      </c>
      <c r="H197" s="53">
        <f>H198+H200+H203+H206</f>
        <v>0</v>
      </c>
      <c r="I197" s="53"/>
      <c r="J197" s="58"/>
      <c r="K197" s="66">
        <f>K201</f>
        <v>0</v>
      </c>
      <c r="L197" s="53">
        <f>L201</f>
        <v>0</v>
      </c>
      <c r="M197" s="53"/>
      <c r="N197" s="58"/>
      <c r="O197" s="65"/>
      <c r="P197" s="53"/>
      <c r="Q197" s="53"/>
      <c r="R197" s="58"/>
      <c r="S197" s="53"/>
      <c r="T197" s="53"/>
      <c r="U197" s="53"/>
      <c r="V197" s="58"/>
    </row>
    <row r="198" spans="1:22" x14ac:dyDescent="0.2">
      <c r="A198" s="68">
        <v>190</v>
      </c>
      <c r="B198" s="82" t="s">
        <v>134</v>
      </c>
      <c r="C198" s="77">
        <f t="shared" si="31"/>
        <v>0</v>
      </c>
      <c r="D198" s="75">
        <f t="shared" si="31"/>
        <v>0</v>
      </c>
      <c r="E198" s="75"/>
      <c r="F198" s="78"/>
      <c r="G198" s="79">
        <f>G199</f>
        <v>0</v>
      </c>
      <c r="H198" s="75">
        <f>H199</f>
        <v>0</v>
      </c>
      <c r="I198" s="109"/>
      <c r="J198" s="101"/>
      <c r="K198" s="162"/>
      <c r="L198" s="109"/>
      <c r="M198" s="109"/>
      <c r="N198" s="163"/>
      <c r="O198" s="162"/>
      <c r="P198" s="109"/>
      <c r="Q198" s="109"/>
      <c r="R198" s="163"/>
      <c r="S198" s="162"/>
      <c r="T198" s="109"/>
      <c r="U198" s="109"/>
      <c r="V198" s="163"/>
    </row>
    <row r="199" spans="1:22" x14ac:dyDescent="0.2">
      <c r="A199" s="83">
        <f t="shared" si="26"/>
        <v>191</v>
      </c>
      <c r="B199" s="33" t="s">
        <v>211</v>
      </c>
      <c r="C199" s="14">
        <f t="shared" si="31"/>
        <v>0</v>
      </c>
      <c r="D199" s="86">
        <f t="shared" si="31"/>
        <v>0</v>
      </c>
      <c r="E199" s="86"/>
      <c r="F199" s="85"/>
      <c r="G199" s="92">
        <f t="shared" si="29"/>
        <v>0</v>
      </c>
      <c r="H199" s="87"/>
      <c r="I199" s="86"/>
      <c r="J199" s="87"/>
      <c r="K199" s="88"/>
      <c r="L199" s="86"/>
      <c r="M199" s="86"/>
      <c r="N199" s="85"/>
      <c r="O199" s="88"/>
      <c r="P199" s="86"/>
      <c r="Q199" s="86"/>
      <c r="R199" s="85"/>
      <c r="S199" s="88"/>
      <c r="T199" s="86"/>
      <c r="U199" s="86"/>
      <c r="V199" s="85"/>
    </row>
    <row r="200" spans="1:22" x14ac:dyDescent="0.2">
      <c r="A200" s="83">
        <f t="shared" si="26"/>
        <v>192</v>
      </c>
      <c r="B200" s="19" t="s">
        <v>212</v>
      </c>
      <c r="C200" s="23">
        <f t="shared" si="31"/>
        <v>0</v>
      </c>
      <c r="D200" s="21">
        <f t="shared" si="31"/>
        <v>0</v>
      </c>
      <c r="E200" s="21"/>
      <c r="F200" s="6"/>
      <c r="G200" s="89">
        <f>G202</f>
        <v>0</v>
      </c>
      <c r="H200" s="21">
        <f>H202</f>
        <v>0</v>
      </c>
      <c r="I200" s="86"/>
      <c r="J200" s="87"/>
      <c r="K200" s="28">
        <f>K201</f>
        <v>0</v>
      </c>
      <c r="L200" s="21">
        <f>L201</f>
        <v>0</v>
      </c>
      <c r="M200" s="86"/>
      <c r="N200" s="85"/>
      <c r="O200" s="88"/>
      <c r="P200" s="86"/>
      <c r="Q200" s="86"/>
      <c r="R200" s="85"/>
      <c r="S200" s="88"/>
      <c r="T200" s="86"/>
      <c r="U200" s="86"/>
      <c r="V200" s="85"/>
    </row>
    <row r="201" spans="1:22" x14ac:dyDescent="0.2">
      <c r="A201" s="83">
        <f t="shared" si="26"/>
        <v>193</v>
      </c>
      <c r="B201" s="33" t="s">
        <v>213</v>
      </c>
      <c r="C201" s="14">
        <f t="shared" si="31"/>
        <v>0</v>
      </c>
      <c r="D201" s="17">
        <f t="shared" si="31"/>
        <v>0</v>
      </c>
      <c r="E201" s="21"/>
      <c r="F201" s="6"/>
      <c r="G201" s="20"/>
      <c r="H201" s="89"/>
      <c r="I201" s="86"/>
      <c r="J201" s="87"/>
      <c r="K201" s="88">
        <f>L201+N201</f>
        <v>0</v>
      </c>
      <c r="L201" s="86"/>
      <c r="M201" s="86"/>
      <c r="N201" s="85"/>
      <c r="O201" s="88"/>
      <c r="P201" s="86"/>
      <c r="Q201" s="86"/>
      <c r="R201" s="85"/>
      <c r="S201" s="88"/>
      <c r="T201" s="86"/>
      <c r="U201" s="86"/>
      <c r="V201" s="85"/>
    </row>
    <row r="202" spans="1:22" x14ac:dyDescent="0.2">
      <c r="A202" s="83">
        <f t="shared" si="26"/>
        <v>194</v>
      </c>
      <c r="B202" s="33" t="s">
        <v>214</v>
      </c>
      <c r="C202" s="14">
        <f t="shared" si="31"/>
        <v>0</v>
      </c>
      <c r="D202" s="86">
        <f t="shared" si="31"/>
        <v>0</v>
      </c>
      <c r="E202" s="86"/>
      <c r="F202" s="85"/>
      <c r="G202" s="92">
        <f t="shared" si="29"/>
        <v>0</v>
      </c>
      <c r="H202" s="87"/>
      <c r="I202" s="86"/>
      <c r="J202" s="87"/>
      <c r="K202" s="88"/>
      <c r="L202" s="86"/>
      <c r="M202" s="86"/>
      <c r="N202" s="85"/>
      <c r="O202" s="88"/>
      <c r="P202" s="86"/>
      <c r="Q202" s="86"/>
      <c r="R202" s="85"/>
      <c r="S202" s="88"/>
      <c r="T202" s="86"/>
      <c r="U202" s="86"/>
      <c r="V202" s="85"/>
    </row>
    <row r="203" spans="1:22" x14ac:dyDescent="0.2">
      <c r="A203" s="83">
        <v>195</v>
      </c>
      <c r="B203" s="19" t="s">
        <v>137</v>
      </c>
      <c r="C203" s="23">
        <f t="shared" si="31"/>
        <v>0</v>
      </c>
      <c r="D203" s="21">
        <f t="shared" si="31"/>
        <v>0</v>
      </c>
      <c r="E203" s="21"/>
      <c r="F203" s="6"/>
      <c r="G203" s="89">
        <f t="shared" si="29"/>
        <v>0</v>
      </c>
      <c r="H203" s="21">
        <f>H204+H205</f>
        <v>0</v>
      </c>
      <c r="I203" s="86"/>
      <c r="J203" s="87"/>
      <c r="K203" s="88"/>
      <c r="L203" s="86"/>
      <c r="M203" s="86"/>
      <c r="N203" s="85"/>
      <c r="O203" s="88"/>
      <c r="P203" s="86"/>
      <c r="Q203" s="86"/>
      <c r="R203" s="85"/>
      <c r="S203" s="28"/>
      <c r="T203" s="21"/>
      <c r="U203" s="86"/>
      <c r="V203" s="85"/>
    </row>
    <row r="204" spans="1:22" ht="25.5" x14ac:dyDescent="0.2">
      <c r="A204" s="83">
        <f t="shared" si="26"/>
        <v>196</v>
      </c>
      <c r="B204" s="96" t="s">
        <v>215</v>
      </c>
      <c r="C204" s="14">
        <f t="shared" si="31"/>
        <v>0</v>
      </c>
      <c r="D204" s="17">
        <f t="shared" si="31"/>
        <v>0</v>
      </c>
      <c r="E204" s="43"/>
      <c r="F204" s="44"/>
      <c r="G204" s="12">
        <f t="shared" si="29"/>
        <v>0</v>
      </c>
      <c r="H204" s="164"/>
      <c r="I204" s="133"/>
      <c r="J204" s="152"/>
      <c r="K204" s="132"/>
      <c r="L204" s="133"/>
      <c r="M204" s="133"/>
      <c r="N204" s="134"/>
      <c r="O204" s="132"/>
      <c r="P204" s="133"/>
      <c r="Q204" s="133"/>
      <c r="R204" s="134"/>
      <c r="S204" s="132"/>
      <c r="T204" s="133"/>
      <c r="U204" s="133"/>
      <c r="V204" s="134"/>
    </row>
    <row r="205" spans="1:22" x14ac:dyDescent="0.2">
      <c r="A205" s="83">
        <f t="shared" si="26"/>
        <v>197</v>
      </c>
      <c r="B205" s="19" t="s">
        <v>216</v>
      </c>
      <c r="C205" s="14">
        <f t="shared" si="31"/>
        <v>0</v>
      </c>
      <c r="D205" s="17">
        <f t="shared" si="31"/>
        <v>0</v>
      </c>
      <c r="E205" s="37"/>
      <c r="F205" s="40"/>
      <c r="G205" s="92">
        <f t="shared" si="29"/>
        <v>0</v>
      </c>
      <c r="H205" s="43"/>
      <c r="I205" s="133"/>
      <c r="J205" s="152"/>
      <c r="K205" s="132"/>
      <c r="L205" s="133"/>
      <c r="M205" s="133"/>
      <c r="N205" s="134"/>
      <c r="O205" s="132"/>
      <c r="P205" s="133"/>
      <c r="Q205" s="133"/>
      <c r="R205" s="134"/>
      <c r="S205" s="17"/>
      <c r="T205" s="133"/>
      <c r="U205" s="133"/>
      <c r="V205" s="134"/>
    </row>
    <row r="206" spans="1:22" x14ac:dyDescent="0.2">
      <c r="A206" s="83">
        <v>198</v>
      </c>
      <c r="B206" s="19" t="s">
        <v>38</v>
      </c>
      <c r="C206" s="23">
        <f t="shared" si="31"/>
        <v>0</v>
      </c>
      <c r="D206" s="21">
        <f t="shared" si="31"/>
        <v>0</v>
      </c>
      <c r="E206" s="37"/>
      <c r="F206" s="40"/>
      <c r="G206" s="20">
        <f t="shared" si="29"/>
        <v>0</v>
      </c>
      <c r="H206" s="37">
        <f>H207</f>
        <v>0</v>
      </c>
      <c r="I206" s="133"/>
      <c r="J206" s="165"/>
      <c r="K206" s="166"/>
      <c r="L206" s="133"/>
      <c r="M206" s="133"/>
      <c r="N206" s="167"/>
      <c r="O206" s="132"/>
      <c r="P206" s="133"/>
      <c r="Q206" s="133"/>
      <c r="R206" s="167"/>
      <c r="S206" s="166"/>
      <c r="T206" s="133"/>
      <c r="U206" s="133"/>
      <c r="V206" s="167"/>
    </row>
    <row r="207" spans="1:22" ht="13.5" thickBot="1" x14ac:dyDescent="0.25">
      <c r="A207" s="112">
        <v>199</v>
      </c>
      <c r="B207" s="128" t="s">
        <v>217</v>
      </c>
      <c r="C207" s="42">
        <f t="shared" si="31"/>
        <v>0</v>
      </c>
      <c r="D207" s="43">
        <f t="shared" si="31"/>
        <v>0</v>
      </c>
      <c r="E207" s="37"/>
      <c r="F207" s="40"/>
      <c r="G207" s="151">
        <f t="shared" si="29"/>
        <v>0</v>
      </c>
      <c r="H207" s="43"/>
      <c r="I207" s="133"/>
      <c r="J207" s="165"/>
      <c r="K207" s="166"/>
      <c r="L207" s="133"/>
      <c r="M207" s="133"/>
      <c r="N207" s="167"/>
      <c r="O207" s="132"/>
      <c r="P207" s="133"/>
      <c r="Q207" s="133"/>
      <c r="R207" s="167"/>
      <c r="S207" s="166"/>
      <c r="T207" s="133"/>
      <c r="U207" s="133"/>
      <c r="V207" s="167"/>
    </row>
    <row r="208" spans="1:22" ht="13.5" thickBot="1" x14ac:dyDescent="0.25">
      <c r="A208" s="63">
        <v>200</v>
      </c>
      <c r="B208" s="168" t="s">
        <v>218</v>
      </c>
      <c r="C208" s="118">
        <f t="shared" si="31"/>
        <v>12693.383999999998</v>
      </c>
      <c r="D208" s="119">
        <f t="shared" si="31"/>
        <v>12681.564999999999</v>
      </c>
      <c r="E208" s="53">
        <f>I208+M208+Q208+U208</f>
        <v>8236.3879999999972</v>
      </c>
      <c r="F208" s="54">
        <f>J208+N208+R208+V208</f>
        <v>11.819000000000001</v>
      </c>
      <c r="G208" s="119">
        <f>G9+G44+G99+G140+G175+G197</f>
        <v>5817.7960000000003</v>
      </c>
      <c r="H208" s="119">
        <f>H9+H44+H99+H140+H175+H197</f>
        <v>5807.9770000000008</v>
      </c>
      <c r="I208" s="53">
        <f>I9+I44+I99+I140+I175+I197</f>
        <v>3611.0589999999993</v>
      </c>
      <c r="J208" s="119">
        <f>J9+J44+J99+J140+J175+J197</f>
        <v>9.8190000000000008</v>
      </c>
      <c r="K208" s="57">
        <f>K9+K44+K99+K140+K175+K197</f>
        <v>239.86199999999997</v>
      </c>
      <c r="L208" s="53">
        <f>L9+L44+L140+L175+L197</f>
        <v>239.86199999999997</v>
      </c>
      <c r="M208" s="53">
        <f>M9+M44+M140+M175+M197</f>
        <v>82.593000000000004</v>
      </c>
      <c r="N208" s="67">
        <f>N9+N44+N99+N140+N175+N197</f>
        <v>0</v>
      </c>
      <c r="O208" s="65">
        <f>O9+O44+O99+O140+O175+O197</f>
        <v>6048.3999999999978</v>
      </c>
      <c r="P208" s="53">
        <f>P9+P44+P99+P140+P175+P197</f>
        <v>6048.3999999999978</v>
      </c>
      <c r="Q208" s="53">
        <f>Q9+Q44+Q99+Q140+Q175+Q197</f>
        <v>4518.9329999999982</v>
      </c>
      <c r="R208" s="53"/>
      <c r="S208" s="59">
        <f>S9+S44+S99+S140+S175+S197</f>
        <v>587.32600000000002</v>
      </c>
      <c r="T208" s="119">
        <f>T9+T44+T99+T140+T175+T197</f>
        <v>585.32600000000002</v>
      </c>
      <c r="U208" s="119">
        <f>U9+U44+U99+U140+U175+U197</f>
        <v>23.803000000000004</v>
      </c>
      <c r="V208" s="58">
        <f>V9+V20+SUM(V34:V43)+V44+V99+V140+V175+V197</f>
        <v>2</v>
      </c>
    </row>
    <row r="211" spans="2:2" x14ac:dyDescent="0.2">
      <c r="B211" s="4" t="s">
        <v>117</v>
      </c>
    </row>
    <row r="212" spans="2:2" x14ac:dyDescent="0.2">
      <c r="B212" s="4" t="s">
        <v>223</v>
      </c>
    </row>
    <row r="213" spans="2:2" x14ac:dyDescent="0.2">
      <c r="B213" s="4" t="s">
        <v>219</v>
      </c>
    </row>
    <row r="214" spans="2:2" x14ac:dyDescent="0.2">
      <c r="B214" s="4" t="s">
        <v>118</v>
      </c>
    </row>
  </sheetData>
  <mergeCells count="24">
    <mergeCell ref="C3:J3"/>
    <mergeCell ref="C4:I4"/>
    <mergeCell ref="H7:I7"/>
    <mergeCell ref="J7:J8"/>
    <mergeCell ref="L7:M7"/>
    <mergeCell ref="K6:K8"/>
    <mergeCell ref="L6:N6"/>
    <mergeCell ref="H6:J6"/>
    <mergeCell ref="D7:E7"/>
    <mergeCell ref="F7:F8"/>
    <mergeCell ref="S6:S8"/>
    <mergeCell ref="T6:V6"/>
    <mergeCell ref="T7:U7"/>
    <mergeCell ref="V7:V8"/>
    <mergeCell ref="N7:N8"/>
    <mergeCell ref="P7:Q7"/>
    <mergeCell ref="R7:R8"/>
    <mergeCell ref="O6:O8"/>
    <mergeCell ref="P6:R6"/>
    <mergeCell ref="A6:A8"/>
    <mergeCell ref="B6:B8"/>
    <mergeCell ref="C6:C8"/>
    <mergeCell ref="D6:F6"/>
    <mergeCell ref="G6:G8"/>
  </mergeCells>
  <pageMargins left="0.35433070866141736" right="0" top="0.78740157480314965" bottom="0.19685039370078741" header="0.51181102362204722" footer="0.51181102362204722"/>
  <pageSetup paperSize="9" scale="6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82"/>
  <sheetViews>
    <sheetView tabSelected="1" workbookViewId="0">
      <selection activeCell="C5" sqref="C5:D5"/>
    </sheetView>
  </sheetViews>
  <sheetFormatPr defaultRowHeight="12.75" x14ac:dyDescent="0.2"/>
  <cols>
    <col min="1" max="1" width="4.140625" customWidth="1"/>
    <col min="2" max="2" width="16" customWidth="1"/>
    <col min="3" max="3" width="67.140625" customWidth="1"/>
    <col min="4" max="4" width="16.5703125" customWidth="1"/>
  </cols>
  <sheetData>
    <row r="3" spans="1:6" x14ac:dyDescent="0.2">
      <c r="C3" s="514" t="s">
        <v>28</v>
      </c>
      <c r="D3" s="514"/>
      <c r="E3" s="474"/>
    </row>
    <row r="4" spans="1:6" x14ac:dyDescent="0.2">
      <c r="C4" s="514" t="s">
        <v>492</v>
      </c>
      <c r="D4" s="514"/>
      <c r="E4" s="475"/>
    </row>
    <row r="5" spans="1:6" x14ac:dyDescent="0.2">
      <c r="C5" s="514" t="s">
        <v>353</v>
      </c>
      <c r="D5" s="514"/>
      <c r="E5" s="474"/>
    </row>
    <row r="7" spans="1:6" ht="15.75" x14ac:dyDescent="0.2">
      <c r="B7" s="476"/>
    </row>
    <row r="8" spans="1:6" ht="15.75" x14ac:dyDescent="0.25">
      <c r="A8" s="515" t="s">
        <v>354</v>
      </c>
      <c r="B8" s="516"/>
      <c r="C8" s="516"/>
      <c r="D8" s="516"/>
      <c r="E8" s="516"/>
      <c r="F8" s="516"/>
    </row>
    <row r="9" spans="1:6" ht="15.75" x14ac:dyDescent="0.25">
      <c r="A9" s="1"/>
    </row>
    <row r="10" spans="1:6" x14ac:dyDescent="0.2">
      <c r="D10" s="5" t="s">
        <v>121</v>
      </c>
    </row>
    <row r="11" spans="1:6" ht="47.25" x14ac:dyDescent="0.25">
      <c r="A11" s="477" t="s">
        <v>355</v>
      </c>
      <c r="B11" s="478" t="s">
        <v>356</v>
      </c>
      <c r="C11" s="477" t="s">
        <v>357</v>
      </c>
      <c r="D11" s="477" t="s">
        <v>358</v>
      </c>
    </row>
    <row r="12" spans="1:6" ht="15.75" x14ac:dyDescent="0.25">
      <c r="A12" s="477">
        <v>1</v>
      </c>
      <c r="B12" s="477">
        <v>2</v>
      </c>
      <c r="C12" s="477">
        <v>3</v>
      </c>
      <c r="D12" s="477">
        <v>4</v>
      </c>
    </row>
    <row r="13" spans="1:6" ht="15.75" x14ac:dyDescent="0.25">
      <c r="A13" s="479">
        <v>1</v>
      </c>
      <c r="B13" s="479" t="s">
        <v>359</v>
      </c>
      <c r="C13" s="479" t="s">
        <v>360</v>
      </c>
      <c r="D13" s="480">
        <f>D14+D16+D20</f>
        <v>24601.200000000001</v>
      </c>
    </row>
    <row r="14" spans="1:6" ht="15.75" x14ac:dyDescent="0.25">
      <c r="A14" s="481">
        <v>2</v>
      </c>
      <c r="B14" s="482" t="s">
        <v>361</v>
      </c>
      <c r="C14" s="481" t="s">
        <v>362</v>
      </c>
      <c r="D14" s="483">
        <f>D15</f>
        <v>23540.5</v>
      </c>
    </row>
    <row r="15" spans="1:6" ht="15.75" x14ac:dyDescent="0.25">
      <c r="A15" s="477">
        <v>3</v>
      </c>
      <c r="B15" s="477" t="s">
        <v>363</v>
      </c>
      <c r="C15" s="477" t="s">
        <v>364</v>
      </c>
      <c r="D15" s="484">
        <v>23540.5</v>
      </c>
    </row>
    <row r="16" spans="1:6" ht="15.75" x14ac:dyDescent="0.25">
      <c r="A16" s="477">
        <v>4</v>
      </c>
      <c r="B16" s="477" t="s">
        <v>365</v>
      </c>
      <c r="C16" s="481" t="s">
        <v>366</v>
      </c>
      <c r="D16" s="485">
        <f>D17+D18+D19</f>
        <v>960.69999999999993</v>
      </c>
    </row>
    <row r="17" spans="1:4" ht="15.75" x14ac:dyDescent="0.25">
      <c r="A17" s="477">
        <v>5</v>
      </c>
      <c r="B17" s="477" t="s">
        <v>367</v>
      </c>
      <c r="C17" s="477" t="s">
        <v>368</v>
      </c>
      <c r="D17" s="485">
        <v>605.79999999999995</v>
      </c>
    </row>
    <row r="18" spans="1:4" ht="15.75" x14ac:dyDescent="0.25">
      <c r="A18" s="477">
        <v>6</v>
      </c>
      <c r="B18" s="477" t="s">
        <v>369</v>
      </c>
      <c r="C18" s="477" t="s">
        <v>370</v>
      </c>
      <c r="D18" s="485">
        <v>18.5</v>
      </c>
    </row>
    <row r="19" spans="1:4" ht="15.75" x14ac:dyDescent="0.25">
      <c r="A19" s="477">
        <v>7</v>
      </c>
      <c r="B19" s="477" t="s">
        <v>371</v>
      </c>
      <c r="C19" s="477" t="s">
        <v>372</v>
      </c>
      <c r="D19" s="485">
        <v>336.4</v>
      </c>
    </row>
    <row r="20" spans="1:4" ht="15.75" x14ac:dyDescent="0.25">
      <c r="A20" s="481">
        <v>8</v>
      </c>
      <c r="B20" s="481" t="s">
        <v>373</v>
      </c>
      <c r="C20" s="481" t="s">
        <v>374</v>
      </c>
      <c r="D20" s="486">
        <f>D21</f>
        <v>100</v>
      </c>
    </row>
    <row r="21" spans="1:4" ht="15.75" x14ac:dyDescent="0.25">
      <c r="A21" s="477">
        <v>9</v>
      </c>
      <c r="B21" s="477" t="s">
        <v>375</v>
      </c>
      <c r="C21" s="477" t="s">
        <v>376</v>
      </c>
      <c r="D21" s="485">
        <v>100</v>
      </c>
    </row>
    <row r="22" spans="1:4" ht="15.75" x14ac:dyDescent="0.25">
      <c r="A22" s="479">
        <v>10</v>
      </c>
      <c r="B22" s="479" t="s">
        <v>377</v>
      </c>
      <c r="C22" s="479" t="s">
        <v>378</v>
      </c>
      <c r="D22" s="487">
        <f>D26+D31+D59+D23</f>
        <v>21412.15713</v>
      </c>
    </row>
    <row r="23" spans="1:4" ht="15.75" x14ac:dyDescent="0.25">
      <c r="A23" s="481">
        <v>11</v>
      </c>
      <c r="B23" s="481" t="s">
        <v>379</v>
      </c>
      <c r="C23" s="481" t="s">
        <v>380</v>
      </c>
      <c r="D23" s="488">
        <v>655.94227000000001</v>
      </c>
    </row>
    <row r="24" spans="1:4" ht="15.75" x14ac:dyDescent="0.25">
      <c r="A24" s="477">
        <v>12</v>
      </c>
      <c r="B24" s="477" t="s">
        <v>381</v>
      </c>
      <c r="C24" s="477" t="s">
        <v>382</v>
      </c>
      <c r="D24" s="489">
        <v>385.3</v>
      </c>
    </row>
    <row r="25" spans="1:4" ht="15.75" x14ac:dyDescent="0.25">
      <c r="A25" s="477">
        <v>13</v>
      </c>
      <c r="B25" s="477" t="s">
        <v>383</v>
      </c>
      <c r="C25" s="477" t="s">
        <v>384</v>
      </c>
      <c r="D25" s="489">
        <v>270.64859000000001</v>
      </c>
    </row>
    <row r="26" spans="1:4" ht="15.75" x14ac:dyDescent="0.25">
      <c r="A26" s="481">
        <f>A25+1</f>
        <v>14</v>
      </c>
      <c r="B26" s="481" t="s">
        <v>385</v>
      </c>
      <c r="C26" s="481" t="s">
        <v>386</v>
      </c>
      <c r="D26" s="488">
        <f>D27+D28+D29+D30</f>
        <v>13299.961000000001</v>
      </c>
    </row>
    <row r="27" spans="1:4" ht="14.25" customHeight="1" x14ac:dyDescent="0.25">
      <c r="A27" s="477">
        <f>A26+1</f>
        <v>15</v>
      </c>
      <c r="B27" s="477" t="s">
        <v>387</v>
      </c>
      <c r="C27" s="477" t="s">
        <v>388</v>
      </c>
      <c r="D27" s="490">
        <v>4625.7610000000004</v>
      </c>
    </row>
    <row r="28" spans="1:4" ht="15.75" x14ac:dyDescent="0.25">
      <c r="A28" s="477">
        <v>16</v>
      </c>
      <c r="B28" s="477" t="s">
        <v>389</v>
      </c>
      <c r="C28" s="477" t="s">
        <v>390</v>
      </c>
      <c r="D28" s="477">
        <v>8555.4</v>
      </c>
    </row>
    <row r="29" spans="1:4" ht="27.75" customHeight="1" x14ac:dyDescent="0.25">
      <c r="A29" s="477">
        <v>17</v>
      </c>
      <c r="B29" s="477" t="s">
        <v>391</v>
      </c>
      <c r="C29" s="478" t="s">
        <v>392</v>
      </c>
      <c r="D29" s="477">
        <v>118.1</v>
      </c>
    </row>
    <row r="30" spans="1:4" ht="31.5" customHeight="1" x14ac:dyDescent="0.25">
      <c r="A30" s="477">
        <f>A29+1</f>
        <v>18</v>
      </c>
      <c r="B30" s="477" t="s">
        <v>393</v>
      </c>
      <c r="C30" s="478" t="s">
        <v>394</v>
      </c>
      <c r="D30" s="477">
        <v>0.7</v>
      </c>
    </row>
    <row r="31" spans="1:4" ht="15.75" x14ac:dyDescent="0.25">
      <c r="A31" s="481">
        <f>A30+1</f>
        <v>19</v>
      </c>
      <c r="B31" s="481" t="s">
        <v>395</v>
      </c>
      <c r="C31" s="481" t="s">
        <v>396</v>
      </c>
      <c r="D31" s="481">
        <f>SUM(D32:D58)</f>
        <v>2660.1173099999996</v>
      </c>
    </row>
    <row r="32" spans="1:4" ht="28.5" customHeight="1" x14ac:dyDescent="0.25">
      <c r="A32" s="477">
        <f>A31+1</f>
        <v>20</v>
      </c>
      <c r="B32" s="477" t="s">
        <v>397</v>
      </c>
      <c r="C32" s="478" t="s">
        <v>398</v>
      </c>
      <c r="D32" s="477">
        <v>139.24</v>
      </c>
    </row>
    <row r="33" spans="1:4" ht="15.75" x14ac:dyDescent="0.25">
      <c r="A33" s="477">
        <f t="shared" ref="A33:A64" si="0">A32+1</f>
        <v>21</v>
      </c>
      <c r="B33" s="477" t="s">
        <v>399</v>
      </c>
      <c r="C33" s="477" t="s">
        <v>400</v>
      </c>
      <c r="D33" s="477">
        <v>138.80000000000001</v>
      </c>
    </row>
    <row r="34" spans="1:4" ht="27.75" customHeight="1" x14ac:dyDescent="0.25">
      <c r="A34" s="477">
        <f t="shared" si="0"/>
        <v>22</v>
      </c>
      <c r="B34" s="477" t="s">
        <v>401</v>
      </c>
      <c r="C34" s="478" t="s">
        <v>402</v>
      </c>
      <c r="D34" s="477">
        <v>20.847999999999999</v>
      </c>
    </row>
    <row r="35" spans="1:4" ht="51.75" customHeight="1" x14ac:dyDescent="0.25">
      <c r="A35" s="477">
        <f t="shared" si="0"/>
        <v>23</v>
      </c>
      <c r="B35" s="477" t="s">
        <v>403</v>
      </c>
      <c r="C35" s="478" t="s">
        <v>404</v>
      </c>
      <c r="D35" s="477">
        <v>211.4</v>
      </c>
    </row>
    <row r="36" spans="1:4" ht="27.75" customHeight="1" x14ac:dyDescent="0.25">
      <c r="A36" s="477">
        <f t="shared" si="0"/>
        <v>24</v>
      </c>
      <c r="B36" s="477" t="s">
        <v>405</v>
      </c>
      <c r="C36" s="478" t="s">
        <v>406</v>
      </c>
      <c r="D36" s="477">
        <v>7</v>
      </c>
    </row>
    <row r="37" spans="1:4" ht="33" customHeight="1" x14ac:dyDescent="0.25">
      <c r="A37" s="477">
        <f t="shared" si="0"/>
        <v>25</v>
      </c>
      <c r="B37" s="477" t="s">
        <v>407</v>
      </c>
      <c r="C37" s="478" t="s">
        <v>408</v>
      </c>
      <c r="D37" s="477">
        <v>16.105</v>
      </c>
    </row>
    <row r="38" spans="1:4" ht="15.75" x14ac:dyDescent="0.25">
      <c r="A38" s="477">
        <f t="shared" si="0"/>
        <v>26</v>
      </c>
      <c r="B38" s="477" t="s">
        <v>401</v>
      </c>
      <c r="C38" s="477" t="s">
        <v>409</v>
      </c>
      <c r="D38" s="477">
        <v>11.15606</v>
      </c>
    </row>
    <row r="39" spans="1:4" ht="29.25" customHeight="1" x14ac:dyDescent="0.25">
      <c r="A39" s="477">
        <f>A38+1</f>
        <v>27</v>
      </c>
      <c r="B39" s="477" t="s">
        <v>403</v>
      </c>
      <c r="C39" s="478" t="s">
        <v>410</v>
      </c>
      <c r="D39" s="477">
        <v>52.802</v>
      </c>
    </row>
    <row r="40" spans="1:4" ht="15.75" x14ac:dyDescent="0.25">
      <c r="A40" s="477">
        <f t="shared" si="0"/>
        <v>28</v>
      </c>
      <c r="B40" s="477" t="s">
        <v>405</v>
      </c>
      <c r="C40" s="477" t="s">
        <v>411</v>
      </c>
      <c r="D40" s="477">
        <v>49.98</v>
      </c>
    </row>
    <row r="41" spans="1:4" ht="30.75" customHeight="1" x14ac:dyDescent="0.25">
      <c r="A41" s="477">
        <f t="shared" si="0"/>
        <v>29</v>
      </c>
      <c r="B41" s="477" t="s">
        <v>412</v>
      </c>
      <c r="C41" s="478" t="s">
        <v>413</v>
      </c>
      <c r="D41" s="477">
        <v>177</v>
      </c>
    </row>
    <row r="42" spans="1:4" ht="28.5" customHeight="1" x14ac:dyDescent="0.25">
      <c r="A42" s="477">
        <f t="shared" si="0"/>
        <v>30</v>
      </c>
      <c r="B42" s="477" t="s">
        <v>414</v>
      </c>
      <c r="C42" s="478" t="s">
        <v>415</v>
      </c>
      <c r="D42" s="484">
        <v>92.01</v>
      </c>
    </row>
    <row r="43" spans="1:4" ht="33" customHeight="1" x14ac:dyDescent="0.25">
      <c r="A43" s="477">
        <f t="shared" si="0"/>
        <v>31</v>
      </c>
      <c r="B43" s="477" t="s">
        <v>416</v>
      </c>
      <c r="C43" s="478" t="s">
        <v>417</v>
      </c>
      <c r="D43" s="484">
        <v>55.447000000000003</v>
      </c>
    </row>
    <row r="44" spans="1:4" ht="15.75" x14ac:dyDescent="0.25">
      <c r="A44" s="477">
        <f t="shared" si="0"/>
        <v>32</v>
      </c>
      <c r="B44" s="477" t="s">
        <v>418</v>
      </c>
      <c r="C44" s="477" t="s">
        <v>419</v>
      </c>
      <c r="D44" s="484">
        <v>709.3</v>
      </c>
    </row>
    <row r="45" spans="1:4" ht="30.75" customHeight="1" x14ac:dyDescent="0.25">
      <c r="A45" s="477">
        <f t="shared" si="0"/>
        <v>33</v>
      </c>
      <c r="B45" s="477" t="s">
        <v>420</v>
      </c>
      <c r="C45" s="478" t="s">
        <v>421</v>
      </c>
      <c r="D45" s="484">
        <v>77.358000000000004</v>
      </c>
    </row>
    <row r="46" spans="1:4" ht="38.25" customHeight="1" x14ac:dyDescent="0.25">
      <c r="A46" s="477">
        <f t="shared" si="0"/>
        <v>34</v>
      </c>
      <c r="B46" s="477" t="s">
        <v>422</v>
      </c>
      <c r="C46" s="478" t="s">
        <v>423</v>
      </c>
      <c r="D46" s="484">
        <v>20.919</v>
      </c>
    </row>
    <row r="47" spans="1:4" ht="68.25" customHeight="1" x14ac:dyDescent="0.25">
      <c r="A47" s="477">
        <f t="shared" si="0"/>
        <v>35</v>
      </c>
      <c r="B47" s="477" t="s">
        <v>424</v>
      </c>
      <c r="C47" s="478" t="s">
        <v>425</v>
      </c>
      <c r="D47" s="484">
        <v>1.595</v>
      </c>
    </row>
    <row r="48" spans="1:4" ht="33.75" customHeight="1" x14ac:dyDescent="0.25">
      <c r="A48" s="477">
        <f t="shared" si="0"/>
        <v>36</v>
      </c>
      <c r="B48" s="477" t="s">
        <v>426</v>
      </c>
      <c r="C48" s="478" t="s">
        <v>427</v>
      </c>
      <c r="D48" s="484">
        <v>2.052</v>
      </c>
    </row>
    <row r="49" spans="1:4" ht="50.25" customHeight="1" x14ac:dyDescent="0.25">
      <c r="A49" s="477">
        <f t="shared" si="0"/>
        <v>37</v>
      </c>
      <c r="B49" s="477" t="s">
        <v>428</v>
      </c>
      <c r="C49" s="478" t="s">
        <v>429</v>
      </c>
      <c r="D49" s="484">
        <v>42.076000000000001</v>
      </c>
    </row>
    <row r="50" spans="1:4" ht="30.75" customHeight="1" x14ac:dyDescent="0.25">
      <c r="A50" s="477">
        <f t="shared" si="0"/>
        <v>38</v>
      </c>
      <c r="B50" s="477" t="s">
        <v>430</v>
      </c>
      <c r="C50" s="478" t="s">
        <v>431</v>
      </c>
      <c r="D50" s="489">
        <v>48.58455</v>
      </c>
    </row>
    <row r="51" spans="1:4" ht="15.75" x14ac:dyDescent="0.25">
      <c r="A51" s="477">
        <f t="shared" si="0"/>
        <v>39</v>
      </c>
      <c r="B51" s="477" t="s">
        <v>432</v>
      </c>
      <c r="C51" s="477" t="s">
        <v>433</v>
      </c>
      <c r="D51" s="484">
        <v>19.780999999999999</v>
      </c>
    </row>
    <row r="52" spans="1:4" ht="53.25" customHeight="1" x14ac:dyDescent="0.25">
      <c r="A52" s="477">
        <f t="shared" si="0"/>
        <v>40</v>
      </c>
      <c r="B52" s="477" t="s">
        <v>434</v>
      </c>
      <c r="C52" s="478" t="s">
        <v>435</v>
      </c>
      <c r="D52" s="484">
        <v>606.6</v>
      </c>
    </row>
    <row r="53" spans="1:4" ht="48.75" customHeight="1" x14ac:dyDescent="0.25">
      <c r="A53" s="477">
        <f t="shared" si="0"/>
        <v>41</v>
      </c>
      <c r="B53" s="477" t="s">
        <v>412</v>
      </c>
      <c r="C53" s="478" t="s">
        <v>436</v>
      </c>
      <c r="D53" s="484">
        <v>4.5999999999999996</v>
      </c>
    </row>
    <row r="54" spans="1:4" ht="57" customHeight="1" x14ac:dyDescent="0.25">
      <c r="A54" s="477">
        <f t="shared" si="0"/>
        <v>42</v>
      </c>
      <c r="B54" s="477" t="s">
        <v>437</v>
      </c>
      <c r="C54" s="478" t="s">
        <v>438</v>
      </c>
      <c r="D54" s="484">
        <v>79.7</v>
      </c>
    </row>
    <row r="55" spans="1:4" ht="35.25" customHeight="1" x14ac:dyDescent="0.25">
      <c r="A55" s="477">
        <f t="shared" si="0"/>
        <v>43</v>
      </c>
      <c r="B55" s="477" t="s">
        <v>439</v>
      </c>
      <c r="C55" s="478" t="s">
        <v>440</v>
      </c>
      <c r="D55" s="489">
        <v>0.2387</v>
      </c>
    </row>
    <row r="56" spans="1:4" ht="21" customHeight="1" x14ac:dyDescent="0.25">
      <c r="A56" s="477">
        <f t="shared" si="0"/>
        <v>44</v>
      </c>
      <c r="B56" s="477" t="s">
        <v>441</v>
      </c>
      <c r="C56" s="478" t="s">
        <v>442</v>
      </c>
      <c r="D56" s="484">
        <v>12</v>
      </c>
    </row>
    <row r="57" spans="1:4" ht="48" customHeight="1" x14ac:dyDescent="0.25">
      <c r="A57" s="477">
        <v>45</v>
      </c>
      <c r="B57" s="477" t="s">
        <v>443</v>
      </c>
      <c r="C57" s="478" t="s">
        <v>444</v>
      </c>
      <c r="D57" s="477">
        <v>10.525</v>
      </c>
    </row>
    <row r="58" spans="1:4" ht="15.75" x14ac:dyDescent="0.25">
      <c r="A58" s="477">
        <v>46</v>
      </c>
      <c r="B58" s="477" t="s">
        <v>445</v>
      </c>
      <c r="C58" s="477" t="s">
        <v>446</v>
      </c>
      <c r="D58" s="477">
        <v>53</v>
      </c>
    </row>
    <row r="59" spans="1:4" ht="15.75" x14ac:dyDescent="0.25">
      <c r="A59" s="481">
        <v>47</v>
      </c>
      <c r="B59" s="481" t="s">
        <v>447</v>
      </c>
      <c r="C59" s="481" t="s">
        <v>448</v>
      </c>
      <c r="D59" s="491">
        <f>D60+D61+D62+D63+D65+D64</f>
        <v>4796.1365500000002</v>
      </c>
    </row>
    <row r="60" spans="1:4" ht="15.75" x14ac:dyDescent="0.25">
      <c r="A60" s="477">
        <v>48</v>
      </c>
      <c r="B60" s="477" t="s">
        <v>449</v>
      </c>
      <c r="C60" s="477" t="s">
        <v>450</v>
      </c>
      <c r="D60" s="485">
        <v>1989</v>
      </c>
    </row>
    <row r="61" spans="1:4" ht="15.75" x14ac:dyDescent="0.25">
      <c r="A61" s="477">
        <v>49</v>
      </c>
      <c r="B61" s="477" t="s">
        <v>451</v>
      </c>
      <c r="C61" s="477" t="s">
        <v>452</v>
      </c>
      <c r="D61" s="477">
        <v>737</v>
      </c>
    </row>
    <row r="62" spans="1:4" ht="30" customHeight="1" x14ac:dyDescent="0.25">
      <c r="A62" s="477">
        <f t="shared" si="0"/>
        <v>50</v>
      </c>
      <c r="B62" s="477" t="s">
        <v>453</v>
      </c>
      <c r="C62" s="478" t="s">
        <v>454</v>
      </c>
      <c r="D62" s="477">
        <v>34.1</v>
      </c>
    </row>
    <row r="63" spans="1:4" ht="15.75" x14ac:dyDescent="0.25">
      <c r="A63" s="477">
        <f t="shared" si="0"/>
        <v>51</v>
      </c>
      <c r="B63" s="477" t="s">
        <v>455</v>
      </c>
      <c r="C63" s="477" t="s">
        <v>419</v>
      </c>
      <c r="D63" s="477">
        <v>1793</v>
      </c>
    </row>
    <row r="64" spans="1:4" ht="32.25" customHeight="1" x14ac:dyDescent="0.25">
      <c r="A64" s="477">
        <f t="shared" si="0"/>
        <v>52</v>
      </c>
      <c r="B64" s="477" t="s">
        <v>456</v>
      </c>
      <c r="C64" s="478" t="s">
        <v>457</v>
      </c>
      <c r="D64" s="477">
        <v>232</v>
      </c>
    </row>
    <row r="65" spans="1:4" ht="15.75" x14ac:dyDescent="0.25">
      <c r="A65" s="477">
        <v>53</v>
      </c>
      <c r="B65" s="477" t="s">
        <v>458</v>
      </c>
      <c r="C65" s="477" t="s">
        <v>459</v>
      </c>
      <c r="D65" s="477">
        <v>11.03655</v>
      </c>
    </row>
    <row r="66" spans="1:4" ht="15.75" x14ac:dyDescent="0.25">
      <c r="A66" s="479">
        <v>54</v>
      </c>
      <c r="B66" s="479" t="s">
        <v>460</v>
      </c>
      <c r="C66" s="479" t="s">
        <v>461</v>
      </c>
      <c r="D66" s="492">
        <f>D67+D72+D73+D76+D77</f>
        <v>3338.1990500000002</v>
      </c>
    </row>
    <row r="67" spans="1:4" ht="15.75" x14ac:dyDescent="0.25">
      <c r="A67" s="481">
        <v>55</v>
      </c>
      <c r="B67" s="481" t="s">
        <v>462</v>
      </c>
      <c r="C67" s="481" t="s">
        <v>463</v>
      </c>
      <c r="D67" s="486">
        <f>D68+D69+D70</f>
        <v>531.35300000000007</v>
      </c>
    </row>
    <row r="68" spans="1:4" ht="15.75" x14ac:dyDescent="0.25">
      <c r="A68" s="477">
        <v>56</v>
      </c>
      <c r="B68" s="477" t="s">
        <v>464</v>
      </c>
      <c r="C68" s="477" t="s">
        <v>465</v>
      </c>
      <c r="D68" s="484">
        <v>456.35300000000001</v>
      </c>
    </row>
    <row r="69" spans="1:4" ht="15.75" x14ac:dyDescent="0.25">
      <c r="A69" s="477">
        <v>57</v>
      </c>
      <c r="B69" s="477" t="s">
        <v>466</v>
      </c>
      <c r="C69" s="477" t="s">
        <v>467</v>
      </c>
      <c r="D69" s="485">
        <v>15</v>
      </c>
    </row>
    <row r="70" spans="1:4" ht="15.75" x14ac:dyDescent="0.25">
      <c r="A70" s="477">
        <v>58</v>
      </c>
      <c r="B70" s="477" t="s">
        <v>468</v>
      </c>
      <c r="C70" s="477" t="s">
        <v>469</v>
      </c>
      <c r="D70" s="485">
        <v>60</v>
      </c>
    </row>
    <row r="71" spans="1:4" ht="15.75" x14ac:dyDescent="0.25">
      <c r="A71" s="477">
        <v>59</v>
      </c>
      <c r="B71" s="477" t="s">
        <v>470</v>
      </c>
      <c r="C71" s="477" t="s">
        <v>471</v>
      </c>
      <c r="D71" s="485">
        <v>1.8</v>
      </c>
    </row>
    <row r="72" spans="1:4" ht="15.75" x14ac:dyDescent="0.25">
      <c r="A72" s="477">
        <v>60</v>
      </c>
      <c r="B72" s="477" t="s">
        <v>472</v>
      </c>
      <c r="C72" s="477" t="s">
        <v>473</v>
      </c>
      <c r="D72" s="477">
        <v>1682.21</v>
      </c>
    </row>
    <row r="73" spans="1:4" ht="15.75" x14ac:dyDescent="0.25">
      <c r="A73" s="481">
        <v>61</v>
      </c>
      <c r="B73" s="481" t="s">
        <v>474</v>
      </c>
      <c r="C73" s="481" t="s">
        <v>475</v>
      </c>
      <c r="D73" s="486">
        <f>D74+D75</f>
        <v>1031.5</v>
      </c>
    </row>
    <row r="74" spans="1:4" ht="15.75" x14ac:dyDescent="0.25">
      <c r="A74" s="477">
        <v>62</v>
      </c>
      <c r="B74" s="477" t="s">
        <v>476</v>
      </c>
      <c r="C74" s="477" t="s">
        <v>477</v>
      </c>
      <c r="D74" s="485">
        <v>43.1</v>
      </c>
    </row>
    <row r="75" spans="1:4" ht="15.75" x14ac:dyDescent="0.25">
      <c r="A75" s="477">
        <v>63</v>
      </c>
      <c r="B75" s="477" t="s">
        <v>478</v>
      </c>
      <c r="C75" s="477" t="s">
        <v>479</v>
      </c>
      <c r="D75" s="493">
        <v>988.4</v>
      </c>
    </row>
    <row r="76" spans="1:4" ht="15.75" x14ac:dyDescent="0.25">
      <c r="A76" s="477">
        <v>64</v>
      </c>
      <c r="B76" s="477" t="s">
        <v>480</v>
      </c>
      <c r="C76" s="477" t="s">
        <v>481</v>
      </c>
      <c r="D76" s="493">
        <v>27.29</v>
      </c>
    </row>
    <row r="77" spans="1:4" ht="15.75" x14ac:dyDescent="0.25">
      <c r="A77" s="477">
        <v>65</v>
      </c>
      <c r="B77" s="477" t="s">
        <v>482</v>
      </c>
      <c r="C77" s="477" t="s">
        <v>483</v>
      </c>
      <c r="D77" s="489">
        <v>65.846050000000005</v>
      </c>
    </row>
    <row r="78" spans="1:4" ht="15.75" x14ac:dyDescent="0.25">
      <c r="A78" s="479">
        <v>66</v>
      </c>
      <c r="B78" s="479" t="s">
        <v>484</v>
      </c>
      <c r="C78" s="479" t="s">
        <v>485</v>
      </c>
      <c r="D78" s="480">
        <v>316.08800000000002</v>
      </c>
    </row>
    <row r="79" spans="1:4" ht="15.75" x14ac:dyDescent="0.25">
      <c r="A79" s="479">
        <v>67</v>
      </c>
      <c r="B79" s="479"/>
      <c r="C79" s="479" t="s">
        <v>486</v>
      </c>
      <c r="D79" s="487">
        <f>D13+D22+D66+D78</f>
        <v>49667.64418000001</v>
      </c>
    </row>
    <row r="80" spans="1:4" ht="15.75" x14ac:dyDescent="0.25">
      <c r="A80" s="477">
        <v>68</v>
      </c>
      <c r="B80" s="477"/>
      <c r="C80" s="477" t="s">
        <v>487</v>
      </c>
      <c r="D80" s="489">
        <v>1639.83583</v>
      </c>
    </row>
    <row r="81" spans="1:4" ht="15.75" x14ac:dyDescent="0.25">
      <c r="A81" s="477">
        <v>69</v>
      </c>
      <c r="B81" s="477"/>
      <c r="C81" s="477" t="s">
        <v>338</v>
      </c>
      <c r="D81" s="489">
        <v>37.478679999999997</v>
      </c>
    </row>
    <row r="82" spans="1:4" ht="15.75" x14ac:dyDescent="0.25">
      <c r="A82" s="479" t="s">
        <v>488</v>
      </c>
      <c r="B82" s="479"/>
      <c r="C82" s="479"/>
      <c r="D82" s="487">
        <f>D79+D80+D81</f>
        <v>51344.958690000014</v>
      </c>
    </row>
  </sheetData>
  <mergeCells count="4">
    <mergeCell ref="C3:D3"/>
    <mergeCell ref="C4:D4"/>
    <mergeCell ref="A8:F8"/>
    <mergeCell ref="C5:D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P178"/>
  <sheetViews>
    <sheetView topLeftCell="C4" zoomScaleNormal="100" workbookViewId="0">
      <pane xSplit="2" ySplit="10" topLeftCell="E14" activePane="bottomRight" state="frozen"/>
      <selection activeCell="C4" sqref="C4"/>
      <selection pane="topRight" activeCell="E4" sqref="E4"/>
      <selection pane="bottomLeft" activeCell="C14" sqref="C14"/>
      <selection pane="bottomRight" activeCell="N8" sqref="N8"/>
    </sheetView>
  </sheetViews>
  <sheetFormatPr defaultRowHeight="12.75" x14ac:dyDescent="0.2"/>
  <cols>
    <col min="1" max="2" width="9.140625" hidden="1" customWidth="1"/>
    <col min="3" max="3" width="4.42578125" customWidth="1"/>
    <col min="4" max="4" width="43" customWidth="1"/>
    <col min="5" max="5" width="12.7109375" customWidth="1"/>
    <col min="6" max="6" width="12.28515625" customWidth="1"/>
    <col min="7" max="7" width="11.7109375" customWidth="1"/>
    <col min="8" max="8" width="11.28515625" customWidth="1"/>
    <col min="9" max="9" width="11.5703125" customWidth="1"/>
    <col min="10" max="10" width="11.28515625" customWidth="1"/>
    <col min="11" max="11" width="11.7109375" customWidth="1"/>
    <col min="12" max="12" width="11.28515625" customWidth="1"/>
    <col min="13" max="13" width="11.7109375" customWidth="1"/>
    <col min="14" max="14" width="11.28515625" customWidth="1"/>
    <col min="15" max="15" width="10.140625" customWidth="1"/>
    <col min="16" max="16" width="11.140625" customWidth="1"/>
  </cols>
  <sheetData>
    <row r="1" spans="3:16" hidden="1" x14ac:dyDescent="0.2"/>
    <row r="2" spans="3:16" hidden="1" x14ac:dyDescent="0.2">
      <c r="G2" s="516"/>
      <c r="H2" s="516"/>
    </row>
    <row r="3" spans="3:16" hidden="1" x14ac:dyDescent="0.2"/>
    <row r="4" spans="3:16" x14ac:dyDescent="0.2">
      <c r="K4" s="5" t="s">
        <v>28</v>
      </c>
      <c r="L4" s="5"/>
      <c r="M4" s="8"/>
    </row>
    <row r="5" spans="3:16" x14ac:dyDescent="0.2">
      <c r="K5" s="5" t="s">
        <v>491</v>
      </c>
      <c r="L5" s="4"/>
      <c r="M5" s="2"/>
    </row>
    <row r="6" spans="3:16" x14ac:dyDescent="0.2">
      <c r="K6" s="5" t="s">
        <v>489</v>
      </c>
      <c r="L6" s="5"/>
      <c r="M6" s="8"/>
    </row>
    <row r="7" spans="3:16" x14ac:dyDescent="0.2">
      <c r="K7" s="5"/>
      <c r="L7" s="5"/>
      <c r="M7" s="8"/>
    </row>
    <row r="8" spans="3:16" x14ac:dyDescent="0.2">
      <c r="C8" s="4" t="s">
        <v>43</v>
      </c>
      <c r="D8" s="525" t="s">
        <v>329</v>
      </c>
      <c r="E8" s="526"/>
      <c r="F8" s="526"/>
      <c r="G8" s="526"/>
      <c r="H8" s="526"/>
      <c r="I8" s="526"/>
      <c r="J8" s="526"/>
      <c r="K8" s="5"/>
      <c r="L8" s="4"/>
      <c r="M8" s="2"/>
      <c r="N8" s="2"/>
    </row>
    <row r="9" spans="3:16" x14ac:dyDescent="0.2">
      <c r="E9" s="510" t="s">
        <v>330</v>
      </c>
      <c r="F9" s="510"/>
      <c r="G9" s="510"/>
      <c r="H9" s="510"/>
      <c r="K9" s="5"/>
      <c r="L9" s="5"/>
      <c r="M9" s="8"/>
    </row>
    <row r="10" spans="3:16" x14ac:dyDescent="0.2">
      <c r="E10" s="312"/>
      <c r="F10" s="312"/>
      <c r="G10" s="312"/>
      <c r="H10" s="312"/>
      <c r="K10" s="5"/>
      <c r="L10" s="5"/>
      <c r="M10" s="8"/>
    </row>
    <row r="11" spans="3:16" ht="13.5" thickBot="1" x14ac:dyDescent="0.25">
      <c r="L11" s="5" t="s">
        <v>322</v>
      </c>
    </row>
    <row r="12" spans="3:16" ht="12.75" customHeight="1" x14ac:dyDescent="0.2">
      <c r="C12" s="517" t="s">
        <v>0</v>
      </c>
      <c r="D12" s="519" t="s">
        <v>44</v>
      </c>
      <c r="E12" s="521" t="s">
        <v>45</v>
      </c>
      <c r="F12" s="522"/>
      <c r="G12" s="521" t="s">
        <v>47</v>
      </c>
      <c r="H12" s="522"/>
      <c r="I12" s="521" t="s">
        <v>315</v>
      </c>
      <c r="J12" s="522"/>
      <c r="K12" s="521" t="s">
        <v>313</v>
      </c>
      <c r="L12" s="522"/>
      <c r="M12" s="521" t="s">
        <v>49</v>
      </c>
      <c r="N12" s="522"/>
      <c r="O12" s="523" t="s">
        <v>348</v>
      </c>
      <c r="P12" s="524"/>
    </row>
    <row r="13" spans="3:16" ht="39" thickBot="1" x14ac:dyDescent="0.25">
      <c r="C13" s="518"/>
      <c r="D13" s="520"/>
      <c r="E13" s="290" t="s">
        <v>45</v>
      </c>
      <c r="F13" s="291" t="s">
        <v>52</v>
      </c>
      <c r="G13" s="285" t="s">
        <v>45</v>
      </c>
      <c r="H13" s="286" t="s">
        <v>52</v>
      </c>
      <c r="I13" s="285" t="s">
        <v>45</v>
      </c>
      <c r="J13" s="286" t="s">
        <v>52</v>
      </c>
      <c r="K13" s="285" t="s">
        <v>45</v>
      </c>
      <c r="L13" s="286" t="s">
        <v>52</v>
      </c>
      <c r="M13" s="285" t="s">
        <v>45</v>
      </c>
      <c r="N13" s="286" t="s">
        <v>52</v>
      </c>
      <c r="O13" s="285" t="s">
        <v>45</v>
      </c>
      <c r="P13" s="286" t="s">
        <v>52</v>
      </c>
    </row>
    <row r="14" spans="3:16" x14ac:dyDescent="0.2">
      <c r="C14" s="10">
        <v>1</v>
      </c>
      <c r="D14" s="222" t="s">
        <v>53</v>
      </c>
      <c r="E14" s="123">
        <f t="shared" ref="E14:F19" si="0">G14+I14+K14+M14</f>
        <v>175.285</v>
      </c>
      <c r="F14" s="155">
        <f t="shared" si="0"/>
        <v>91.176000000000002</v>
      </c>
      <c r="G14" s="294">
        <f>G16+G15</f>
        <v>175.285</v>
      </c>
      <c r="H14" s="295">
        <f>H16+H15</f>
        <v>91.176000000000002</v>
      </c>
      <c r="I14" s="253"/>
      <c r="J14" s="254"/>
      <c r="K14" s="253"/>
      <c r="L14" s="254"/>
      <c r="M14" s="253"/>
      <c r="N14" s="406"/>
      <c r="O14" s="414"/>
      <c r="P14" s="415"/>
    </row>
    <row r="15" spans="3:16" x14ac:dyDescent="0.2">
      <c r="C15" s="172">
        <v>2</v>
      </c>
      <c r="D15" s="223" t="s">
        <v>54</v>
      </c>
      <c r="E15" s="189">
        <f t="shared" si="0"/>
        <v>92.572000000000003</v>
      </c>
      <c r="F15" s="264">
        <f t="shared" si="0"/>
        <v>84.164000000000001</v>
      </c>
      <c r="G15" s="269">
        <v>92.572000000000003</v>
      </c>
      <c r="H15" s="270">
        <v>84.164000000000001</v>
      </c>
      <c r="I15" s="257"/>
      <c r="J15" s="256"/>
      <c r="K15" s="257"/>
      <c r="L15" s="256"/>
      <c r="M15" s="257"/>
      <c r="N15" s="407"/>
      <c r="O15" s="416"/>
      <c r="P15" s="417"/>
    </row>
    <row r="16" spans="3:16" x14ac:dyDescent="0.2">
      <c r="C16" s="172">
        <f>C15+1</f>
        <v>3</v>
      </c>
      <c r="D16" s="16" t="s">
        <v>55</v>
      </c>
      <c r="E16" s="189">
        <f t="shared" si="0"/>
        <v>82.712999999999994</v>
      </c>
      <c r="F16" s="203">
        <f t="shared" si="0"/>
        <v>7.0119999999999996</v>
      </c>
      <c r="G16" s="271">
        <v>82.712999999999994</v>
      </c>
      <c r="H16" s="270">
        <v>7.0119999999999996</v>
      </c>
      <c r="I16" s="257"/>
      <c r="J16" s="256"/>
      <c r="K16" s="257"/>
      <c r="L16" s="256"/>
      <c r="M16" s="257"/>
      <c r="N16" s="407"/>
      <c r="O16" s="416"/>
      <c r="P16" s="417"/>
    </row>
    <row r="17" spans="3:16" x14ac:dyDescent="0.2">
      <c r="C17" s="172">
        <f t="shared" ref="C17:C80" si="1">C16+1</f>
        <v>4</v>
      </c>
      <c r="D17" s="224" t="s">
        <v>56</v>
      </c>
      <c r="E17" s="373">
        <f>G17+I17+K17+M17+O17</f>
        <v>5088.3990000000003</v>
      </c>
      <c r="F17" s="9">
        <f t="shared" si="0"/>
        <v>4109.3180000000002</v>
      </c>
      <c r="G17" s="31">
        <f>SUM(G18:G22)</f>
        <v>4187.8130000000001</v>
      </c>
      <c r="H17" s="296">
        <f>SUM(H18:H21)</f>
        <v>3591.067</v>
      </c>
      <c r="I17" s="31">
        <f>SUM(I18:I21)</f>
        <v>570.80600000000004</v>
      </c>
      <c r="J17" s="9">
        <f>SUM(J18:J21)</f>
        <v>518.25099999999998</v>
      </c>
      <c r="K17" s="255"/>
      <c r="L17" s="258"/>
      <c r="M17" s="255"/>
      <c r="N17" s="408"/>
      <c r="O17" s="23">
        <f>O18</f>
        <v>329.78</v>
      </c>
      <c r="P17" s="417"/>
    </row>
    <row r="18" spans="3:16" x14ac:dyDescent="0.2">
      <c r="C18" s="172">
        <f t="shared" si="1"/>
        <v>5</v>
      </c>
      <c r="D18" s="16" t="s">
        <v>29</v>
      </c>
      <c r="E18" s="371">
        <f>G18+I18+K18+M18+O18</f>
        <v>4759.9920000000002</v>
      </c>
      <c r="F18" s="372">
        <f t="shared" si="0"/>
        <v>3979.4780000000001</v>
      </c>
      <c r="G18" s="259">
        <v>3992.0810000000001</v>
      </c>
      <c r="H18" s="260">
        <v>3591.067</v>
      </c>
      <c r="I18" s="259">
        <v>438.13099999999997</v>
      </c>
      <c r="J18" s="260">
        <v>388.411</v>
      </c>
      <c r="K18" s="259"/>
      <c r="L18" s="260"/>
      <c r="M18" s="259"/>
      <c r="N18" s="409"/>
      <c r="O18" s="14">
        <v>329.78</v>
      </c>
      <c r="P18" s="417"/>
    </row>
    <row r="19" spans="3:16" x14ac:dyDescent="0.2">
      <c r="C19" s="172">
        <f t="shared" si="1"/>
        <v>6</v>
      </c>
      <c r="D19" s="16" t="s">
        <v>57</v>
      </c>
      <c r="E19" s="185">
        <f t="shared" si="0"/>
        <v>111.9</v>
      </c>
      <c r="F19" s="186"/>
      <c r="G19" s="185">
        <v>111.9</v>
      </c>
      <c r="H19" s="260"/>
      <c r="I19" s="259"/>
      <c r="J19" s="260"/>
      <c r="K19" s="259"/>
      <c r="L19" s="260"/>
      <c r="M19" s="259"/>
      <c r="N19" s="409"/>
      <c r="O19" s="416"/>
      <c r="P19" s="417"/>
    </row>
    <row r="20" spans="3:16" ht="27" customHeight="1" x14ac:dyDescent="0.2">
      <c r="C20" s="172">
        <f t="shared" si="1"/>
        <v>7</v>
      </c>
      <c r="D20" s="472" t="s">
        <v>333</v>
      </c>
      <c r="E20" s="185">
        <f t="shared" ref="E20:E54" si="2">G20+I20+K20+M20</f>
        <v>5.75</v>
      </c>
      <c r="F20" s="186"/>
      <c r="G20" s="185">
        <v>5.75</v>
      </c>
      <c r="H20" s="260"/>
      <c r="I20" s="259"/>
      <c r="J20" s="260"/>
      <c r="K20" s="259"/>
      <c r="L20" s="260"/>
      <c r="M20" s="259"/>
      <c r="N20" s="409"/>
      <c r="O20" s="416"/>
      <c r="P20" s="417"/>
    </row>
    <row r="21" spans="3:16" x14ac:dyDescent="0.2">
      <c r="C21" s="172">
        <f t="shared" si="1"/>
        <v>8</v>
      </c>
      <c r="D21" s="16" t="s">
        <v>58</v>
      </c>
      <c r="E21" s="189">
        <f t="shared" si="2"/>
        <v>134.09200000000001</v>
      </c>
      <c r="F21" s="203">
        <f>H21+J21+L21+N21</f>
        <v>129.84</v>
      </c>
      <c r="G21" s="189">
        <v>1.417</v>
      </c>
      <c r="H21" s="203"/>
      <c r="I21" s="189">
        <v>132.67500000000001</v>
      </c>
      <c r="J21" s="203">
        <v>129.84</v>
      </c>
      <c r="K21" s="259"/>
      <c r="L21" s="260"/>
      <c r="M21" s="259"/>
      <c r="N21" s="409"/>
      <c r="O21" s="416"/>
      <c r="P21" s="417"/>
    </row>
    <row r="22" spans="3:16" x14ac:dyDescent="0.2">
      <c r="C22" s="172">
        <f t="shared" si="1"/>
        <v>9</v>
      </c>
      <c r="D22" s="227" t="s">
        <v>81</v>
      </c>
      <c r="E22" s="275">
        <f t="shared" si="2"/>
        <v>76.665000000000006</v>
      </c>
      <c r="F22" s="276"/>
      <c r="G22" s="275">
        <v>76.665000000000006</v>
      </c>
      <c r="H22" s="260"/>
      <c r="I22" s="259"/>
      <c r="J22" s="258"/>
      <c r="K22" s="259"/>
      <c r="L22" s="260"/>
      <c r="M22" s="259"/>
      <c r="N22" s="409"/>
      <c r="O22" s="416"/>
      <c r="P22" s="417"/>
    </row>
    <row r="23" spans="3:16" x14ac:dyDescent="0.2">
      <c r="C23" s="172">
        <f t="shared" si="1"/>
        <v>10</v>
      </c>
      <c r="D23" s="19" t="s">
        <v>59</v>
      </c>
      <c r="E23" s="188">
        <f t="shared" si="2"/>
        <v>100.72499999999999</v>
      </c>
      <c r="F23" s="202">
        <f>H23+J23+L23+N23</f>
        <v>96.549000000000007</v>
      </c>
      <c r="G23" s="207">
        <v>100.72499999999999</v>
      </c>
      <c r="H23" s="202">
        <v>96.549000000000007</v>
      </c>
      <c r="I23" s="259"/>
      <c r="J23" s="260"/>
      <c r="K23" s="259"/>
      <c r="L23" s="260"/>
      <c r="M23" s="259"/>
      <c r="N23" s="409"/>
      <c r="O23" s="416"/>
      <c r="P23" s="417"/>
    </row>
    <row r="24" spans="3:16" ht="12.75" customHeight="1" x14ac:dyDescent="0.2">
      <c r="C24" s="172">
        <f t="shared" si="1"/>
        <v>11</v>
      </c>
      <c r="D24" s="226" t="s">
        <v>60</v>
      </c>
      <c r="E24" s="297">
        <f t="shared" si="2"/>
        <v>5753.6719999999996</v>
      </c>
      <c r="F24" s="298"/>
      <c r="G24" s="23">
        <f>SUM(G25:G45)</f>
        <v>3305.9430000000002</v>
      </c>
      <c r="H24" s="260"/>
      <c r="I24" s="23">
        <f>SUM(I25:I42)</f>
        <v>2447.7289999999994</v>
      </c>
      <c r="J24" s="260"/>
      <c r="K24" s="259"/>
      <c r="L24" s="260"/>
      <c r="M24" s="259"/>
      <c r="N24" s="409"/>
      <c r="O24" s="416"/>
      <c r="P24" s="417"/>
    </row>
    <row r="25" spans="3:16" x14ac:dyDescent="0.2">
      <c r="C25" s="172">
        <f t="shared" si="1"/>
        <v>12</v>
      </c>
      <c r="D25" s="227" t="s">
        <v>61</v>
      </c>
      <c r="E25" s="287">
        <f t="shared" si="2"/>
        <v>2380.0610000000001</v>
      </c>
      <c r="F25" s="25"/>
      <c r="G25" s="259">
        <v>1893.761</v>
      </c>
      <c r="H25" s="260"/>
      <c r="I25" s="259">
        <v>486.3</v>
      </c>
      <c r="J25" s="260"/>
      <c r="K25" s="259"/>
      <c r="L25" s="260"/>
      <c r="M25" s="259"/>
      <c r="N25" s="409"/>
      <c r="O25" s="416"/>
      <c r="P25" s="417"/>
    </row>
    <row r="26" spans="3:16" x14ac:dyDescent="0.2">
      <c r="C26" s="172">
        <f t="shared" si="1"/>
        <v>13</v>
      </c>
      <c r="D26" s="227" t="s">
        <v>62</v>
      </c>
      <c r="E26" s="287">
        <f t="shared" si="2"/>
        <v>75</v>
      </c>
      <c r="F26" s="25"/>
      <c r="G26" s="259">
        <v>75</v>
      </c>
      <c r="H26" s="260"/>
      <c r="I26" s="259"/>
      <c r="J26" s="260"/>
      <c r="K26" s="259"/>
      <c r="L26" s="260"/>
      <c r="M26" s="259"/>
      <c r="N26" s="409"/>
      <c r="O26" s="416"/>
      <c r="P26" s="417"/>
    </row>
    <row r="27" spans="3:16" x14ac:dyDescent="0.2">
      <c r="C27" s="172">
        <f t="shared" si="1"/>
        <v>14</v>
      </c>
      <c r="D27" s="227" t="s">
        <v>63</v>
      </c>
      <c r="E27" s="287">
        <f t="shared" si="2"/>
        <v>100.953</v>
      </c>
      <c r="F27" s="25"/>
      <c r="G27" s="259">
        <v>100.953</v>
      </c>
      <c r="H27" s="260"/>
      <c r="I27" s="259"/>
      <c r="J27" s="260"/>
      <c r="K27" s="259"/>
      <c r="L27" s="260"/>
      <c r="M27" s="259"/>
      <c r="N27" s="409"/>
      <c r="O27" s="416"/>
      <c r="P27" s="417"/>
    </row>
    <row r="28" spans="3:16" x14ac:dyDescent="0.2">
      <c r="C28" s="172">
        <f t="shared" si="1"/>
        <v>15</v>
      </c>
      <c r="D28" s="227" t="s">
        <v>64</v>
      </c>
      <c r="E28" s="287">
        <f t="shared" si="2"/>
        <v>17.835999999999999</v>
      </c>
      <c r="F28" s="25"/>
      <c r="G28" s="259">
        <v>7.109</v>
      </c>
      <c r="H28" s="260"/>
      <c r="I28" s="259">
        <v>10.727</v>
      </c>
      <c r="J28" s="260"/>
      <c r="K28" s="259"/>
      <c r="L28" s="260"/>
      <c r="M28" s="259"/>
      <c r="N28" s="409"/>
      <c r="O28" s="416"/>
      <c r="P28" s="417"/>
    </row>
    <row r="29" spans="3:16" ht="25.5" x14ac:dyDescent="0.2">
      <c r="C29" s="172">
        <f t="shared" si="1"/>
        <v>16</v>
      </c>
      <c r="D29" s="227" t="s">
        <v>257</v>
      </c>
      <c r="E29" s="287">
        <f t="shared" si="2"/>
        <v>202.5</v>
      </c>
      <c r="F29" s="25"/>
      <c r="G29" s="259">
        <v>202.5</v>
      </c>
      <c r="H29" s="260"/>
      <c r="I29" s="259"/>
      <c r="J29" s="260"/>
      <c r="K29" s="259"/>
      <c r="L29" s="260"/>
      <c r="M29" s="259"/>
      <c r="N29" s="409"/>
      <c r="O29" s="416"/>
      <c r="P29" s="417"/>
    </row>
    <row r="30" spans="3:16" x14ac:dyDescent="0.2">
      <c r="C30" s="172">
        <f t="shared" si="1"/>
        <v>17</v>
      </c>
      <c r="D30" s="227" t="s">
        <v>2</v>
      </c>
      <c r="E30" s="287">
        <f t="shared" si="2"/>
        <v>418.56</v>
      </c>
      <c r="F30" s="25"/>
      <c r="G30" s="259"/>
      <c r="H30" s="260"/>
      <c r="I30" s="259">
        <v>418.56</v>
      </c>
      <c r="J30" s="260"/>
      <c r="K30" s="259"/>
      <c r="L30" s="260"/>
      <c r="M30" s="259"/>
      <c r="N30" s="409"/>
      <c r="O30" s="416"/>
      <c r="P30" s="417"/>
    </row>
    <row r="31" spans="3:16" x14ac:dyDescent="0.2">
      <c r="C31" s="172">
        <f t="shared" si="1"/>
        <v>18</v>
      </c>
      <c r="D31" s="227" t="s">
        <v>65</v>
      </c>
      <c r="E31" s="189">
        <f t="shared" si="2"/>
        <v>3.9350000000000001</v>
      </c>
      <c r="F31" s="202"/>
      <c r="G31" s="272"/>
      <c r="H31" s="260"/>
      <c r="I31" s="259">
        <v>3.9350000000000001</v>
      </c>
      <c r="J31" s="260"/>
      <c r="K31" s="259"/>
      <c r="L31" s="260"/>
      <c r="M31" s="259"/>
      <c r="N31" s="409"/>
      <c r="O31" s="416"/>
      <c r="P31" s="417"/>
    </row>
    <row r="32" spans="3:16" ht="25.5" x14ac:dyDescent="0.2">
      <c r="C32" s="172">
        <f t="shared" si="1"/>
        <v>19</v>
      </c>
      <c r="D32" s="227" t="s">
        <v>247</v>
      </c>
      <c r="E32" s="287">
        <f t="shared" si="2"/>
        <v>4.2169999999999996</v>
      </c>
      <c r="F32" s="25"/>
      <c r="G32" s="259">
        <v>4.2169999999999996</v>
      </c>
      <c r="H32" s="260"/>
      <c r="I32" s="259"/>
      <c r="J32" s="260"/>
      <c r="K32" s="259"/>
      <c r="L32" s="260"/>
      <c r="M32" s="259"/>
      <c r="N32" s="409"/>
      <c r="O32" s="416"/>
      <c r="P32" s="417"/>
    </row>
    <row r="33" spans="3:16" x14ac:dyDescent="0.2">
      <c r="C33" s="172">
        <f t="shared" si="1"/>
        <v>20</v>
      </c>
      <c r="D33" s="227" t="s">
        <v>66</v>
      </c>
      <c r="E33" s="287">
        <f t="shared" si="2"/>
        <v>883.84699999999998</v>
      </c>
      <c r="F33" s="25"/>
      <c r="G33" s="259"/>
      <c r="H33" s="260"/>
      <c r="I33" s="259">
        <v>883.84699999999998</v>
      </c>
      <c r="J33" s="260"/>
      <c r="K33" s="259"/>
      <c r="L33" s="260"/>
      <c r="M33" s="259"/>
      <c r="N33" s="409"/>
      <c r="O33" s="416"/>
      <c r="P33" s="417"/>
    </row>
    <row r="34" spans="3:16" x14ac:dyDescent="0.2">
      <c r="C34" s="172">
        <f t="shared" si="1"/>
        <v>21</v>
      </c>
      <c r="D34" s="227" t="s">
        <v>67</v>
      </c>
      <c r="E34" s="287">
        <f t="shared" si="2"/>
        <v>1045.855</v>
      </c>
      <c r="F34" s="25"/>
      <c r="G34" s="259">
        <v>634.45500000000004</v>
      </c>
      <c r="H34" s="260"/>
      <c r="I34" s="255">
        <v>411.4</v>
      </c>
      <c r="J34" s="260"/>
      <c r="K34" s="259"/>
      <c r="L34" s="260"/>
      <c r="M34" s="259"/>
      <c r="N34" s="409"/>
      <c r="O34" s="416"/>
      <c r="P34" s="417"/>
    </row>
    <row r="35" spans="3:16" ht="25.5" x14ac:dyDescent="0.2">
      <c r="C35" s="172">
        <f t="shared" si="1"/>
        <v>22</v>
      </c>
      <c r="D35" s="228" t="s">
        <v>68</v>
      </c>
      <c r="E35" s="287">
        <f t="shared" si="2"/>
        <v>73.287999999999997</v>
      </c>
      <c r="F35" s="25"/>
      <c r="G35" s="259">
        <v>23</v>
      </c>
      <c r="H35" s="260"/>
      <c r="I35" s="259">
        <v>50.287999999999997</v>
      </c>
      <c r="J35" s="260"/>
      <c r="K35" s="259"/>
      <c r="L35" s="260"/>
      <c r="M35" s="259"/>
      <c r="N35" s="409"/>
      <c r="O35" s="416"/>
      <c r="P35" s="417"/>
    </row>
    <row r="36" spans="3:16" ht="25.5" x14ac:dyDescent="0.2">
      <c r="C36" s="172">
        <f t="shared" si="1"/>
        <v>23</v>
      </c>
      <c r="D36" s="230" t="s">
        <v>275</v>
      </c>
      <c r="E36" s="287">
        <f t="shared" si="2"/>
        <v>21.213000000000001</v>
      </c>
      <c r="F36" s="25"/>
      <c r="G36" s="259">
        <v>21.213000000000001</v>
      </c>
      <c r="H36" s="260"/>
      <c r="I36" s="259"/>
      <c r="J36" s="260"/>
      <c r="K36" s="259"/>
      <c r="L36" s="260"/>
      <c r="M36" s="259"/>
      <c r="N36" s="409"/>
      <c r="O36" s="416"/>
      <c r="P36" s="417"/>
    </row>
    <row r="37" spans="3:16" ht="25.5" x14ac:dyDescent="0.2">
      <c r="C37" s="172">
        <f t="shared" si="1"/>
        <v>24</v>
      </c>
      <c r="D37" s="230" t="s">
        <v>327</v>
      </c>
      <c r="E37" s="14">
        <f t="shared" si="2"/>
        <v>12.96</v>
      </c>
      <c r="F37" s="25"/>
      <c r="G37" s="259">
        <v>12.96</v>
      </c>
      <c r="H37" s="260"/>
      <c r="I37" s="259"/>
      <c r="J37" s="260"/>
      <c r="K37" s="259"/>
      <c r="L37" s="260"/>
      <c r="M37" s="259"/>
      <c r="N37" s="409"/>
      <c r="O37" s="416"/>
      <c r="P37" s="417"/>
    </row>
    <row r="38" spans="3:16" x14ac:dyDescent="0.2">
      <c r="C38" s="172">
        <f t="shared" si="1"/>
        <v>25</v>
      </c>
      <c r="D38" s="230" t="s">
        <v>326</v>
      </c>
      <c r="E38" s="14">
        <f t="shared" si="2"/>
        <v>112.82</v>
      </c>
      <c r="F38" s="25"/>
      <c r="G38" s="259">
        <v>112.82</v>
      </c>
      <c r="H38" s="260"/>
      <c r="I38" s="259"/>
      <c r="J38" s="260"/>
      <c r="K38" s="259"/>
      <c r="L38" s="260"/>
      <c r="M38" s="259"/>
      <c r="N38" s="409"/>
      <c r="O38" s="416"/>
      <c r="P38" s="417"/>
    </row>
    <row r="39" spans="3:16" s="169" customFormat="1" ht="24.75" customHeight="1" x14ac:dyDescent="0.2">
      <c r="C39" s="172">
        <f t="shared" si="1"/>
        <v>26</v>
      </c>
      <c r="D39" s="228" t="s">
        <v>234</v>
      </c>
      <c r="E39" s="288">
        <f t="shared" si="2"/>
        <v>4.7160000000000002</v>
      </c>
      <c r="F39" s="289"/>
      <c r="G39" s="261">
        <v>4.7160000000000002</v>
      </c>
      <c r="H39" s="262"/>
      <c r="I39" s="261"/>
      <c r="J39" s="262"/>
      <c r="K39" s="261"/>
      <c r="L39" s="262"/>
      <c r="M39" s="261"/>
      <c r="N39" s="410"/>
      <c r="O39" s="418"/>
      <c r="P39" s="419"/>
    </row>
    <row r="40" spans="3:16" s="169" customFormat="1" ht="25.5" customHeight="1" x14ac:dyDescent="0.2">
      <c r="C40" s="172">
        <f t="shared" si="1"/>
        <v>27</v>
      </c>
      <c r="D40" s="227" t="s">
        <v>294</v>
      </c>
      <c r="E40" s="14">
        <f t="shared" si="2"/>
        <v>191.85000000000002</v>
      </c>
      <c r="F40" s="25"/>
      <c r="G40" s="255">
        <v>56.61</v>
      </c>
      <c r="H40" s="260"/>
      <c r="I40" s="259">
        <v>135.24</v>
      </c>
      <c r="J40" s="260"/>
      <c r="K40" s="261"/>
      <c r="L40" s="262"/>
      <c r="M40" s="261"/>
      <c r="N40" s="410"/>
      <c r="O40" s="418"/>
      <c r="P40" s="419"/>
    </row>
    <row r="41" spans="3:16" s="169" customFormat="1" ht="12.75" customHeight="1" x14ac:dyDescent="0.2">
      <c r="C41" s="172">
        <f t="shared" si="1"/>
        <v>28</v>
      </c>
      <c r="D41" s="227" t="s">
        <v>316</v>
      </c>
      <c r="E41" s="288">
        <f t="shared" si="2"/>
        <v>91.066000000000003</v>
      </c>
      <c r="F41" s="289"/>
      <c r="G41" s="261">
        <v>91.066000000000003</v>
      </c>
      <c r="H41" s="262"/>
      <c r="I41" s="261"/>
      <c r="J41" s="262"/>
      <c r="K41" s="261"/>
      <c r="L41" s="262"/>
      <c r="M41" s="261"/>
      <c r="N41" s="410"/>
      <c r="O41" s="418"/>
      <c r="P41" s="419"/>
    </row>
    <row r="42" spans="3:16" s="169" customFormat="1" ht="25.5" customHeight="1" x14ac:dyDescent="0.2">
      <c r="C42" s="172">
        <f t="shared" si="1"/>
        <v>29</v>
      </c>
      <c r="D42" s="227" t="s">
        <v>344</v>
      </c>
      <c r="E42" s="288">
        <f t="shared" si="2"/>
        <v>47.432000000000002</v>
      </c>
      <c r="F42" s="289"/>
      <c r="G42" s="404"/>
      <c r="H42" s="262"/>
      <c r="I42" s="405">
        <v>47.432000000000002</v>
      </c>
      <c r="J42" s="262"/>
      <c r="K42" s="404"/>
      <c r="L42" s="262"/>
      <c r="M42" s="261"/>
      <c r="N42" s="410"/>
      <c r="O42" s="418"/>
      <c r="P42" s="419"/>
    </row>
    <row r="43" spans="3:16" s="169" customFormat="1" ht="12.75" customHeight="1" x14ac:dyDescent="0.2">
      <c r="C43" s="172">
        <f t="shared" si="1"/>
        <v>30</v>
      </c>
      <c r="D43" s="227" t="s">
        <v>345</v>
      </c>
      <c r="E43" s="288">
        <f t="shared" si="2"/>
        <v>5.5629999999999997</v>
      </c>
      <c r="F43" s="289"/>
      <c r="G43" s="404">
        <v>5.5629999999999997</v>
      </c>
      <c r="H43" s="262"/>
      <c r="I43" s="405"/>
      <c r="J43" s="262"/>
      <c r="K43" s="404"/>
      <c r="L43" s="262"/>
      <c r="M43" s="261"/>
      <c r="N43" s="410"/>
      <c r="O43" s="418"/>
      <c r="P43" s="419"/>
    </row>
    <row r="44" spans="3:16" s="169" customFormat="1" ht="12.75" customHeight="1" x14ac:dyDescent="0.2">
      <c r="C44" s="172">
        <f t="shared" si="1"/>
        <v>31</v>
      </c>
      <c r="D44" s="227" t="s">
        <v>346</v>
      </c>
      <c r="E44" s="288">
        <f t="shared" si="2"/>
        <v>30</v>
      </c>
      <c r="F44" s="289"/>
      <c r="G44" s="404">
        <v>30</v>
      </c>
      <c r="H44" s="262"/>
      <c r="I44" s="405"/>
      <c r="J44" s="262"/>
      <c r="K44" s="404"/>
      <c r="L44" s="262"/>
      <c r="M44" s="261"/>
      <c r="N44" s="410"/>
      <c r="O44" s="418"/>
      <c r="P44" s="419"/>
    </row>
    <row r="45" spans="3:16" s="169" customFormat="1" ht="12.75" customHeight="1" x14ac:dyDescent="0.2">
      <c r="C45" s="172">
        <f t="shared" si="1"/>
        <v>32</v>
      </c>
      <c r="D45" s="227" t="s">
        <v>347</v>
      </c>
      <c r="E45" s="288">
        <f t="shared" si="2"/>
        <v>30</v>
      </c>
      <c r="F45" s="289"/>
      <c r="G45" s="404">
        <v>30</v>
      </c>
      <c r="H45" s="262"/>
      <c r="I45" s="405"/>
      <c r="J45" s="262"/>
      <c r="K45" s="404"/>
      <c r="L45" s="262"/>
      <c r="M45" s="261"/>
      <c r="N45" s="410"/>
      <c r="O45" s="418"/>
      <c r="P45" s="419"/>
    </row>
    <row r="46" spans="3:16" x14ac:dyDescent="0.2">
      <c r="C46" s="172">
        <f t="shared" si="1"/>
        <v>33</v>
      </c>
      <c r="D46" s="27" t="s">
        <v>237</v>
      </c>
      <c r="E46" s="31">
        <f t="shared" si="2"/>
        <v>700.57899999999995</v>
      </c>
      <c r="F46" s="170"/>
      <c r="G46" s="375">
        <f>SUM(G47:G54)</f>
        <v>664.29599999999994</v>
      </c>
      <c r="H46" s="9"/>
      <c r="I46" s="375"/>
      <c r="J46" s="9"/>
      <c r="K46" s="375"/>
      <c r="L46" s="9"/>
      <c r="M46" s="31">
        <f t="shared" ref="M46" si="3">SUM(M47:M54)</f>
        <v>36.283000000000001</v>
      </c>
      <c r="N46" s="408"/>
      <c r="O46" s="416"/>
      <c r="P46" s="417"/>
    </row>
    <row r="47" spans="3:16" x14ac:dyDescent="0.2">
      <c r="C47" s="172">
        <f t="shared" si="1"/>
        <v>34</v>
      </c>
      <c r="D47" s="227" t="s">
        <v>72</v>
      </c>
      <c r="E47" s="185">
        <f t="shared" si="2"/>
        <v>13.927</v>
      </c>
      <c r="F47" s="186"/>
      <c r="G47" s="185">
        <v>13.927</v>
      </c>
      <c r="H47" s="258"/>
      <c r="I47" s="255"/>
      <c r="J47" s="258"/>
      <c r="K47" s="255"/>
      <c r="L47" s="258"/>
      <c r="M47" s="255"/>
      <c r="N47" s="408"/>
      <c r="O47" s="416"/>
      <c r="P47" s="417"/>
    </row>
    <row r="48" spans="3:16" ht="12.75" customHeight="1" x14ac:dyDescent="0.2">
      <c r="C48" s="172">
        <f t="shared" si="1"/>
        <v>35</v>
      </c>
      <c r="D48" s="227" t="s">
        <v>73</v>
      </c>
      <c r="E48" s="126">
        <f t="shared" si="2"/>
        <v>21.218</v>
      </c>
      <c r="F48" s="170"/>
      <c r="G48" s="255">
        <v>21.218</v>
      </c>
      <c r="H48" s="258"/>
      <c r="I48" s="255"/>
      <c r="J48" s="258"/>
      <c r="K48" s="255"/>
      <c r="L48" s="258"/>
      <c r="M48" s="255"/>
      <c r="N48" s="408"/>
      <c r="O48" s="416"/>
      <c r="P48" s="417"/>
    </row>
    <row r="49" spans="3:16" x14ac:dyDescent="0.2">
      <c r="C49" s="172">
        <f t="shared" si="1"/>
        <v>36</v>
      </c>
      <c r="D49" s="229" t="s">
        <v>74</v>
      </c>
      <c r="E49" s="126">
        <f t="shared" si="2"/>
        <v>441.53699999999998</v>
      </c>
      <c r="F49" s="170"/>
      <c r="G49" s="255">
        <v>441.53699999999998</v>
      </c>
      <c r="H49" s="258"/>
      <c r="I49" s="255"/>
      <c r="J49" s="258"/>
      <c r="K49" s="255"/>
      <c r="L49" s="258"/>
      <c r="M49" s="255"/>
      <c r="N49" s="408"/>
      <c r="O49" s="416"/>
      <c r="P49" s="417"/>
    </row>
    <row r="50" spans="3:16" x14ac:dyDescent="0.2">
      <c r="C50" s="172">
        <f t="shared" si="1"/>
        <v>37</v>
      </c>
      <c r="D50" s="227" t="s">
        <v>75</v>
      </c>
      <c r="E50" s="126">
        <f t="shared" si="2"/>
        <v>3.5999999999999997E-2</v>
      </c>
      <c r="F50" s="170"/>
      <c r="G50" s="255">
        <v>3.5999999999999997E-2</v>
      </c>
      <c r="H50" s="258"/>
      <c r="I50" s="255"/>
      <c r="J50" s="258"/>
      <c r="K50" s="255"/>
      <c r="L50" s="258"/>
      <c r="M50" s="255"/>
      <c r="N50" s="408"/>
      <c r="O50" s="416"/>
      <c r="P50" s="417"/>
    </row>
    <row r="51" spans="3:16" ht="25.5" x14ac:dyDescent="0.2">
      <c r="C51" s="172">
        <f t="shared" si="1"/>
        <v>38</v>
      </c>
      <c r="D51" s="227" t="s">
        <v>241</v>
      </c>
      <c r="E51" s="126">
        <f t="shared" si="2"/>
        <v>98.798000000000002</v>
      </c>
      <c r="F51" s="170"/>
      <c r="G51" s="255">
        <v>98.798000000000002</v>
      </c>
      <c r="H51" s="258"/>
      <c r="I51" s="255"/>
      <c r="J51" s="258"/>
      <c r="K51" s="255"/>
      <c r="L51" s="258"/>
      <c r="M51" s="255"/>
      <c r="N51" s="408"/>
      <c r="O51" s="416"/>
      <c r="P51" s="417"/>
    </row>
    <row r="52" spans="3:16" x14ac:dyDescent="0.2">
      <c r="C52" s="172">
        <f t="shared" si="1"/>
        <v>39</v>
      </c>
      <c r="D52" s="227" t="s">
        <v>235</v>
      </c>
      <c r="E52" s="126">
        <f t="shared" si="2"/>
        <v>46</v>
      </c>
      <c r="F52" s="170"/>
      <c r="G52" s="255">
        <v>46</v>
      </c>
      <c r="H52" s="258"/>
      <c r="I52" s="255"/>
      <c r="J52" s="258"/>
      <c r="K52" s="255"/>
      <c r="L52" s="258"/>
      <c r="M52" s="255"/>
      <c r="N52" s="408"/>
      <c r="O52" s="416"/>
      <c r="P52" s="417"/>
    </row>
    <row r="53" spans="3:16" x14ac:dyDescent="0.2">
      <c r="C53" s="172">
        <f t="shared" si="1"/>
        <v>40</v>
      </c>
      <c r="D53" s="227" t="s">
        <v>76</v>
      </c>
      <c r="E53" s="185">
        <f t="shared" si="2"/>
        <v>36.283000000000001</v>
      </c>
      <c r="F53" s="186"/>
      <c r="G53" s="185"/>
      <c r="H53" s="186"/>
      <c r="I53" s="201"/>
      <c r="J53" s="186"/>
      <c r="K53" s="185"/>
      <c r="L53" s="186"/>
      <c r="M53" s="181">
        <v>36.283000000000001</v>
      </c>
      <c r="N53" s="408"/>
      <c r="O53" s="416"/>
      <c r="P53" s="417"/>
    </row>
    <row r="54" spans="3:16" x14ac:dyDescent="0.2">
      <c r="C54" s="172">
        <f t="shared" si="1"/>
        <v>41</v>
      </c>
      <c r="D54" s="227" t="s">
        <v>343</v>
      </c>
      <c r="E54" s="126">
        <f t="shared" si="2"/>
        <v>42.78</v>
      </c>
      <c r="F54" s="265"/>
      <c r="G54" s="255">
        <v>42.78</v>
      </c>
      <c r="H54" s="258"/>
      <c r="I54" s="255"/>
      <c r="J54" s="258"/>
      <c r="K54" s="255"/>
      <c r="L54" s="258"/>
      <c r="M54" s="255"/>
      <c r="N54" s="408"/>
      <c r="O54" s="416"/>
      <c r="P54" s="417"/>
    </row>
    <row r="55" spans="3:16" x14ac:dyDescent="0.2">
      <c r="C55" s="172">
        <f t="shared" si="1"/>
        <v>42</v>
      </c>
      <c r="D55" s="19" t="s">
        <v>239</v>
      </c>
      <c r="E55" s="31">
        <f>G55+I55+K55+M55</f>
        <v>7415.0129999999999</v>
      </c>
      <c r="F55" s="170"/>
      <c r="G55" s="31">
        <f>SUM(G56:G67)</f>
        <v>2716.8580000000002</v>
      </c>
      <c r="H55" s="258"/>
      <c r="I55" s="31">
        <f>SUM(I56:I68)</f>
        <v>4698.1549999999997</v>
      </c>
      <c r="J55" s="258"/>
      <c r="K55" s="255"/>
      <c r="L55" s="258"/>
      <c r="M55" s="255"/>
      <c r="N55" s="408"/>
      <c r="O55" s="416"/>
      <c r="P55" s="417"/>
    </row>
    <row r="56" spans="3:16" x14ac:dyDescent="0.2">
      <c r="C56" s="172">
        <f t="shared" si="1"/>
        <v>43</v>
      </c>
      <c r="D56" s="229" t="s">
        <v>77</v>
      </c>
      <c r="E56" s="126">
        <f>G56+I56+K56+M56</f>
        <v>869.23800000000006</v>
      </c>
      <c r="F56" s="265"/>
      <c r="G56" s="259">
        <v>869.23800000000006</v>
      </c>
      <c r="H56" s="260"/>
      <c r="I56" s="255"/>
      <c r="J56" s="258"/>
      <c r="K56" s="255"/>
      <c r="L56" s="258"/>
      <c r="M56" s="255"/>
      <c r="N56" s="408"/>
      <c r="O56" s="416"/>
      <c r="P56" s="417"/>
    </row>
    <row r="57" spans="3:16" ht="25.5" x14ac:dyDescent="0.2">
      <c r="C57" s="172">
        <f t="shared" si="1"/>
        <v>44</v>
      </c>
      <c r="D57" s="229" t="s">
        <v>319</v>
      </c>
      <c r="E57" s="126">
        <f>G57+I57+K57+M57</f>
        <v>1989</v>
      </c>
      <c r="F57" s="265"/>
      <c r="G57" s="259"/>
      <c r="H57" s="260"/>
      <c r="I57" s="255">
        <v>1989</v>
      </c>
      <c r="J57" s="258"/>
      <c r="K57" s="255"/>
      <c r="L57" s="258"/>
      <c r="M57" s="255"/>
      <c r="N57" s="408"/>
      <c r="O57" s="416"/>
      <c r="P57" s="417"/>
    </row>
    <row r="58" spans="3:16" ht="12.75" customHeight="1" x14ac:dyDescent="0.2">
      <c r="C58" s="172">
        <f t="shared" si="1"/>
        <v>45</v>
      </c>
      <c r="D58" s="229" t="s">
        <v>341</v>
      </c>
      <c r="E58" s="126">
        <f t="shared" ref="E58:E89" si="4">G58+I58+K58+M58</f>
        <v>11.037000000000001</v>
      </c>
      <c r="F58" s="265"/>
      <c r="G58" s="259"/>
      <c r="H58" s="260"/>
      <c r="I58" s="255">
        <v>11.037000000000001</v>
      </c>
      <c r="J58" s="258"/>
      <c r="K58" s="255"/>
      <c r="L58" s="258"/>
      <c r="M58" s="255"/>
      <c r="N58" s="408"/>
      <c r="O58" s="416"/>
      <c r="P58" s="417"/>
    </row>
    <row r="59" spans="3:16" x14ac:dyDescent="0.2">
      <c r="C59" s="172">
        <f t="shared" si="1"/>
        <v>46</v>
      </c>
      <c r="D59" s="229" t="s">
        <v>340</v>
      </c>
      <c r="E59" s="126">
        <f t="shared" si="4"/>
        <v>20</v>
      </c>
      <c r="F59" s="265"/>
      <c r="G59" s="259">
        <v>20</v>
      </c>
      <c r="H59" s="260"/>
      <c r="I59" s="255"/>
      <c r="J59" s="258"/>
      <c r="K59" s="255"/>
      <c r="L59" s="258"/>
      <c r="M59" s="255"/>
      <c r="N59" s="408"/>
      <c r="O59" s="416"/>
      <c r="P59" s="417"/>
    </row>
    <row r="60" spans="3:16" x14ac:dyDescent="0.2">
      <c r="C60" s="172">
        <f t="shared" si="1"/>
        <v>47</v>
      </c>
      <c r="D60" s="227" t="s">
        <v>78</v>
      </c>
      <c r="E60" s="126">
        <f t="shared" si="4"/>
        <v>300.18</v>
      </c>
      <c r="F60" s="170"/>
      <c r="G60" s="255">
        <v>300.18</v>
      </c>
      <c r="H60" s="258"/>
      <c r="I60" s="255"/>
      <c r="J60" s="258"/>
      <c r="K60" s="255"/>
      <c r="L60" s="258"/>
      <c r="M60" s="255"/>
      <c r="N60" s="408"/>
      <c r="O60" s="416"/>
      <c r="P60" s="417"/>
    </row>
    <row r="61" spans="3:16" x14ac:dyDescent="0.2">
      <c r="C61" s="172">
        <f t="shared" si="1"/>
        <v>48</v>
      </c>
      <c r="D61" s="227" t="s">
        <v>230</v>
      </c>
      <c r="E61" s="14">
        <f t="shared" si="4"/>
        <v>9.9930000000000003</v>
      </c>
      <c r="F61" s="25"/>
      <c r="G61" s="259"/>
      <c r="H61" s="260"/>
      <c r="I61" s="259">
        <v>9.9930000000000003</v>
      </c>
      <c r="J61" s="260"/>
      <c r="K61" s="259"/>
      <c r="L61" s="260"/>
      <c r="M61" s="259"/>
      <c r="N61" s="409"/>
      <c r="O61" s="416"/>
      <c r="P61" s="417"/>
    </row>
    <row r="62" spans="3:16" x14ac:dyDescent="0.2">
      <c r="C62" s="172">
        <f t="shared" si="1"/>
        <v>49</v>
      </c>
      <c r="D62" s="227" t="s">
        <v>224</v>
      </c>
      <c r="E62" s="14">
        <f t="shared" si="4"/>
        <v>109.03400000000001</v>
      </c>
      <c r="F62" s="25"/>
      <c r="G62" s="259">
        <v>109.03400000000001</v>
      </c>
      <c r="H62" s="260"/>
      <c r="I62" s="259"/>
      <c r="J62" s="260"/>
      <c r="K62" s="259"/>
      <c r="L62" s="260"/>
      <c r="M62" s="259"/>
      <c r="N62" s="409"/>
      <c r="O62" s="416"/>
      <c r="P62" s="417"/>
    </row>
    <row r="63" spans="3:16" x14ac:dyDescent="0.2">
      <c r="C63" s="172">
        <f t="shared" si="1"/>
        <v>50</v>
      </c>
      <c r="D63" s="16" t="s">
        <v>231</v>
      </c>
      <c r="E63" s="14">
        <f t="shared" si="4"/>
        <v>78.2</v>
      </c>
      <c r="F63" s="25"/>
      <c r="G63" s="14">
        <v>78.2</v>
      </c>
      <c r="H63" s="258"/>
      <c r="I63" s="259"/>
      <c r="J63" s="260"/>
      <c r="K63" s="259"/>
      <c r="L63" s="260"/>
      <c r="M63" s="259"/>
      <c r="N63" s="409"/>
      <c r="O63" s="416"/>
      <c r="P63" s="417"/>
    </row>
    <row r="64" spans="3:16" ht="38.25" x14ac:dyDescent="0.2">
      <c r="C64" s="172">
        <f t="shared" si="1"/>
        <v>51</v>
      </c>
      <c r="D64" s="382" t="s">
        <v>325</v>
      </c>
      <c r="E64" s="14">
        <f t="shared" si="4"/>
        <v>1302.825</v>
      </c>
      <c r="F64" s="25"/>
      <c r="G64" s="14">
        <v>1302.825</v>
      </c>
      <c r="H64" s="258"/>
      <c r="I64" s="259"/>
      <c r="J64" s="260"/>
      <c r="K64" s="259"/>
      <c r="L64" s="260"/>
      <c r="M64" s="259"/>
      <c r="N64" s="409"/>
      <c r="O64" s="416"/>
      <c r="P64" s="417"/>
    </row>
    <row r="65" spans="3:16" x14ac:dyDescent="0.2">
      <c r="C65" s="172">
        <f t="shared" si="1"/>
        <v>52</v>
      </c>
      <c r="D65" s="390" t="s">
        <v>338</v>
      </c>
      <c r="E65" s="14">
        <f t="shared" si="4"/>
        <v>32.381</v>
      </c>
      <c r="F65" s="387"/>
      <c r="G65" s="388">
        <v>32.381</v>
      </c>
      <c r="H65" s="258"/>
      <c r="I65" s="259"/>
      <c r="J65" s="260"/>
      <c r="K65" s="259"/>
      <c r="L65" s="260"/>
      <c r="M65" s="259"/>
      <c r="N65" s="409"/>
      <c r="O65" s="416"/>
      <c r="P65" s="417"/>
    </row>
    <row r="66" spans="3:16" x14ac:dyDescent="0.2">
      <c r="C66" s="172">
        <f t="shared" si="1"/>
        <v>53</v>
      </c>
      <c r="D66" s="385" t="s">
        <v>336</v>
      </c>
      <c r="E66" s="14">
        <f t="shared" si="4"/>
        <v>232</v>
      </c>
      <c r="F66" s="387"/>
      <c r="G66" s="388"/>
      <c r="H66" s="258"/>
      <c r="I66" s="259">
        <v>232</v>
      </c>
      <c r="J66" s="260"/>
      <c r="K66" s="259"/>
      <c r="L66" s="260"/>
      <c r="M66" s="259"/>
      <c r="N66" s="409"/>
      <c r="O66" s="416"/>
      <c r="P66" s="417"/>
    </row>
    <row r="67" spans="3:16" ht="25.5" x14ac:dyDescent="0.2">
      <c r="C67" s="172">
        <f t="shared" si="1"/>
        <v>54</v>
      </c>
      <c r="D67" s="383" t="s">
        <v>339</v>
      </c>
      <c r="E67" s="14">
        <f t="shared" si="4"/>
        <v>5</v>
      </c>
      <c r="F67" s="25"/>
      <c r="G67" s="14">
        <v>5</v>
      </c>
      <c r="H67" s="258"/>
      <c r="I67" s="259"/>
      <c r="J67" s="260"/>
      <c r="K67" s="259"/>
      <c r="L67" s="260"/>
      <c r="M67" s="259"/>
      <c r="N67" s="409"/>
      <c r="O67" s="416"/>
      <c r="P67" s="417"/>
    </row>
    <row r="68" spans="3:16" x14ac:dyDescent="0.2">
      <c r="C68" s="172">
        <f t="shared" si="1"/>
        <v>55</v>
      </c>
      <c r="D68" s="389" t="s">
        <v>337</v>
      </c>
      <c r="E68" s="14">
        <f t="shared" si="4"/>
        <v>2456.125</v>
      </c>
      <c r="F68" s="391"/>
      <c r="G68" s="384"/>
      <c r="H68" s="258"/>
      <c r="I68" s="259">
        <v>2456.125</v>
      </c>
      <c r="J68" s="260"/>
      <c r="K68" s="259"/>
      <c r="L68" s="260"/>
      <c r="M68" s="259"/>
      <c r="N68" s="409"/>
      <c r="O68" s="416"/>
      <c r="P68" s="417"/>
    </row>
    <row r="69" spans="3:16" ht="26.25" customHeight="1" x14ac:dyDescent="0.2">
      <c r="C69" s="172">
        <f t="shared" si="1"/>
        <v>56</v>
      </c>
      <c r="D69" s="27" t="s">
        <v>238</v>
      </c>
      <c r="E69" s="188">
        <f t="shared" si="4"/>
        <v>56.443999999999996</v>
      </c>
      <c r="F69" s="202"/>
      <c r="G69" s="188">
        <f>G70+G71+G72</f>
        <v>56.443999999999996</v>
      </c>
      <c r="H69" s="260"/>
      <c r="I69" s="259"/>
      <c r="J69" s="260"/>
      <c r="K69" s="259"/>
      <c r="L69" s="260"/>
      <c r="M69" s="259"/>
      <c r="N69" s="409"/>
      <c r="O69" s="416"/>
      <c r="P69" s="417"/>
    </row>
    <row r="70" spans="3:16" ht="12.75" customHeight="1" x14ac:dyDescent="0.2">
      <c r="C70" s="172">
        <f t="shared" si="1"/>
        <v>57</v>
      </c>
      <c r="D70" s="227" t="s">
        <v>79</v>
      </c>
      <c r="E70" s="185">
        <f t="shared" si="4"/>
        <v>38.198999999999998</v>
      </c>
      <c r="F70" s="186"/>
      <c r="G70" s="185">
        <v>38.198999999999998</v>
      </c>
      <c r="H70" s="260"/>
      <c r="I70" s="259"/>
      <c r="J70" s="260"/>
      <c r="K70" s="259"/>
      <c r="L70" s="260"/>
      <c r="M70" s="259"/>
      <c r="N70" s="409"/>
      <c r="O70" s="416"/>
      <c r="P70" s="417"/>
    </row>
    <row r="71" spans="3:16" ht="25.5" x14ac:dyDescent="0.2">
      <c r="C71" s="172">
        <f t="shared" si="1"/>
        <v>58</v>
      </c>
      <c r="D71" s="227" t="s">
        <v>80</v>
      </c>
      <c r="E71" s="185">
        <f t="shared" si="4"/>
        <v>13.247999999999999</v>
      </c>
      <c r="F71" s="186"/>
      <c r="G71" s="185">
        <v>13.247999999999999</v>
      </c>
      <c r="H71" s="260"/>
      <c r="I71" s="259"/>
      <c r="J71" s="260"/>
      <c r="K71" s="259"/>
      <c r="L71" s="260"/>
      <c r="M71" s="259"/>
      <c r="N71" s="409"/>
      <c r="O71" s="416"/>
      <c r="P71" s="417"/>
    </row>
    <row r="72" spans="3:16" ht="25.5" x14ac:dyDescent="0.2">
      <c r="C72" s="172">
        <f t="shared" si="1"/>
        <v>59</v>
      </c>
      <c r="D72" s="229" t="s">
        <v>317</v>
      </c>
      <c r="E72" s="14">
        <f t="shared" si="4"/>
        <v>4.9969999999999999</v>
      </c>
      <c r="F72" s="25"/>
      <c r="G72" s="259">
        <v>4.9969999999999999</v>
      </c>
      <c r="H72" s="260"/>
      <c r="I72" s="259"/>
      <c r="J72" s="260"/>
      <c r="K72" s="259"/>
      <c r="L72" s="260"/>
      <c r="M72" s="259"/>
      <c r="N72" s="409"/>
      <c r="O72" s="416"/>
      <c r="P72" s="417"/>
    </row>
    <row r="73" spans="3:16" ht="12.75" customHeight="1" x14ac:dyDescent="0.2">
      <c r="C73" s="172">
        <f t="shared" si="1"/>
        <v>60</v>
      </c>
      <c r="D73" s="27" t="s">
        <v>82</v>
      </c>
      <c r="E73" s="23">
        <f t="shared" si="4"/>
        <v>1266.903</v>
      </c>
      <c r="F73" s="25"/>
      <c r="G73" s="23">
        <f>SUM(G74:G83)</f>
        <v>1266.903</v>
      </c>
      <c r="H73" s="260"/>
      <c r="I73" s="259"/>
      <c r="J73" s="260"/>
      <c r="K73" s="259"/>
      <c r="L73" s="260"/>
      <c r="M73" s="259"/>
      <c r="N73" s="409"/>
      <c r="O73" s="416"/>
      <c r="P73" s="417"/>
    </row>
    <row r="74" spans="3:16" x14ac:dyDescent="0.2">
      <c r="C74" s="172">
        <f t="shared" si="1"/>
        <v>61</v>
      </c>
      <c r="D74" s="227" t="s">
        <v>83</v>
      </c>
      <c r="E74" s="185">
        <f t="shared" si="4"/>
        <v>5.4</v>
      </c>
      <c r="F74" s="186"/>
      <c r="G74" s="185">
        <v>5.4</v>
      </c>
      <c r="H74" s="260"/>
      <c r="I74" s="259"/>
      <c r="J74" s="260"/>
      <c r="K74" s="259"/>
      <c r="L74" s="260"/>
      <c r="M74" s="259"/>
      <c r="N74" s="409"/>
      <c r="O74" s="416"/>
      <c r="P74" s="417"/>
    </row>
    <row r="75" spans="3:16" x14ac:dyDescent="0.2">
      <c r="C75" s="172">
        <f t="shared" si="1"/>
        <v>62</v>
      </c>
      <c r="D75" s="227" t="s">
        <v>84</v>
      </c>
      <c r="E75" s="185">
        <f t="shared" si="4"/>
        <v>1.7050000000000001</v>
      </c>
      <c r="F75" s="186"/>
      <c r="G75" s="248">
        <v>1.7050000000000001</v>
      </c>
      <c r="H75" s="260"/>
      <c r="I75" s="259"/>
      <c r="J75" s="260"/>
      <c r="K75" s="259"/>
      <c r="L75" s="260"/>
      <c r="M75" s="259"/>
      <c r="N75" s="409"/>
      <c r="O75" s="416"/>
      <c r="P75" s="417"/>
    </row>
    <row r="76" spans="3:16" ht="25.5" x14ac:dyDescent="0.2">
      <c r="C76" s="172">
        <f t="shared" si="1"/>
        <v>63</v>
      </c>
      <c r="D76" s="227" t="s">
        <v>246</v>
      </c>
      <c r="E76" s="14">
        <f t="shared" si="4"/>
        <v>8.0459999999999994</v>
      </c>
      <c r="F76" s="25"/>
      <c r="G76" s="259">
        <v>8.0459999999999994</v>
      </c>
      <c r="H76" s="260"/>
      <c r="I76" s="259"/>
      <c r="J76" s="260"/>
      <c r="K76" s="259"/>
      <c r="L76" s="260"/>
      <c r="M76" s="259"/>
      <c r="N76" s="409"/>
      <c r="O76" s="416"/>
      <c r="P76" s="417"/>
    </row>
    <row r="77" spans="3:16" ht="27" customHeight="1" x14ac:dyDescent="0.2">
      <c r="C77" s="172">
        <f t="shared" si="1"/>
        <v>64</v>
      </c>
      <c r="D77" s="228" t="s">
        <v>276</v>
      </c>
      <c r="E77" s="14">
        <f t="shared" si="4"/>
        <v>6.24</v>
      </c>
      <c r="F77" s="25"/>
      <c r="G77" s="259">
        <v>6.24</v>
      </c>
      <c r="H77" s="260"/>
      <c r="I77" s="259"/>
      <c r="J77" s="260"/>
      <c r="K77" s="259"/>
      <c r="L77" s="260"/>
      <c r="M77" s="259"/>
      <c r="N77" s="409"/>
      <c r="O77" s="416"/>
      <c r="P77" s="417"/>
    </row>
    <row r="78" spans="3:16" ht="12.75" customHeight="1" x14ac:dyDescent="0.2">
      <c r="C78" s="172">
        <f t="shared" si="1"/>
        <v>65</v>
      </c>
      <c r="D78" s="228" t="s">
        <v>242</v>
      </c>
      <c r="E78" s="14">
        <f t="shared" si="4"/>
        <v>15</v>
      </c>
      <c r="F78" s="25"/>
      <c r="G78" s="259">
        <v>15</v>
      </c>
      <c r="H78" s="260"/>
      <c r="I78" s="259"/>
      <c r="J78" s="260"/>
      <c r="K78" s="259"/>
      <c r="L78" s="260"/>
      <c r="M78" s="259"/>
      <c r="N78" s="409"/>
      <c r="O78" s="416"/>
      <c r="P78" s="417"/>
    </row>
    <row r="79" spans="3:16" x14ac:dyDescent="0.2">
      <c r="C79" s="172">
        <f t="shared" si="1"/>
        <v>66</v>
      </c>
      <c r="D79" s="227" t="s">
        <v>225</v>
      </c>
      <c r="E79" s="14">
        <f t="shared" si="4"/>
        <v>3.8940000000000001</v>
      </c>
      <c r="F79" s="25"/>
      <c r="G79" s="259">
        <v>3.8940000000000001</v>
      </c>
      <c r="H79" s="260"/>
      <c r="I79" s="259"/>
      <c r="J79" s="260"/>
      <c r="K79" s="259"/>
      <c r="L79" s="260"/>
      <c r="M79" s="259"/>
      <c r="N79" s="409"/>
      <c r="O79" s="416"/>
      <c r="P79" s="417"/>
    </row>
    <row r="80" spans="3:16" x14ac:dyDescent="0.2">
      <c r="C80" s="172">
        <f t="shared" si="1"/>
        <v>67</v>
      </c>
      <c r="D80" s="229" t="s">
        <v>226</v>
      </c>
      <c r="E80" s="14">
        <f t="shared" si="4"/>
        <v>942.8</v>
      </c>
      <c r="F80" s="25"/>
      <c r="G80" s="259">
        <v>942.8</v>
      </c>
      <c r="H80" s="260"/>
      <c r="I80" s="259"/>
      <c r="J80" s="260"/>
      <c r="K80" s="259"/>
      <c r="L80" s="260"/>
      <c r="M80" s="259"/>
      <c r="N80" s="409"/>
      <c r="O80" s="416"/>
      <c r="P80" s="417"/>
    </row>
    <row r="81" spans="3:16" x14ac:dyDescent="0.2">
      <c r="C81" s="172">
        <f t="shared" ref="C81:C144" si="5">C80+1</f>
        <v>68</v>
      </c>
      <c r="D81" s="229" t="s">
        <v>85</v>
      </c>
      <c r="E81" s="14">
        <f t="shared" si="4"/>
        <v>241.09100000000001</v>
      </c>
      <c r="F81" s="25"/>
      <c r="G81" s="255">
        <v>241.09100000000001</v>
      </c>
      <c r="H81" s="260"/>
      <c r="I81" s="259"/>
      <c r="J81" s="260"/>
      <c r="K81" s="259"/>
      <c r="L81" s="260"/>
      <c r="M81" s="259"/>
      <c r="N81" s="409"/>
      <c r="O81" s="416"/>
      <c r="P81" s="417"/>
    </row>
    <row r="82" spans="3:16" ht="12.75" customHeight="1" x14ac:dyDescent="0.2">
      <c r="C82" s="172">
        <f t="shared" si="5"/>
        <v>69</v>
      </c>
      <c r="D82" s="227" t="s">
        <v>334</v>
      </c>
      <c r="E82" s="126">
        <f t="shared" si="4"/>
        <v>5</v>
      </c>
      <c r="F82" s="170"/>
      <c r="G82" s="255">
        <v>5</v>
      </c>
      <c r="H82" s="7"/>
      <c r="I82" s="259"/>
      <c r="J82" s="260"/>
      <c r="K82" s="259"/>
      <c r="L82" s="260"/>
      <c r="M82" s="259"/>
      <c r="N82" s="409"/>
      <c r="O82" s="416"/>
      <c r="P82" s="417"/>
    </row>
    <row r="83" spans="3:16" ht="12.75" customHeight="1" x14ac:dyDescent="0.2">
      <c r="C83" s="172">
        <f t="shared" si="5"/>
        <v>70</v>
      </c>
      <c r="D83" s="473" t="s">
        <v>335</v>
      </c>
      <c r="E83" s="185">
        <f t="shared" si="4"/>
        <v>37.726999999999997</v>
      </c>
      <c r="F83" s="186"/>
      <c r="G83" s="185">
        <v>37.726999999999997</v>
      </c>
      <c r="H83" s="376"/>
      <c r="I83" s="259"/>
      <c r="J83" s="260"/>
      <c r="K83" s="259"/>
      <c r="L83" s="260"/>
      <c r="M83" s="259"/>
      <c r="N83" s="409"/>
      <c r="O83" s="416"/>
      <c r="P83" s="417"/>
    </row>
    <row r="84" spans="3:16" x14ac:dyDescent="0.2">
      <c r="C84" s="172">
        <f t="shared" si="5"/>
        <v>71</v>
      </c>
      <c r="D84" s="231" t="s">
        <v>266</v>
      </c>
      <c r="E84" s="23">
        <f t="shared" si="4"/>
        <v>257.01</v>
      </c>
      <c r="F84" s="25"/>
      <c r="G84" s="31">
        <f>G85+G86</f>
        <v>257.01</v>
      </c>
      <c r="H84" s="260"/>
      <c r="I84" s="259"/>
      <c r="J84" s="260"/>
      <c r="K84" s="259"/>
      <c r="L84" s="260"/>
      <c r="M84" s="259"/>
      <c r="N84" s="409"/>
      <c r="O84" s="416"/>
      <c r="P84" s="417"/>
    </row>
    <row r="85" spans="3:16" x14ac:dyDescent="0.2">
      <c r="C85" s="172">
        <f t="shared" si="5"/>
        <v>72</v>
      </c>
      <c r="D85" s="229" t="s">
        <v>278</v>
      </c>
      <c r="E85" s="14">
        <f t="shared" si="4"/>
        <v>44.42</v>
      </c>
      <c r="F85" s="6"/>
      <c r="G85" s="14">
        <v>44.42</v>
      </c>
      <c r="H85" s="260"/>
      <c r="I85" s="259"/>
      <c r="J85" s="260"/>
      <c r="K85" s="259"/>
      <c r="L85" s="260"/>
      <c r="M85" s="259"/>
      <c r="N85" s="409"/>
      <c r="O85" s="416"/>
      <c r="P85" s="417"/>
    </row>
    <row r="86" spans="3:16" x14ac:dyDescent="0.2">
      <c r="C86" s="172">
        <f t="shared" si="5"/>
        <v>73</v>
      </c>
      <c r="D86" s="250" t="s">
        <v>277</v>
      </c>
      <c r="E86" s="14">
        <f t="shared" si="4"/>
        <v>212.59</v>
      </c>
      <c r="F86" s="25"/>
      <c r="G86" s="14">
        <v>212.59</v>
      </c>
      <c r="H86" s="260"/>
      <c r="I86" s="259"/>
      <c r="J86" s="260"/>
      <c r="K86" s="259"/>
      <c r="L86" s="260"/>
      <c r="M86" s="259"/>
      <c r="N86" s="409"/>
      <c r="O86" s="416"/>
      <c r="P86" s="417"/>
    </row>
    <row r="87" spans="3:16" x14ac:dyDescent="0.2">
      <c r="C87" s="172">
        <f t="shared" si="5"/>
        <v>74</v>
      </c>
      <c r="D87" s="19" t="s">
        <v>86</v>
      </c>
      <c r="E87" s="23">
        <f>G87+I87+K87+M87</f>
        <v>1100.0619999999999</v>
      </c>
      <c r="F87" s="25"/>
      <c r="G87" s="23">
        <f>G88+G90+G91</f>
        <v>70</v>
      </c>
      <c r="H87" s="260"/>
      <c r="I87" s="23">
        <f>I88+I89+I91</f>
        <v>1030.0619999999999</v>
      </c>
      <c r="J87" s="260"/>
      <c r="K87" s="259"/>
      <c r="L87" s="260"/>
      <c r="M87" s="259"/>
      <c r="N87" s="409"/>
      <c r="O87" s="416"/>
      <c r="P87" s="417"/>
    </row>
    <row r="88" spans="3:16" x14ac:dyDescent="0.2">
      <c r="C88" s="172">
        <f t="shared" si="5"/>
        <v>75</v>
      </c>
      <c r="D88" s="227" t="s">
        <v>228</v>
      </c>
      <c r="E88" s="14">
        <f t="shared" si="4"/>
        <v>286</v>
      </c>
      <c r="F88" s="25"/>
      <c r="G88" s="259"/>
      <c r="H88" s="260"/>
      <c r="I88" s="259">
        <v>286</v>
      </c>
      <c r="J88" s="260"/>
      <c r="K88" s="259"/>
      <c r="L88" s="260"/>
      <c r="M88" s="259"/>
      <c r="N88" s="409"/>
      <c r="O88" s="416"/>
      <c r="P88" s="417"/>
    </row>
    <row r="89" spans="3:16" ht="12.75" customHeight="1" x14ac:dyDescent="0.2">
      <c r="C89" s="172">
        <f t="shared" si="5"/>
        <v>76</v>
      </c>
      <c r="D89" s="227" t="s">
        <v>296</v>
      </c>
      <c r="E89" s="14">
        <f t="shared" si="4"/>
        <v>724.40499999999997</v>
      </c>
      <c r="F89" s="25"/>
      <c r="G89" s="259"/>
      <c r="H89" s="260"/>
      <c r="I89" s="259">
        <v>724.40499999999997</v>
      </c>
      <c r="J89" s="260"/>
      <c r="K89" s="259"/>
      <c r="L89" s="260"/>
      <c r="M89" s="259"/>
      <c r="N89" s="409"/>
      <c r="O89" s="416"/>
      <c r="P89" s="417"/>
    </row>
    <row r="90" spans="3:16" x14ac:dyDescent="0.2">
      <c r="C90" s="172">
        <f t="shared" si="5"/>
        <v>77</v>
      </c>
      <c r="D90" s="229" t="s">
        <v>227</v>
      </c>
      <c r="E90" s="14">
        <f t="shared" ref="E90:F127" si="6">G90+I90+K90+M90</f>
        <v>70</v>
      </c>
      <c r="F90" s="25"/>
      <c r="G90" s="259">
        <v>70</v>
      </c>
      <c r="H90" s="260"/>
      <c r="I90" s="259"/>
      <c r="J90" s="260"/>
      <c r="K90" s="259"/>
      <c r="L90" s="260"/>
      <c r="M90" s="259"/>
      <c r="N90" s="409"/>
      <c r="O90" s="416"/>
      <c r="P90" s="417"/>
    </row>
    <row r="91" spans="3:16" x14ac:dyDescent="0.2">
      <c r="C91" s="172">
        <f t="shared" si="5"/>
        <v>78</v>
      </c>
      <c r="D91" s="229" t="s">
        <v>349</v>
      </c>
      <c r="E91" s="14">
        <f t="shared" si="6"/>
        <v>19.657</v>
      </c>
      <c r="F91" s="25"/>
      <c r="G91" s="259"/>
      <c r="H91" s="260"/>
      <c r="I91" s="259">
        <v>19.657</v>
      </c>
      <c r="J91" s="260"/>
      <c r="K91" s="259"/>
      <c r="L91" s="425"/>
      <c r="M91" s="259"/>
      <c r="N91" s="409"/>
      <c r="O91" s="416"/>
      <c r="P91" s="417"/>
    </row>
    <row r="92" spans="3:16" x14ac:dyDescent="0.2">
      <c r="C92" s="172">
        <f t="shared" si="5"/>
        <v>79</v>
      </c>
      <c r="D92" s="19" t="s">
        <v>280</v>
      </c>
      <c r="E92" s="23">
        <f t="shared" si="6"/>
        <v>707.51199999999994</v>
      </c>
      <c r="F92" s="6">
        <f>H92+J92+L92+N92</f>
        <v>31.827000000000002</v>
      </c>
      <c r="G92" s="23">
        <f>SUM(G93:G112)</f>
        <v>483.98099999999999</v>
      </c>
      <c r="H92" s="260"/>
      <c r="I92" s="28">
        <f>SUM(I93:I112)</f>
        <v>223.53100000000001</v>
      </c>
      <c r="J92" s="6">
        <f>SUM(J93:J112)</f>
        <v>31.827000000000002</v>
      </c>
      <c r="K92" s="23"/>
      <c r="L92" s="23"/>
      <c r="M92" s="259"/>
      <c r="N92" s="409"/>
      <c r="O92" s="416"/>
      <c r="P92" s="417"/>
    </row>
    <row r="93" spans="3:16" x14ac:dyDescent="0.2">
      <c r="C93" s="172">
        <f t="shared" si="5"/>
        <v>80</v>
      </c>
      <c r="D93" s="16" t="s">
        <v>87</v>
      </c>
      <c r="E93" s="14">
        <f t="shared" si="6"/>
        <v>32.97</v>
      </c>
      <c r="F93" s="25"/>
      <c r="G93" s="14">
        <v>32.97</v>
      </c>
      <c r="H93" s="186"/>
      <c r="I93" s="248"/>
      <c r="J93" s="260"/>
      <c r="K93" s="259"/>
      <c r="L93" s="260"/>
      <c r="M93" s="259"/>
      <c r="N93" s="409"/>
      <c r="O93" s="416"/>
      <c r="P93" s="417"/>
    </row>
    <row r="94" spans="3:16" x14ac:dyDescent="0.2">
      <c r="C94" s="172">
        <f t="shared" si="5"/>
        <v>81</v>
      </c>
      <c r="D94" s="16" t="s">
        <v>88</v>
      </c>
      <c r="E94" s="14">
        <f t="shared" si="6"/>
        <v>3</v>
      </c>
      <c r="F94" s="25"/>
      <c r="G94" s="14">
        <v>3</v>
      </c>
      <c r="H94" s="186"/>
      <c r="I94" s="185"/>
      <c r="J94" s="260"/>
      <c r="K94" s="259"/>
      <c r="L94" s="260"/>
      <c r="M94" s="259"/>
      <c r="N94" s="409"/>
      <c r="O94" s="416"/>
      <c r="P94" s="417"/>
    </row>
    <row r="95" spans="3:16" x14ac:dyDescent="0.2">
      <c r="C95" s="172">
        <f t="shared" si="5"/>
        <v>82</v>
      </c>
      <c r="D95" s="16" t="s">
        <v>89</v>
      </c>
      <c r="E95" s="185">
        <f t="shared" si="6"/>
        <v>332.65999999999997</v>
      </c>
      <c r="F95" s="186"/>
      <c r="G95" s="185">
        <v>255.30199999999999</v>
      </c>
      <c r="H95" s="186"/>
      <c r="I95" s="185">
        <v>77.358000000000004</v>
      </c>
      <c r="J95" s="260"/>
      <c r="K95" s="259"/>
      <c r="L95" s="260"/>
      <c r="M95" s="259"/>
      <c r="N95" s="409"/>
      <c r="O95" s="416"/>
      <c r="P95" s="417"/>
    </row>
    <row r="96" spans="3:16" x14ac:dyDescent="0.2">
      <c r="C96" s="172">
        <f t="shared" si="5"/>
        <v>83</v>
      </c>
      <c r="D96" s="225" t="s">
        <v>90</v>
      </c>
      <c r="E96" s="201">
        <f t="shared" si="6"/>
        <v>134.173</v>
      </c>
      <c r="F96" s="467">
        <f t="shared" si="6"/>
        <v>31.827000000000002</v>
      </c>
      <c r="G96" s="185"/>
      <c r="H96" s="186"/>
      <c r="I96" s="248">
        <v>134.173</v>
      </c>
      <c r="J96" s="260">
        <v>31.827000000000002</v>
      </c>
      <c r="K96" s="259"/>
      <c r="L96" s="260"/>
      <c r="M96" s="259"/>
      <c r="N96" s="409"/>
      <c r="O96" s="416"/>
      <c r="P96" s="417"/>
    </row>
    <row r="97" spans="3:16" x14ac:dyDescent="0.2">
      <c r="C97" s="172">
        <f t="shared" si="5"/>
        <v>84</v>
      </c>
      <c r="D97" s="16" t="s">
        <v>91</v>
      </c>
      <c r="E97" s="185">
        <f t="shared" si="6"/>
        <v>5.7770000000000001</v>
      </c>
      <c r="F97" s="186"/>
      <c r="G97" s="185">
        <v>5.7770000000000001</v>
      </c>
      <c r="H97" s="186"/>
      <c r="I97" s="185"/>
      <c r="J97" s="260"/>
      <c r="K97" s="259"/>
      <c r="L97" s="260"/>
      <c r="M97" s="259"/>
      <c r="N97" s="409"/>
      <c r="O97" s="416"/>
      <c r="P97" s="417"/>
    </row>
    <row r="98" spans="3:16" x14ac:dyDescent="0.2">
      <c r="C98" s="172">
        <f t="shared" si="5"/>
        <v>85</v>
      </c>
      <c r="D98" s="16" t="s">
        <v>92</v>
      </c>
      <c r="E98" s="185">
        <f t="shared" si="6"/>
        <v>3.7519999999999998</v>
      </c>
      <c r="F98" s="186"/>
      <c r="G98" s="185">
        <v>3.7519999999999998</v>
      </c>
      <c r="H98" s="260"/>
      <c r="I98" s="259"/>
      <c r="J98" s="260"/>
      <c r="K98" s="259"/>
      <c r="L98" s="260"/>
      <c r="M98" s="259"/>
      <c r="N98" s="409"/>
      <c r="O98" s="416"/>
      <c r="P98" s="417"/>
    </row>
    <row r="99" spans="3:16" ht="12.75" customHeight="1" x14ac:dyDescent="0.2">
      <c r="C99" s="172">
        <f t="shared" si="5"/>
        <v>86</v>
      </c>
      <c r="D99" s="227" t="s">
        <v>93</v>
      </c>
      <c r="E99" s="185">
        <f t="shared" si="6"/>
        <v>5.8090000000000002</v>
      </c>
      <c r="F99" s="186"/>
      <c r="G99" s="185">
        <v>5.8090000000000002</v>
      </c>
      <c r="H99" s="260"/>
      <c r="I99" s="259"/>
      <c r="J99" s="260"/>
      <c r="K99" s="259"/>
      <c r="L99" s="260"/>
      <c r="M99" s="259"/>
      <c r="N99" s="409"/>
      <c r="O99" s="416"/>
      <c r="P99" s="417"/>
    </row>
    <row r="100" spans="3:16" ht="25.5" x14ac:dyDescent="0.2">
      <c r="C100" s="172">
        <f t="shared" si="5"/>
        <v>87</v>
      </c>
      <c r="D100" s="227" t="s">
        <v>243</v>
      </c>
      <c r="E100" s="14">
        <f t="shared" si="6"/>
        <v>29.260999999999999</v>
      </c>
      <c r="F100" s="186"/>
      <c r="G100" s="14">
        <v>29.260999999999999</v>
      </c>
      <c r="H100" s="260"/>
      <c r="I100" s="259"/>
      <c r="J100" s="260"/>
      <c r="K100" s="259"/>
      <c r="L100" s="260"/>
      <c r="M100" s="259"/>
      <c r="N100" s="409"/>
      <c r="O100" s="416"/>
      <c r="P100" s="417"/>
    </row>
    <row r="101" spans="3:16" x14ac:dyDescent="0.2">
      <c r="C101" s="172">
        <f t="shared" si="5"/>
        <v>88</v>
      </c>
      <c r="D101" s="227" t="s">
        <v>244</v>
      </c>
      <c r="E101" s="14">
        <f t="shared" si="6"/>
        <v>37.588999999999999</v>
      </c>
      <c r="F101" s="186"/>
      <c r="G101" s="14">
        <v>37.588999999999999</v>
      </c>
      <c r="H101" s="260"/>
      <c r="I101" s="259"/>
      <c r="J101" s="260"/>
      <c r="K101" s="259"/>
      <c r="L101" s="260"/>
      <c r="M101" s="259"/>
      <c r="N101" s="409"/>
      <c r="O101" s="416"/>
      <c r="P101" s="417"/>
    </row>
    <row r="102" spans="3:16" x14ac:dyDescent="0.2">
      <c r="C102" s="172">
        <f t="shared" si="5"/>
        <v>89</v>
      </c>
      <c r="D102" s="227" t="s">
        <v>245</v>
      </c>
      <c r="E102" s="14">
        <f t="shared" si="6"/>
        <v>25</v>
      </c>
      <c r="F102" s="186"/>
      <c r="G102" s="14">
        <v>25</v>
      </c>
      <c r="H102" s="260"/>
      <c r="I102" s="259"/>
      <c r="J102" s="260"/>
      <c r="K102" s="259"/>
      <c r="L102" s="260"/>
      <c r="M102" s="259"/>
      <c r="N102" s="409"/>
      <c r="O102" s="416"/>
      <c r="P102" s="417"/>
    </row>
    <row r="103" spans="3:16" ht="24.75" customHeight="1" x14ac:dyDescent="0.2">
      <c r="C103" s="172">
        <f t="shared" si="5"/>
        <v>90</v>
      </c>
      <c r="D103" s="227" t="s">
        <v>279</v>
      </c>
      <c r="E103" s="42">
        <f t="shared" si="6"/>
        <v>16.239000000000001</v>
      </c>
      <c r="F103" s="186"/>
      <c r="G103" s="42">
        <v>16.239000000000001</v>
      </c>
      <c r="H103" s="260"/>
      <c r="I103" s="259"/>
      <c r="J103" s="260"/>
      <c r="K103" s="259"/>
      <c r="L103" s="260"/>
      <c r="M103" s="259"/>
      <c r="N103" s="409"/>
      <c r="O103" s="416"/>
      <c r="P103" s="417"/>
    </row>
    <row r="104" spans="3:16" x14ac:dyDescent="0.2">
      <c r="C104" s="172">
        <f t="shared" si="5"/>
        <v>91</v>
      </c>
      <c r="D104" s="16" t="s">
        <v>94</v>
      </c>
      <c r="E104" s="185">
        <f t="shared" si="6"/>
        <v>1.2</v>
      </c>
      <c r="F104" s="186"/>
      <c r="G104" s="185">
        <v>1.2</v>
      </c>
      <c r="H104" s="260"/>
      <c r="I104" s="259"/>
      <c r="J104" s="260"/>
      <c r="K104" s="259"/>
      <c r="L104" s="260"/>
      <c r="M104" s="259"/>
      <c r="N104" s="409"/>
      <c r="O104" s="416"/>
      <c r="P104" s="417"/>
    </row>
    <row r="105" spans="3:16" ht="12.75" customHeight="1" x14ac:dyDescent="0.2">
      <c r="C105" s="172">
        <f t="shared" si="5"/>
        <v>92</v>
      </c>
      <c r="D105" s="228" t="s">
        <v>320</v>
      </c>
      <c r="E105" s="149">
        <f t="shared" si="6"/>
        <v>4</v>
      </c>
      <c r="F105" s="25"/>
      <c r="G105" s="149">
        <v>4</v>
      </c>
      <c r="H105" s="260"/>
      <c r="I105" s="259"/>
      <c r="J105" s="260"/>
      <c r="K105" s="259"/>
      <c r="L105" s="260"/>
      <c r="M105" s="259"/>
      <c r="N105" s="409"/>
      <c r="O105" s="416"/>
      <c r="P105" s="417"/>
    </row>
    <row r="106" spans="3:16" ht="12.75" customHeight="1" x14ac:dyDescent="0.2">
      <c r="C106" s="172">
        <f t="shared" si="5"/>
        <v>93</v>
      </c>
      <c r="D106" s="228" t="s">
        <v>282</v>
      </c>
      <c r="E106" s="14">
        <f t="shared" si="6"/>
        <v>12</v>
      </c>
      <c r="F106" s="186"/>
      <c r="G106" s="14">
        <v>12</v>
      </c>
      <c r="H106" s="260"/>
      <c r="I106" s="259"/>
      <c r="J106" s="260"/>
      <c r="K106" s="259"/>
      <c r="L106" s="260"/>
      <c r="M106" s="259"/>
      <c r="N106" s="409"/>
      <c r="O106" s="416"/>
      <c r="P106" s="417"/>
    </row>
    <row r="107" spans="3:16" ht="12.75" customHeight="1" x14ac:dyDescent="0.2">
      <c r="C107" s="172">
        <f t="shared" si="5"/>
        <v>94</v>
      </c>
      <c r="D107" s="229" t="s">
        <v>232</v>
      </c>
      <c r="E107" s="14">
        <f t="shared" si="6"/>
        <v>20</v>
      </c>
      <c r="F107" s="186"/>
      <c r="G107" s="14">
        <v>20</v>
      </c>
      <c r="H107" s="260"/>
      <c r="I107" s="259"/>
      <c r="J107" s="260"/>
      <c r="K107" s="259"/>
      <c r="L107" s="260"/>
      <c r="M107" s="259"/>
      <c r="N107" s="409"/>
      <c r="O107" s="416"/>
      <c r="P107" s="417"/>
    </row>
    <row r="108" spans="3:16" ht="12.75" customHeight="1" x14ac:dyDescent="0.2">
      <c r="C108" s="172">
        <f t="shared" si="5"/>
        <v>95</v>
      </c>
      <c r="D108" s="229" t="s">
        <v>229</v>
      </c>
      <c r="E108" s="14">
        <f t="shared" si="6"/>
        <v>0.16600000000000001</v>
      </c>
      <c r="F108" s="186"/>
      <c r="G108" s="14">
        <v>0.16600000000000001</v>
      </c>
      <c r="H108" s="260"/>
      <c r="I108" s="259"/>
      <c r="J108" s="260"/>
      <c r="K108" s="259"/>
      <c r="L108" s="260"/>
      <c r="M108" s="259"/>
      <c r="N108" s="409"/>
      <c r="O108" s="416"/>
      <c r="P108" s="417"/>
    </row>
    <row r="109" spans="3:16" ht="12.75" customHeight="1" x14ac:dyDescent="0.2">
      <c r="C109" s="172">
        <f t="shared" si="5"/>
        <v>96</v>
      </c>
      <c r="D109" s="16" t="s">
        <v>240</v>
      </c>
      <c r="E109" s="14">
        <f t="shared" si="6"/>
        <v>22.436</v>
      </c>
      <c r="F109" s="186"/>
      <c r="G109" s="259">
        <v>22.436</v>
      </c>
      <c r="H109" s="260"/>
      <c r="I109" s="259"/>
      <c r="J109" s="260"/>
      <c r="K109" s="259"/>
      <c r="L109" s="260"/>
      <c r="M109" s="259"/>
      <c r="N109" s="409"/>
      <c r="O109" s="416"/>
      <c r="P109" s="417"/>
    </row>
    <row r="110" spans="3:16" ht="12.75" customHeight="1" x14ac:dyDescent="0.2">
      <c r="C110" s="172">
        <f t="shared" si="5"/>
        <v>97</v>
      </c>
      <c r="D110" s="16" t="s">
        <v>342</v>
      </c>
      <c r="E110" s="14">
        <f t="shared" si="6"/>
        <v>12</v>
      </c>
      <c r="F110" s="379"/>
      <c r="G110" s="259"/>
      <c r="H110" s="197"/>
      <c r="I110" s="215">
        <v>12</v>
      </c>
      <c r="J110" s="260"/>
      <c r="K110" s="259"/>
      <c r="L110" s="260"/>
      <c r="M110" s="259"/>
      <c r="N110" s="409"/>
      <c r="O110" s="416"/>
      <c r="P110" s="417"/>
    </row>
    <row r="111" spans="3:16" ht="12.75" customHeight="1" x14ac:dyDescent="0.2">
      <c r="C111" s="172">
        <f t="shared" si="5"/>
        <v>98</v>
      </c>
      <c r="D111" s="228" t="s">
        <v>352</v>
      </c>
      <c r="E111" s="386">
        <v>3.5</v>
      </c>
      <c r="F111" s="398"/>
      <c r="G111" s="386">
        <v>3.5</v>
      </c>
      <c r="H111" s="25"/>
      <c r="I111" s="14"/>
      <c r="J111" s="25"/>
      <c r="K111" s="259"/>
      <c r="L111" s="260"/>
      <c r="M111" s="259"/>
      <c r="N111" s="409"/>
      <c r="O111" s="416"/>
      <c r="P111" s="417"/>
    </row>
    <row r="112" spans="3:16" ht="12.75" customHeight="1" x14ac:dyDescent="0.2">
      <c r="C112" s="172">
        <f>C111+1</f>
        <v>99</v>
      </c>
      <c r="D112" s="229" t="s">
        <v>318</v>
      </c>
      <c r="E112" s="14">
        <f t="shared" si="6"/>
        <v>5.98</v>
      </c>
      <c r="F112" s="186"/>
      <c r="G112" s="259">
        <v>5.98</v>
      </c>
      <c r="H112" s="25"/>
      <c r="I112" s="14"/>
      <c r="J112" s="25"/>
      <c r="K112" s="259"/>
      <c r="L112" s="260"/>
      <c r="M112" s="259"/>
      <c r="N112" s="409"/>
      <c r="O112" s="416"/>
      <c r="P112" s="417"/>
    </row>
    <row r="113" spans="3:16" ht="12.75" customHeight="1" x14ac:dyDescent="0.2">
      <c r="C113" s="172">
        <f t="shared" si="5"/>
        <v>100</v>
      </c>
      <c r="D113" s="240" t="s">
        <v>281</v>
      </c>
      <c r="E113" s="23">
        <f t="shared" si="6"/>
        <v>373.48299999999995</v>
      </c>
      <c r="F113" s="25"/>
      <c r="G113" s="23">
        <f>SUM(G114:G122)</f>
        <v>373.48299999999995</v>
      </c>
      <c r="H113" s="25"/>
      <c r="I113" s="14"/>
      <c r="J113" s="25"/>
      <c r="K113" s="259"/>
      <c r="L113" s="260"/>
      <c r="M113" s="259"/>
      <c r="N113" s="409"/>
      <c r="O113" s="416"/>
      <c r="P113" s="417"/>
    </row>
    <row r="114" spans="3:16" x14ac:dyDescent="0.2">
      <c r="C114" s="172">
        <f t="shared" si="5"/>
        <v>101</v>
      </c>
      <c r="D114" s="227" t="s">
        <v>70</v>
      </c>
      <c r="E114" s="14">
        <f t="shared" si="6"/>
        <v>15.898</v>
      </c>
      <c r="F114" s="25"/>
      <c r="G114" s="259">
        <v>15.898</v>
      </c>
      <c r="H114" s="260"/>
      <c r="I114" s="259"/>
      <c r="J114" s="260"/>
      <c r="K114" s="259"/>
      <c r="L114" s="260"/>
      <c r="M114" s="259"/>
      <c r="N114" s="409"/>
      <c r="O114" s="416"/>
      <c r="P114" s="417"/>
    </row>
    <row r="115" spans="3:16" x14ac:dyDescent="0.2">
      <c r="C115" s="172">
        <f t="shared" si="5"/>
        <v>102</v>
      </c>
      <c r="D115" s="227" t="s">
        <v>283</v>
      </c>
      <c r="E115" s="14">
        <f t="shared" si="6"/>
        <v>65</v>
      </c>
      <c r="F115" s="25"/>
      <c r="G115" s="259">
        <v>65</v>
      </c>
      <c r="H115" s="260"/>
      <c r="I115" s="259"/>
      <c r="J115" s="260"/>
      <c r="K115" s="259"/>
      <c r="L115" s="260"/>
      <c r="M115" s="259"/>
      <c r="N115" s="409"/>
      <c r="O115" s="416"/>
      <c r="P115" s="417"/>
    </row>
    <row r="116" spans="3:16" x14ac:dyDescent="0.2">
      <c r="C116" s="172">
        <f t="shared" si="5"/>
        <v>103</v>
      </c>
      <c r="D116" s="227" t="s">
        <v>71</v>
      </c>
      <c r="E116" s="14">
        <f t="shared" si="6"/>
        <v>35.860999999999997</v>
      </c>
      <c r="F116" s="25"/>
      <c r="G116" s="259">
        <v>35.860999999999997</v>
      </c>
      <c r="H116" s="260"/>
      <c r="I116" s="259"/>
      <c r="J116" s="260"/>
      <c r="K116" s="259"/>
      <c r="L116" s="260"/>
      <c r="M116" s="259"/>
      <c r="N116" s="409"/>
      <c r="O116" s="416"/>
      <c r="P116" s="417"/>
    </row>
    <row r="117" spans="3:16" ht="12.75" customHeight="1" x14ac:dyDescent="0.2">
      <c r="C117" s="172">
        <f t="shared" si="5"/>
        <v>104</v>
      </c>
      <c r="D117" s="229" t="s">
        <v>284</v>
      </c>
      <c r="E117" s="126">
        <f t="shared" si="6"/>
        <v>45.125</v>
      </c>
      <c r="F117" s="170"/>
      <c r="G117" s="255">
        <v>45.125</v>
      </c>
      <c r="H117" s="258"/>
      <c r="I117" s="255"/>
      <c r="J117" s="258"/>
      <c r="K117" s="259"/>
      <c r="L117" s="260"/>
      <c r="M117" s="259"/>
      <c r="N117" s="409"/>
      <c r="O117" s="416"/>
      <c r="P117" s="417"/>
    </row>
    <row r="118" spans="3:16" ht="25.5" x14ac:dyDescent="0.2">
      <c r="C118" s="172">
        <f t="shared" si="5"/>
        <v>105</v>
      </c>
      <c r="D118" s="229" t="s">
        <v>287</v>
      </c>
      <c r="E118" s="126">
        <f t="shared" si="6"/>
        <v>9</v>
      </c>
      <c r="F118" s="170"/>
      <c r="G118" s="255">
        <v>9</v>
      </c>
      <c r="H118" s="258"/>
      <c r="I118" s="255"/>
      <c r="J118" s="258"/>
      <c r="K118" s="259"/>
      <c r="L118" s="260"/>
      <c r="M118" s="259"/>
      <c r="N118" s="409"/>
      <c r="O118" s="416"/>
      <c r="P118" s="417"/>
    </row>
    <row r="119" spans="3:16" x14ac:dyDescent="0.2">
      <c r="C119" s="172">
        <f t="shared" si="5"/>
        <v>106</v>
      </c>
      <c r="D119" s="229" t="s">
        <v>285</v>
      </c>
      <c r="E119" s="126">
        <f t="shared" si="6"/>
        <v>10</v>
      </c>
      <c r="F119" s="170"/>
      <c r="G119" s="255">
        <v>10</v>
      </c>
      <c r="H119" s="258"/>
      <c r="I119" s="255"/>
      <c r="J119" s="258"/>
      <c r="K119" s="259"/>
      <c r="L119" s="260"/>
      <c r="M119" s="259"/>
      <c r="N119" s="409"/>
      <c r="O119" s="416"/>
      <c r="P119" s="417"/>
    </row>
    <row r="120" spans="3:16" ht="25.5" x14ac:dyDescent="0.2">
      <c r="C120" s="172">
        <f t="shared" si="5"/>
        <v>107</v>
      </c>
      <c r="D120" s="229" t="s">
        <v>286</v>
      </c>
      <c r="E120" s="126">
        <f t="shared" si="6"/>
        <v>10.999000000000001</v>
      </c>
      <c r="F120" s="170"/>
      <c r="G120" s="255">
        <v>10.999000000000001</v>
      </c>
      <c r="H120" s="258"/>
      <c r="I120" s="255"/>
      <c r="J120" s="258"/>
      <c r="K120" s="259"/>
      <c r="L120" s="260"/>
      <c r="M120" s="259"/>
      <c r="N120" s="409"/>
      <c r="O120" s="416"/>
      <c r="P120" s="417"/>
    </row>
    <row r="121" spans="3:16" x14ac:dyDescent="0.2">
      <c r="C121" s="172">
        <f t="shared" si="5"/>
        <v>108</v>
      </c>
      <c r="D121" s="227" t="s">
        <v>321</v>
      </c>
      <c r="E121" s="126">
        <f t="shared" si="6"/>
        <v>86.6</v>
      </c>
      <c r="F121" s="170"/>
      <c r="G121" s="255">
        <v>86.6</v>
      </c>
      <c r="H121" s="258"/>
      <c r="I121" s="255"/>
      <c r="J121" s="258"/>
      <c r="K121" s="259"/>
      <c r="L121" s="260"/>
      <c r="M121" s="259"/>
      <c r="N121" s="409"/>
      <c r="O121" s="416"/>
      <c r="P121" s="417"/>
    </row>
    <row r="122" spans="3:16" ht="25.5" x14ac:dyDescent="0.2">
      <c r="C122" s="172">
        <f t="shared" si="5"/>
        <v>109</v>
      </c>
      <c r="D122" s="227" t="s">
        <v>323</v>
      </c>
      <c r="E122" s="126">
        <f t="shared" si="6"/>
        <v>95</v>
      </c>
      <c r="F122" s="170"/>
      <c r="G122" s="255">
        <v>95</v>
      </c>
      <c r="H122" s="258"/>
      <c r="I122" s="255"/>
      <c r="J122" s="258"/>
      <c r="K122" s="259"/>
      <c r="L122" s="260"/>
      <c r="M122" s="259"/>
      <c r="N122" s="409"/>
      <c r="O122" s="416"/>
      <c r="P122" s="417"/>
    </row>
    <row r="123" spans="3:16" x14ac:dyDescent="0.2">
      <c r="C123" s="172">
        <f t="shared" si="5"/>
        <v>110</v>
      </c>
      <c r="D123" s="224" t="s">
        <v>1</v>
      </c>
      <c r="E123" s="188">
        <f t="shared" si="6"/>
        <v>1341.2930000000001</v>
      </c>
      <c r="F123" s="202">
        <f t="shared" si="6"/>
        <v>1173.3869999999999</v>
      </c>
      <c r="G123" s="237">
        <v>132.393</v>
      </c>
      <c r="H123" s="238">
        <v>52.249000000000002</v>
      </c>
      <c r="I123" s="188">
        <v>1208.9000000000001</v>
      </c>
      <c r="J123" s="202">
        <v>1121.1379999999999</v>
      </c>
      <c r="K123" s="259"/>
      <c r="L123" s="260"/>
      <c r="M123" s="259"/>
      <c r="N123" s="409"/>
      <c r="O123" s="416"/>
      <c r="P123" s="417"/>
    </row>
    <row r="124" spans="3:16" x14ac:dyDescent="0.2">
      <c r="C124" s="172">
        <f t="shared" si="5"/>
        <v>111</v>
      </c>
      <c r="D124" s="224" t="s">
        <v>3</v>
      </c>
      <c r="E124" s="31">
        <f t="shared" si="6"/>
        <v>695.74600000000009</v>
      </c>
      <c r="F124" s="9">
        <f>H124+J124+L124+N124</f>
        <v>535.51400000000001</v>
      </c>
      <c r="G124" s="31">
        <v>642.12800000000004</v>
      </c>
      <c r="H124" s="9">
        <v>532.66899999999998</v>
      </c>
      <c r="I124" s="31"/>
      <c r="J124" s="9"/>
      <c r="K124" s="259"/>
      <c r="L124" s="260"/>
      <c r="M124" s="23">
        <v>53.618000000000002</v>
      </c>
      <c r="N124" s="22">
        <v>2.8450000000000002</v>
      </c>
      <c r="O124" s="416"/>
      <c r="P124" s="417"/>
    </row>
    <row r="125" spans="3:16" x14ac:dyDescent="0.2">
      <c r="C125" s="172">
        <f t="shared" si="5"/>
        <v>112</v>
      </c>
      <c r="D125" s="224" t="s">
        <v>4</v>
      </c>
      <c r="E125" s="31">
        <f t="shared" si="6"/>
        <v>770.32399999999996</v>
      </c>
      <c r="F125" s="9">
        <f>H125+J125+L125+N125</f>
        <v>534.51800000000003</v>
      </c>
      <c r="G125" s="31">
        <v>706.32399999999996</v>
      </c>
      <c r="H125" s="9">
        <v>534.51800000000003</v>
      </c>
      <c r="I125" s="31"/>
      <c r="J125" s="9"/>
      <c r="K125" s="259"/>
      <c r="L125" s="260"/>
      <c r="M125" s="23">
        <v>64</v>
      </c>
      <c r="N125" s="22"/>
      <c r="O125" s="423">
        <v>8.9909999999999997</v>
      </c>
      <c r="P125" s="417"/>
    </row>
    <row r="126" spans="3:16" x14ac:dyDescent="0.2">
      <c r="C126" s="172">
        <f t="shared" si="5"/>
        <v>113</v>
      </c>
      <c r="D126" s="232" t="s">
        <v>39</v>
      </c>
      <c r="E126" s="31">
        <f t="shared" si="6"/>
        <v>1004.3430000000001</v>
      </c>
      <c r="F126" s="9">
        <f>H126+J126+L126+N126</f>
        <v>816.58600000000001</v>
      </c>
      <c r="G126" s="31">
        <v>966.85</v>
      </c>
      <c r="H126" s="9">
        <v>816.58600000000001</v>
      </c>
      <c r="I126" s="31">
        <v>34.1</v>
      </c>
      <c r="J126" s="9"/>
      <c r="K126" s="259"/>
      <c r="L126" s="260"/>
      <c r="M126" s="23">
        <v>3.3929999999999998</v>
      </c>
      <c r="N126" s="22"/>
      <c r="O126" s="423">
        <v>18.620999999999999</v>
      </c>
      <c r="P126" s="417"/>
    </row>
    <row r="127" spans="3:16" x14ac:dyDescent="0.2">
      <c r="C127" s="172">
        <f t="shared" si="5"/>
        <v>114</v>
      </c>
      <c r="D127" s="19" t="s">
        <v>97</v>
      </c>
      <c r="E127" s="23">
        <f t="shared" si="6"/>
        <v>590.20000000000005</v>
      </c>
      <c r="F127" s="6">
        <f>H127+J127+L127+N127</f>
        <v>407.988</v>
      </c>
      <c r="G127" s="23">
        <v>569.399</v>
      </c>
      <c r="H127" s="6">
        <v>403.84800000000001</v>
      </c>
      <c r="I127" s="23"/>
      <c r="J127" s="6"/>
      <c r="K127" s="259"/>
      <c r="L127" s="260"/>
      <c r="M127" s="23">
        <v>20.800999999999998</v>
      </c>
      <c r="N127" s="22">
        <v>4.1399999999999997</v>
      </c>
      <c r="O127" s="416"/>
      <c r="P127" s="417"/>
    </row>
    <row r="128" spans="3:16" x14ac:dyDescent="0.2">
      <c r="C128" s="172">
        <f t="shared" si="5"/>
        <v>115</v>
      </c>
      <c r="D128" s="233" t="s">
        <v>30</v>
      </c>
      <c r="E128" s="31">
        <f t="shared" ref="E128:E141" si="7">G128+I128+K128+M128</f>
        <v>1324.6849999999999</v>
      </c>
      <c r="F128" s="9">
        <f t="shared" ref="F128:F131" si="8">H128+J128+L128+N128</f>
        <v>1010.883</v>
      </c>
      <c r="G128" s="23">
        <v>924.51700000000005</v>
      </c>
      <c r="H128" s="6">
        <v>759.12400000000002</v>
      </c>
      <c r="I128" s="23">
        <v>268.83</v>
      </c>
      <c r="J128" s="6">
        <v>199.245</v>
      </c>
      <c r="K128" s="259"/>
      <c r="L128" s="260"/>
      <c r="M128" s="23">
        <v>131.33799999999999</v>
      </c>
      <c r="N128" s="22">
        <v>52.514000000000003</v>
      </c>
      <c r="O128" s="423">
        <v>21.155000000000001</v>
      </c>
      <c r="P128" s="426">
        <v>16.303999999999998</v>
      </c>
    </row>
    <row r="129" spans="3:16" x14ac:dyDescent="0.2">
      <c r="C129" s="172">
        <f t="shared" si="5"/>
        <v>116</v>
      </c>
      <c r="D129" s="27" t="s">
        <v>6</v>
      </c>
      <c r="E129" s="31">
        <f t="shared" si="7"/>
        <v>673.77</v>
      </c>
      <c r="F129" s="9">
        <f t="shared" si="8"/>
        <v>413.00099999999998</v>
      </c>
      <c r="G129" s="23">
        <v>24.17</v>
      </c>
      <c r="H129" s="6">
        <v>18.372</v>
      </c>
      <c r="I129" s="23">
        <v>291.39999999999998</v>
      </c>
      <c r="J129" s="6">
        <v>185.744</v>
      </c>
      <c r="K129" s="259"/>
      <c r="L129" s="260"/>
      <c r="M129" s="23">
        <v>358.2</v>
      </c>
      <c r="N129" s="411">
        <v>208.88499999999999</v>
      </c>
      <c r="O129" s="423">
        <v>127.107</v>
      </c>
      <c r="P129" s="417"/>
    </row>
    <row r="130" spans="3:16" x14ac:dyDescent="0.2">
      <c r="C130" s="172">
        <f t="shared" si="5"/>
        <v>117</v>
      </c>
      <c r="D130" s="27" t="s">
        <v>236</v>
      </c>
      <c r="E130" s="31">
        <f t="shared" si="7"/>
        <v>498.04899999999998</v>
      </c>
      <c r="F130" s="9">
        <f t="shared" si="8"/>
        <v>254.44200000000001</v>
      </c>
      <c r="G130" s="31">
        <v>358.53699999999998</v>
      </c>
      <c r="H130" s="9">
        <v>227.749</v>
      </c>
      <c r="I130" s="23"/>
      <c r="J130" s="6"/>
      <c r="K130" s="259"/>
      <c r="L130" s="260"/>
      <c r="M130" s="23">
        <v>139.512</v>
      </c>
      <c r="N130" s="22">
        <v>26.693000000000001</v>
      </c>
      <c r="O130" s="416"/>
      <c r="P130" s="417"/>
    </row>
    <row r="131" spans="3:16" x14ac:dyDescent="0.2">
      <c r="C131" s="172">
        <f t="shared" si="5"/>
        <v>118</v>
      </c>
      <c r="D131" s="27" t="s">
        <v>274</v>
      </c>
      <c r="E131" s="31">
        <f t="shared" si="7"/>
        <v>1602.8509999999999</v>
      </c>
      <c r="F131" s="9">
        <f t="shared" si="8"/>
        <v>1218.566</v>
      </c>
      <c r="G131" s="31">
        <v>893.55</v>
      </c>
      <c r="H131" s="9">
        <v>758.93200000000002</v>
      </c>
      <c r="I131" s="23">
        <v>603.34199999999998</v>
      </c>
      <c r="J131" s="9">
        <v>441.63400000000001</v>
      </c>
      <c r="K131" s="259"/>
      <c r="L131" s="260"/>
      <c r="M131" s="31">
        <v>105.959</v>
      </c>
      <c r="N131" s="411">
        <v>18</v>
      </c>
      <c r="O131" s="423">
        <v>32.969000000000001</v>
      </c>
      <c r="P131" s="426">
        <v>31.024999999999999</v>
      </c>
    </row>
    <row r="132" spans="3:16" x14ac:dyDescent="0.2">
      <c r="C132" s="172">
        <f t="shared" si="5"/>
        <v>119</v>
      </c>
      <c r="D132" s="19" t="s">
        <v>7</v>
      </c>
      <c r="E132" s="31">
        <f t="shared" si="7"/>
        <v>112.45699999999999</v>
      </c>
      <c r="F132" s="9"/>
      <c r="G132" s="23">
        <v>89.649000000000001</v>
      </c>
      <c r="H132" s="6"/>
      <c r="I132" s="23">
        <v>21.808</v>
      </c>
      <c r="J132" s="6"/>
      <c r="K132" s="259"/>
      <c r="L132" s="260"/>
      <c r="M132" s="23">
        <v>1</v>
      </c>
      <c r="N132" s="409"/>
      <c r="O132" s="416"/>
      <c r="P132" s="417"/>
    </row>
    <row r="133" spans="3:16" x14ac:dyDescent="0.2">
      <c r="C133" s="172">
        <f t="shared" si="5"/>
        <v>120</v>
      </c>
      <c r="D133" s="19" t="s">
        <v>8</v>
      </c>
      <c r="E133" s="31">
        <f t="shared" si="7"/>
        <v>81.073000000000008</v>
      </c>
      <c r="F133" s="9"/>
      <c r="G133" s="23">
        <v>67.686000000000007</v>
      </c>
      <c r="H133" s="6"/>
      <c r="I133" s="23">
        <v>9.2520000000000007</v>
      </c>
      <c r="J133" s="6"/>
      <c r="K133" s="259"/>
      <c r="L133" s="260"/>
      <c r="M133" s="23">
        <v>4.1349999999999998</v>
      </c>
      <c r="N133" s="409"/>
      <c r="O133" s="416"/>
      <c r="P133" s="417"/>
    </row>
    <row r="134" spans="3:16" x14ac:dyDescent="0.2">
      <c r="C134" s="172">
        <f t="shared" si="5"/>
        <v>121</v>
      </c>
      <c r="D134" s="19" t="s">
        <v>9</v>
      </c>
      <c r="E134" s="31">
        <f t="shared" si="7"/>
        <v>112.01499999999999</v>
      </c>
      <c r="F134" s="9"/>
      <c r="G134" s="23">
        <v>95.13</v>
      </c>
      <c r="H134" s="6"/>
      <c r="I134" s="23">
        <v>16.356000000000002</v>
      </c>
      <c r="J134" s="6"/>
      <c r="K134" s="259"/>
      <c r="L134" s="260"/>
      <c r="M134" s="23">
        <v>0.52900000000000003</v>
      </c>
      <c r="N134" s="409"/>
      <c r="O134" s="416"/>
      <c r="P134" s="417"/>
    </row>
    <row r="135" spans="3:16" x14ac:dyDescent="0.2">
      <c r="C135" s="172">
        <f t="shared" si="5"/>
        <v>122</v>
      </c>
      <c r="D135" s="19" t="s">
        <v>10</v>
      </c>
      <c r="E135" s="31">
        <f t="shared" si="7"/>
        <v>14.001999999999999</v>
      </c>
      <c r="F135" s="9"/>
      <c r="G135" s="23">
        <v>11.186</v>
      </c>
      <c r="H135" s="6"/>
      <c r="I135" s="23">
        <v>2.8159999999999998</v>
      </c>
      <c r="J135" s="6"/>
      <c r="K135" s="259"/>
      <c r="L135" s="260"/>
      <c r="M135" s="23"/>
      <c r="N135" s="409"/>
      <c r="O135" s="416"/>
      <c r="P135" s="417"/>
    </row>
    <row r="136" spans="3:16" ht="12" customHeight="1" x14ac:dyDescent="0.2">
      <c r="C136" s="172">
        <f t="shared" si="5"/>
        <v>123</v>
      </c>
      <c r="D136" s="19" t="s">
        <v>11</v>
      </c>
      <c r="E136" s="31">
        <f t="shared" si="7"/>
        <v>105.797</v>
      </c>
      <c r="F136" s="9"/>
      <c r="G136" s="23">
        <v>100.142</v>
      </c>
      <c r="H136" s="6"/>
      <c r="I136" s="23">
        <v>4.9279999999999999</v>
      </c>
      <c r="J136" s="6"/>
      <c r="K136" s="259"/>
      <c r="L136" s="260"/>
      <c r="M136" s="23">
        <v>0.72699999999999998</v>
      </c>
      <c r="N136" s="409"/>
      <c r="O136" s="416"/>
      <c r="P136" s="417"/>
    </row>
    <row r="137" spans="3:16" x14ac:dyDescent="0.2">
      <c r="C137" s="172">
        <f t="shared" si="5"/>
        <v>124</v>
      </c>
      <c r="D137" s="232" t="s">
        <v>12</v>
      </c>
      <c r="E137" s="31">
        <f t="shared" si="7"/>
        <v>102.32500000000002</v>
      </c>
      <c r="F137" s="9"/>
      <c r="G137" s="23">
        <v>77.022000000000006</v>
      </c>
      <c r="H137" s="6"/>
      <c r="I137" s="23">
        <v>24.332000000000001</v>
      </c>
      <c r="J137" s="6"/>
      <c r="K137" s="259"/>
      <c r="L137" s="260"/>
      <c r="M137" s="23">
        <v>0.97099999999999997</v>
      </c>
      <c r="N137" s="409"/>
      <c r="O137" s="416"/>
      <c r="P137" s="417"/>
    </row>
    <row r="138" spans="3:16" x14ac:dyDescent="0.2">
      <c r="C138" s="172">
        <f t="shared" si="5"/>
        <v>125</v>
      </c>
      <c r="D138" s="224" t="s">
        <v>100</v>
      </c>
      <c r="E138" s="31">
        <f t="shared" si="7"/>
        <v>104.529</v>
      </c>
      <c r="F138" s="9"/>
      <c r="G138" s="23">
        <v>87.299000000000007</v>
      </c>
      <c r="H138" s="6"/>
      <c r="I138" s="23">
        <v>16.614999999999998</v>
      </c>
      <c r="J138" s="6"/>
      <c r="K138" s="259"/>
      <c r="L138" s="260"/>
      <c r="M138" s="23">
        <v>0.61499999999999999</v>
      </c>
      <c r="N138" s="409"/>
      <c r="O138" s="416"/>
      <c r="P138" s="417"/>
    </row>
    <row r="139" spans="3:16" x14ac:dyDescent="0.2">
      <c r="C139" s="172">
        <f t="shared" si="5"/>
        <v>126</v>
      </c>
      <c r="D139" s="224" t="s">
        <v>14</v>
      </c>
      <c r="E139" s="31">
        <f t="shared" si="7"/>
        <v>33.045000000000002</v>
      </c>
      <c r="F139" s="9"/>
      <c r="G139" s="23">
        <v>25.105</v>
      </c>
      <c r="H139" s="6"/>
      <c r="I139" s="23">
        <v>7.84</v>
      </c>
      <c r="J139" s="6"/>
      <c r="K139" s="259"/>
      <c r="L139" s="260"/>
      <c r="M139" s="23">
        <v>0.1</v>
      </c>
      <c r="N139" s="409"/>
      <c r="O139" s="416"/>
      <c r="P139" s="417"/>
    </row>
    <row r="140" spans="3:16" x14ac:dyDescent="0.2">
      <c r="C140" s="172">
        <f t="shared" si="5"/>
        <v>127</v>
      </c>
      <c r="D140" s="19" t="s">
        <v>31</v>
      </c>
      <c r="E140" s="31">
        <f t="shared" si="7"/>
        <v>101.82899999999999</v>
      </c>
      <c r="F140" s="9"/>
      <c r="G140" s="23">
        <v>78.096999999999994</v>
      </c>
      <c r="H140" s="6"/>
      <c r="I140" s="23">
        <v>23.731999999999999</v>
      </c>
      <c r="J140" s="6"/>
      <c r="K140" s="259"/>
      <c r="L140" s="260"/>
      <c r="M140" s="23"/>
      <c r="N140" s="409"/>
      <c r="O140" s="416"/>
      <c r="P140" s="417"/>
    </row>
    <row r="141" spans="3:16" x14ac:dyDescent="0.2">
      <c r="C141" s="172">
        <f t="shared" si="5"/>
        <v>128</v>
      </c>
      <c r="D141" s="19" t="s">
        <v>15</v>
      </c>
      <c r="E141" s="31">
        <f t="shared" si="7"/>
        <v>453.58799999999997</v>
      </c>
      <c r="F141" s="9"/>
      <c r="G141" s="23">
        <v>372.88</v>
      </c>
      <c r="H141" s="6"/>
      <c r="I141" s="23">
        <v>80.635999999999996</v>
      </c>
      <c r="J141" s="6"/>
      <c r="K141" s="259"/>
      <c r="L141" s="260"/>
      <c r="M141" s="23">
        <v>7.1999999999999995E-2</v>
      </c>
      <c r="N141" s="409"/>
      <c r="O141" s="422"/>
      <c r="P141" s="413"/>
    </row>
    <row r="142" spans="3:16" x14ac:dyDescent="0.2">
      <c r="C142" s="172">
        <f t="shared" si="5"/>
        <v>129</v>
      </c>
      <c r="D142" s="82" t="s">
        <v>16</v>
      </c>
      <c r="E142" s="77">
        <f t="shared" ref="E142:E154" si="9">+G142+I142+K142+M142</f>
        <v>581.40800000000002</v>
      </c>
      <c r="F142" s="78">
        <f t="shared" ref="F142:F154" si="10">+H142+J142+L142+N142</f>
        <v>484.46600000000001</v>
      </c>
      <c r="G142" s="77">
        <v>328.05</v>
      </c>
      <c r="H142" s="78">
        <v>267.96300000000002</v>
      </c>
      <c r="I142" s="77">
        <v>15.051</v>
      </c>
      <c r="J142" s="78">
        <v>13.653</v>
      </c>
      <c r="K142" s="77">
        <v>210.751</v>
      </c>
      <c r="L142" s="78">
        <v>202.85</v>
      </c>
      <c r="M142" s="77">
        <v>27.556000000000001</v>
      </c>
      <c r="N142" s="76"/>
      <c r="O142" s="416"/>
      <c r="P142" s="417"/>
    </row>
    <row r="143" spans="3:16" x14ac:dyDescent="0.2">
      <c r="C143" s="172">
        <f t="shared" si="5"/>
        <v>130</v>
      </c>
      <c r="D143" s="19" t="s">
        <v>17</v>
      </c>
      <c r="E143" s="23">
        <f>+G143+I143+K143+M143+O143</f>
        <v>970.56000000000006</v>
      </c>
      <c r="F143" s="6">
        <f t="shared" si="10"/>
        <v>805.62800000000004</v>
      </c>
      <c r="G143" s="23">
        <v>571.072</v>
      </c>
      <c r="H143" s="6">
        <v>475.43700000000001</v>
      </c>
      <c r="I143" s="23">
        <v>28.402000000000001</v>
      </c>
      <c r="J143" s="6">
        <v>23.934000000000001</v>
      </c>
      <c r="K143" s="23">
        <v>320.06700000000001</v>
      </c>
      <c r="L143" s="6">
        <v>306.25700000000001</v>
      </c>
      <c r="M143" s="23">
        <v>38.438000000000002</v>
      </c>
      <c r="N143" s="22"/>
      <c r="O143" s="423">
        <v>12.581</v>
      </c>
      <c r="P143" s="417"/>
    </row>
    <row r="144" spans="3:16" x14ac:dyDescent="0.2">
      <c r="C144" s="172">
        <f t="shared" si="5"/>
        <v>131</v>
      </c>
      <c r="D144" s="19" t="s">
        <v>18</v>
      </c>
      <c r="E144" s="23">
        <f t="shared" si="9"/>
        <v>427.75200000000001</v>
      </c>
      <c r="F144" s="6">
        <f t="shared" si="10"/>
        <v>342.16899999999998</v>
      </c>
      <c r="G144" s="23">
        <v>265.149</v>
      </c>
      <c r="H144" s="6">
        <v>200.24199999999999</v>
      </c>
      <c r="I144" s="23">
        <v>3.7669999999999999</v>
      </c>
      <c r="J144" s="6">
        <v>2.0569999999999999</v>
      </c>
      <c r="K144" s="23">
        <v>144.78399999999999</v>
      </c>
      <c r="L144" s="6">
        <v>139.87</v>
      </c>
      <c r="M144" s="23">
        <v>14.052</v>
      </c>
      <c r="N144" s="22"/>
      <c r="O144" s="416"/>
      <c r="P144" s="417"/>
    </row>
    <row r="145" spans="3:16" x14ac:dyDescent="0.2">
      <c r="C145" s="172">
        <f t="shared" ref="C145:C172" si="11">C144+1</f>
        <v>132</v>
      </c>
      <c r="D145" s="19" t="s">
        <v>19</v>
      </c>
      <c r="E145" s="23">
        <f t="shared" si="9"/>
        <v>733.09799999999996</v>
      </c>
      <c r="F145" s="6">
        <f t="shared" si="10"/>
        <v>601.25299999999993</v>
      </c>
      <c r="G145" s="23">
        <v>364.30700000000002</v>
      </c>
      <c r="H145" s="6">
        <v>289.18700000000001</v>
      </c>
      <c r="I145" s="23">
        <v>14.003</v>
      </c>
      <c r="J145" s="6">
        <v>13.324999999999999</v>
      </c>
      <c r="K145" s="23">
        <v>317.28800000000001</v>
      </c>
      <c r="L145" s="6">
        <v>298.74099999999999</v>
      </c>
      <c r="M145" s="23">
        <v>37.5</v>
      </c>
      <c r="N145" s="22"/>
      <c r="O145" s="416"/>
      <c r="P145" s="417"/>
    </row>
    <row r="146" spans="3:16" x14ac:dyDescent="0.2">
      <c r="C146" s="172">
        <f t="shared" si="11"/>
        <v>133</v>
      </c>
      <c r="D146" s="193" t="s">
        <v>267</v>
      </c>
      <c r="E146" s="23">
        <f t="shared" si="9"/>
        <v>350.041</v>
      </c>
      <c r="F146" s="6">
        <f t="shared" si="10"/>
        <v>288.84799999999996</v>
      </c>
      <c r="G146" s="23">
        <v>176.68700000000001</v>
      </c>
      <c r="H146" s="6">
        <v>134.04599999999999</v>
      </c>
      <c r="I146" s="259"/>
      <c r="J146" s="260"/>
      <c r="K146" s="23">
        <v>162.40100000000001</v>
      </c>
      <c r="L146" s="6">
        <v>154.80199999999999</v>
      </c>
      <c r="M146" s="23">
        <v>10.952999999999999</v>
      </c>
      <c r="N146" s="22"/>
      <c r="O146" s="416"/>
      <c r="P146" s="417"/>
    </row>
    <row r="147" spans="3:16" x14ac:dyDescent="0.2">
      <c r="C147" s="172">
        <f t="shared" si="11"/>
        <v>134</v>
      </c>
      <c r="D147" s="19" t="s">
        <v>20</v>
      </c>
      <c r="E147" s="23">
        <f>+G147+I147+K147+M147+O147</f>
        <v>995.55899999999986</v>
      </c>
      <c r="F147" s="6">
        <f t="shared" si="10"/>
        <v>805.19200000000001</v>
      </c>
      <c r="G147" s="23">
        <v>543.54</v>
      </c>
      <c r="H147" s="6">
        <v>438.61</v>
      </c>
      <c r="I147" s="23">
        <v>23</v>
      </c>
      <c r="J147" s="6">
        <v>22.670999999999999</v>
      </c>
      <c r="K147" s="23">
        <v>357.19799999999998</v>
      </c>
      <c r="L147" s="6">
        <v>343.911</v>
      </c>
      <c r="M147" s="23">
        <v>33.713000000000001</v>
      </c>
      <c r="N147" s="22"/>
      <c r="O147" s="423">
        <v>38.107999999999997</v>
      </c>
      <c r="P147" s="417"/>
    </row>
    <row r="148" spans="3:16" x14ac:dyDescent="0.2">
      <c r="C148" s="172">
        <f t="shared" si="11"/>
        <v>135</v>
      </c>
      <c r="D148" s="19" t="s">
        <v>21</v>
      </c>
      <c r="E148" s="23">
        <f>+G148+I148+K148+M148+O148</f>
        <v>1117.9089999999999</v>
      </c>
      <c r="F148" s="6">
        <f t="shared" si="10"/>
        <v>964.98199999999997</v>
      </c>
      <c r="G148" s="23">
        <v>289.584</v>
      </c>
      <c r="H148" s="6">
        <v>199.16399999999999</v>
      </c>
      <c r="I148" s="23">
        <v>15.260999999999999</v>
      </c>
      <c r="J148" s="6">
        <v>12.936999999999999</v>
      </c>
      <c r="K148" s="23">
        <v>791.55600000000004</v>
      </c>
      <c r="L148" s="6">
        <v>752.88099999999997</v>
      </c>
      <c r="M148" s="23">
        <v>15.215</v>
      </c>
      <c r="N148" s="22"/>
      <c r="O148" s="423">
        <v>6.2930000000000001</v>
      </c>
      <c r="P148" s="417"/>
    </row>
    <row r="149" spans="3:16" ht="25.5" x14ac:dyDescent="0.2">
      <c r="C149" s="172">
        <f t="shared" si="11"/>
        <v>136</v>
      </c>
      <c r="D149" s="263" t="s">
        <v>268</v>
      </c>
      <c r="E149" s="23">
        <f t="shared" si="9"/>
        <v>122.10000000000001</v>
      </c>
      <c r="F149" s="6">
        <f t="shared" si="10"/>
        <v>111.423</v>
      </c>
      <c r="G149" s="23">
        <v>51.38</v>
      </c>
      <c r="H149" s="6">
        <v>47.427</v>
      </c>
      <c r="I149" s="259"/>
      <c r="J149" s="260"/>
      <c r="K149" s="23">
        <v>66.114999999999995</v>
      </c>
      <c r="L149" s="6">
        <v>63.996000000000002</v>
      </c>
      <c r="M149" s="23">
        <v>4.6050000000000004</v>
      </c>
      <c r="N149" s="22"/>
      <c r="O149" s="416"/>
      <c r="P149" s="417"/>
    </row>
    <row r="150" spans="3:16" ht="14.25" customHeight="1" x14ac:dyDescent="0.2">
      <c r="C150" s="172">
        <f t="shared" si="11"/>
        <v>137</v>
      </c>
      <c r="D150" s="19" t="s">
        <v>22</v>
      </c>
      <c r="E150" s="23">
        <f t="shared" si="9"/>
        <v>2070.1210000000001</v>
      </c>
      <c r="F150" s="6">
        <f t="shared" si="10"/>
        <v>1735.4069999999999</v>
      </c>
      <c r="G150" s="23">
        <v>780.34199999999998</v>
      </c>
      <c r="H150" s="6">
        <v>585.971</v>
      </c>
      <c r="I150" s="23">
        <v>1.0089999999999999</v>
      </c>
      <c r="J150" s="6">
        <v>0.17299999999999999</v>
      </c>
      <c r="K150" s="23">
        <v>1218.27</v>
      </c>
      <c r="L150" s="6">
        <v>1149.2629999999999</v>
      </c>
      <c r="M150" s="23">
        <v>70.5</v>
      </c>
      <c r="N150" s="22"/>
      <c r="O150" s="416"/>
      <c r="P150" s="417"/>
    </row>
    <row r="151" spans="3:16" ht="25.5" x14ac:dyDescent="0.2">
      <c r="C151" s="172">
        <f t="shared" si="11"/>
        <v>138</v>
      </c>
      <c r="D151" s="27" t="s">
        <v>312</v>
      </c>
      <c r="E151" s="23">
        <f t="shared" si="9"/>
        <v>261.87099999999998</v>
      </c>
      <c r="F151" s="6">
        <f t="shared" si="10"/>
        <v>252.44300000000001</v>
      </c>
      <c r="G151" s="23">
        <v>5.8109999999999999</v>
      </c>
      <c r="H151" s="6">
        <v>5.7279999999999998</v>
      </c>
      <c r="I151" s="259"/>
      <c r="J151" s="260"/>
      <c r="K151" s="23">
        <v>256.06</v>
      </c>
      <c r="L151" s="6">
        <v>246.715</v>
      </c>
      <c r="M151" s="23"/>
      <c r="N151" s="22"/>
      <c r="O151" s="416"/>
      <c r="P151" s="417"/>
    </row>
    <row r="152" spans="3:16" ht="25.5" x14ac:dyDescent="0.2">
      <c r="C152" s="172">
        <f t="shared" si="11"/>
        <v>139</v>
      </c>
      <c r="D152" s="27" t="s">
        <v>311</v>
      </c>
      <c r="E152" s="23">
        <f t="shared" si="9"/>
        <v>14.731</v>
      </c>
      <c r="F152" s="6">
        <f t="shared" si="10"/>
        <v>13.44</v>
      </c>
      <c r="G152" s="23"/>
      <c r="H152" s="6"/>
      <c r="I152" s="23">
        <v>0.7</v>
      </c>
      <c r="J152" s="6"/>
      <c r="K152" s="23">
        <v>14.031000000000001</v>
      </c>
      <c r="L152" s="6">
        <v>13.44</v>
      </c>
      <c r="M152" s="23"/>
      <c r="N152" s="22"/>
      <c r="O152" s="416"/>
      <c r="P152" s="417"/>
    </row>
    <row r="153" spans="3:16" x14ac:dyDescent="0.2">
      <c r="C153" s="172">
        <f t="shared" si="11"/>
        <v>140</v>
      </c>
      <c r="D153" s="19" t="s">
        <v>108</v>
      </c>
      <c r="E153" s="23">
        <f>+G153+I153+K153+M153+O153</f>
        <v>1742.0359999999998</v>
      </c>
      <c r="F153" s="6">
        <f t="shared" si="10"/>
        <v>1538.9870000000001</v>
      </c>
      <c r="G153" s="23">
        <v>466.39800000000002</v>
      </c>
      <c r="H153" s="6">
        <v>365.09699999999998</v>
      </c>
      <c r="I153" s="23">
        <v>15.103999999999999</v>
      </c>
      <c r="J153" s="6">
        <v>13.709</v>
      </c>
      <c r="K153" s="23">
        <v>1225.54</v>
      </c>
      <c r="L153" s="6">
        <v>1160.181</v>
      </c>
      <c r="M153" s="23">
        <v>30.817</v>
      </c>
      <c r="N153" s="22"/>
      <c r="O153" s="423">
        <v>4.1769999999999996</v>
      </c>
      <c r="P153" s="417"/>
    </row>
    <row r="154" spans="3:16" x14ac:dyDescent="0.2">
      <c r="C154" s="172">
        <f t="shared" si="11"/>
        <v>141</v>
      </c>
      <c r="D154" s="19" t="s">
        <v>23</v>
      </c>
      <c r="E154" s="23">
        <f t="shared" si="9"/>
        <v>1054.8820000000001</v>
      </c>
      <c r="F154" s="6">
        <f t="shared" si="10"/>
        <v>873.43799999999999</v>
      </c>
      <c r="G154" s="23">
        <v>410.21100000000001</v>
      </c>
      <c r="H154" s="6">
        <v>283.089</v>
      </c>
      <c r="I154" s="23">
        <v>3.0419999999999998</v>
      </c>
      <c r="J154" s="6">
        <v>1.589</v>
      </c>
      <c r="K154" s="23">
        <v>616.9</v>
      </c>
      <c r="L154" s="6">
        <v>588.76</v>
      </c>
      <c r="M154" s="23">
        <v>24.728999999999999</v>
      </c>
      <c r="N154" s="22"/>
      <c r="O154" s="416"/>
      <c r="P154" s="417"/>
    </row>
    <row r="155" spans="3:16" x14ac:dyDescent="0.2">
      <c r="C155" s="172">
        <f t="shared" si="11"/>
        <v>142</v>
      </c>
      <c r="D155" s="19" t="s">
        <v>109</v>
      </c>
      <c r="E155" s="23">
        <f>G155+I155+K155+M155</f>
        <v>69.686999999999998</v>
      </c>
      <c r="F155" s="6">
        <f>H155+J155+L155+N155</f>
        <v>58.561</v>
      </c>
      <c r="G155" s="23">
        <v>62.652999999999999</v>
      </c>
      <c r="H155" s="6">
        <v>57.173999999999999</v>
      </c>
      <c r="I155" s="259"/>
      <c r="J155" s="260"/>
      <c r="K155" s="23"/>
      <c r="L155" s="6"/>
      <c r="M155" s="23">
        <v>7.0339999999999998</v>
      </c>
      <c r="N155" s="22">
        <v>1.387</v>
      </c>
      <c r="O155" s="416"/>
      <c r="P155" s="417"/>
    </row>
    <row r="156" spans="3:16" x14ac:dyDescent="0.2">
      <c r="C156" s="172">
        <f t="shared" si="11"/>
        <v>143</v>
      </c>
      <c r="D156" s="19" t="s">
        <v>24</v>
      </c>
      <c r="E156" s="23">
        <f>+G156+I156+K156+M156+O156</f>
        <v>1047.0099999999998</v>
      </c>
      <c r="F156" s="6">
        <f t="shared" ref="E156:F159" si="12">+H156+J156+L156+N156</f>
        <v>833.68399999999997</v>
      </c>
      <c r="G156" s="23">
        <v>446.27199999999999</v>
      </c>
      <c r="H156" s="6">
        <v>287.33699999999999</v>
      </c>
      <c r="I156" s="23">
        <v>1.484</v>
      </c>
      <c r="J156" s="260"/>
      <c r="K156" s="292">
        <v>572.36199999999997</v>
      </c>
      <c r="L156" s="6">
        <v>546.34699999999998</v>
      </c>
      <c r="M156" s="23">
        <v>14.936999999999999</v>
      </c>
      <c r="N156" s="22"/>
      <c r="O156" s="423">
        <v>11.955</v>
      </c>
      <c r="P156" s="417"/>
    </row>
    <row r="157" spans="3:16" x14ac:dyDescent="0.2">
      <c r="C157" s="172">
        <f t="shared" si="11"/>
        <v>144</v>
      </c>
      <c r="D157" s="193" t="s">
        <v>269</v>
      </c>
      <c r="E157" s="23">
        <f t="shared" si="12"/>
        <v>449.21699999999998</v>
      </c>
      <c r="F157" s="6">
        <f t="shared" si="12"/>
        <v>402.20600000000002</v>
      </c>
      <c r="G157" s="23">
        <v>182.29400000000001</v>
      </c>
      <c r="H157" s="6">
        <v>147.65899999999999</v>
      </c>
      <c r="I157" s="259"/>
      <c r="J157" s="260"/>
      <c r="K157" s="292">
        <v>263.13900000000001</v>
      </c>
      <c r="L157" s="6">
        <v>254.547</v>
      </c>
      <c r="M157" s="23">
        <v>3.7839999999999998</v>
      </c>
      <c r="N157" s="22"/>
      <c r="O157" s="416"/>
      <c r="P157" s="417"/>
    </row>
    <row r="158" spans="3:16" x14ac:dyDescent="0.2">
      <c r="C158" s="172">
        <f t="shared" si="11"/>
        <v>145</v>
      </c>
      <c r="D158" s="234" t="s">
        <v>111</v>
      </c>
      <c r="E158" s="23">
        <f t="shared" si="12"/>
        <v>277.12200000000001</v>
      </c>
      <c r="F158" s="6">
        <f t="shared" si="12"/>
        <v>215.81200000000001</v>
      </c>
      <c r="G158" s="23">
        <v>165.49799999999999</v>
      </c>
      <c r="H158" s="6">
        <v>116.983</v>
      </c>
      <c r="I158" s="259"/>
      <c r="J158" s="260"/>
      <c r="K158" s="23">
        <v>102.574</v>
      </c>
      <c r="L158" s="6">
        <v>98.828999999999994</v>
      </c>
      <c r="M158" s="23">
        <v>9.0500000000000007</v>
      </c>
      <c r="N158" s="22"/>
      <c r="O158" s="416"/>
      <c r="P158" s="417"/>
    </row>
    <row r="159" spans="3:16" x14ac:dyDescent="0.2">
      <c r="C159" s="172">
        <f t="shared" si="11"/>
        <v>146</v>
      </c>
      <c r="D159" s="19" t="s">
        <v>112</v>
      </c>
      <c r="E159" s="23">
        <f t="shared" si="12"/>
        <v>59.391999999999996</v>
      </c>
      <c r="F159" s="6">
        <f t="shared" si="12"/>
        <v>50.180999999999997</v>
      </c>
      <c r="G159" s="23">
        <v>57.594999999999999</v>
      </c>
      <c r="H159" s="6">
        <v>50.180999999999997</v>
      </c>
      <c r="I159" s="259"/>
      <c r="J159" s="260"/>
      <c r="K159" s="23"/>
      <c r="L159" s="6"/>
      <c r="M159" s="23">
        <v>1.7969999999999999</v>
      </c>
      <c r="N159" s="22"/>
      <c r="O159" s="416"/>
      <c r="P159" s="417"/>
    </row>
    <row r="160" spans="3:16" x14ac:dyDescent="0.2">
      <c r="C160" s="172">
        <f t="shared" si="11"/>
        <v>147</v>
      </c>
      <c r="D160" s="19" t="s">
        <v>25</v>
      </c>
      <c r="E160" s="23">
        <f>G160+I160+K160+M160</f>
        <v>880.68499999999995</v>
      </c>
      <c r="F160" s="6">
        <f>H160+J160+L160+N160</f>
        <v>720.45500000000004</v>
      </c>
      <c r="G160" s="23">
        <v>282.46100000000001</v>
      </c>
      <c r="H160" s="6">
        <v>171.178</v>
      </c>
      <c r="I160" s="23">
        <v>4.7750000000000004</v>
      </c>
      <c r="J160" s="260"/>
      <c r="K160" s="23">
        <v>576.23699999999997</v>
      </c>
      <c r="L160" s="6">
        <v>549.27700000000004</v>
      </c>
      <c r="M160" s="23">
        <v>17.212</v>
      </c>
      <c r="N160" s="22"/>
      <c r="O160" s="416"/>
      <c r="P160" s="417"/>
    </row>
    <row r="161" spans="3:16" x14ac:dyDescent="0.2">
      <c r="C161" s="172">
        <f t="shared" si="11"/>
        <v>148</v>
      </c>
      <c r="D161" s="193" t="s">
        <v>270</v>
      </c>
      <c r="E161" s="23">
        <f>+G161+I161+K161+M161</f>
        <v>315.70600000000002</v>
      </c>
      <c r="F161" s="6">
        <f>+H161+J161+L161+N161</f>
        <v>246.54300000000001</v>
      </c>
      <c r="G161" s="23">
        <v>187.23699999999999</v>
      </c>
      <c r="H161" s="6">
        <v>137.017</v>
      </c>
      <c r="I161" s="23">
        <v>6.53</v>
      </c>
      <c r="J161" s="6">
        <v>2.2610000000000001</v>
      </c>
      <c r="K161" s="23">
        <v>110.98699999999999</v>
      </c>
      <c r="L161" s="6">
        <v>107.265</v>
      </c>
      <c r="M161" s="23">
        <v>10.952</v>
      </c>
      <c r="N161" s="22"/>
      <c r="O161" s="416"/>
      <c r="P161" s="417"/>
    </row>
    <row r="162" spans="3:16" x14ac:dyDescent="0.2">
      <c r="C162" s="172">
        <f t="shared" si="11"/>
        <v>149</v>
      </c>
      <c r="D162" s="19" t="s">
        <v>113</v>
      </c>
      <c r="E162" s="23">
        <f>G162+I162+K162+M162</f>
        <v>50.006</v>
      </c>
      <c r="F162" s="6">
        <f>H162+J162+L162+N162</f>
        <v>45.663999999999994</v>
      </c>
      <c r="G162" s="23">
        <v>48.451000000000001</v>
      </c>
      <c r="H162" s="6">
        <v>45.363999999999997</v>
      </c>
      <c r="I162" s="259"/>
      <c r="J162" s="260"/>
      <c r="K162" s="23"/>
      <c r="L162" s="6"/>
      <c r="M162" s="23">
        <v>1.5549999999999999</v>
      </c>
      <c r="N162" s="22">
        <v>0.3</v>
      </c>
      <c r="O162" s="416"/>
      <c r="P162" s="417"/>
    </row>
    <row r="163" spans="3:16" x14ac:dyDescent="0.2">
      <c r="C163" s="172">
        <f t="shared" si="11"/>
        <v>150</v>
      </c>
      <c r="D163" s="19" t="s">
        <v>114</v>
      </c>
      <c r="E163" s="23">
        <f t="shared" ref="E163:E171" si="13">+G163+I163+K163+M163</f>
        <v>1162.9229999999998</v>
      </c>
      <c r="F163" s="6">
        <f t="shared" ref="F163:F171" si="14">+H163+J163+L163+N163</f>
        <v>889.2360000000001</v>
      </c>
      <c r="G163" s="23">
        <v>519.44200000000001</v>
      </c>
      <c r="H163" s="6">
        <v>291.94099999999997</v>
      </c>
      <c r="I163" s="23">
        <v>5.7510000000000003</v>
      </c>
      <c r="J163" s="6">
        <v>4.6050000000000004</v>
      </c>
      <c r="K163" s="23">
        <v>621.65899999999999</v>
      </c>
      <c r="L163" s="6">
        <v>592.69000000000005</v>
      </c>
      <c r="M163" s="23">
        <v>16.071000000000002</v>
      </c>
      <c r="N163" s="22"/>
      <c r="O163" s="416"/>
      <c r="P163" s="417"/>
    </row>
    <row r="164" spans="3:16" s="173" customFormat="1" x14ac:dyDescent="0.2">
      <c r="C164" s="172">
        <f t="shared" si="11"/>
        <v>151</v>
      </c>
      <c r="D164" s="224" t="s">
        <v>37</v>
      </c>
      <c r="E164" s="31">
        <f t="shared" si="13"/>
        <v>457.827</v>
      </c>
      <c r="F164" s="9">
        <f t="shared" si="14"/>
        <v>392.19900000000001</v>
      </c>
      <c r="G164" s="31">
        <v>77.376000000000005</v>
      </c>
      <c r="H164" s="9">
        <v>52.390999999999998</v>
      </c>
      <c r="I164" s="23">
        <v>118.1</v>
      </c>
      <c r="J164" s="6">
        <v>90.96</v>
      </c>
      <c r="K164" s="31">
        <v>256.524</v>
      </c>
      <c r="L164" s="9">
        <v>248.84800000000001</v>
      </c>
      <c r="M164" s="31">
        <v>5.827</v>
      </c>
      <c r="N164" s="411"/>
      <c r="O164" s="420"/>
      <c r="P164" s="421"/>
    </row>
    <row r="165" spans="3:16" x14ac:dyDescent="0.2">
      <c r="C165" s="172">
        <f t="shared" si="11"/>
        <v>152</v>
      </c>
      <c r="D165" s="19" t="s">
        <v>115</v>
      </c>
      <c r="E165" s="23">
        <f t="shared" si="13"/>
        <v>586.75599999999997</v>
      </c>
      <c r="F165" s="6">
        <f t="shared" si="14"/>
        <v>523.52299999999991</v>
      </c>
      <c r="G165" s="23">
        <v>470.10899999999998</v>
      </c>
      <c r="H165" s="6">
        <v>428.24099999999999</v>
      </c>
      <c r="I165" s="23">
        <v>60</v>
      </c>
      <c r="J165" s="6">
        <v>59.142000000000003</v>
      </c>
      <c r="K165" s="23">
        <v>31</v>
      </c>
      <c r="L165" s="6">
        <v>30.556999999999999</v>
      </c>
      <c r="M165" s="23">
        <v>25.646999999999998</v>
      </c>
      <c r="N165" s="22">
        <v>5.5830000000000002</v>
      </c>
      <c r="O165" s="416"/>
      <c r="P165" s="417"/>
    </row>
    <row r="166" spans="3:16" x14ac:dyDescent="0.2">
      <c r="C166" s="172">
        <f t="shared" si="11"/>
        <v>153</v>
      </c>
      <c r="D166" s="19" t="s">
        <v>272</v>
      </c>
      <c r="E166" s="23">
        <f t="shared" si="13"/>
        <v>191.57900000000001</v>
      </c>
      <c r="F166" s="6">
        <f t="shared" si="14"/>
        <v>167.69799999999998</v>
      </c>
      <c r="G166" s="23">
        <v>143.36799999999999</v>
      </c>
      <c r="H166" s="6">
        <v>129.35499999999999</v>
      </c>
      <c r="I166" s="23">
        <v>18</v>
      </c>
      <c r="J166" s="6">
        <v>17.742999999999999</v>
      </c>
      <c r="K166" s="23">
        <v>18</v>
      </c>
      <c r="L166" s="6">
        <v>17.742999999999999</v>
      </c>
      <c r="M166" s="23">
        <v>12.211</v>
      </c>
      <c r="N166" s="22">
        <v>2.8570000000000002</v>
      </c>
      <c r="O166" s="416"/>
      <c r="P166" s="417"/>
    </row>
    <row r="167" spans="3:16" x14ac:dyDescent="0.2">
      <c r="C167" s="172">
        <f t="shared" si="11"/>
        <v>154</v>
      </c>
      <c r="D167" s="193" t="s">
        <v>271</v>
      </c>
      <c r="E167" s="23">
        <f>+G167+I167+K167+M167+O167</f>
        <v>305.97300000000001</v>
      </c>
      <c r="F167" s="6">
        <f t="shared" si="14"/>
        <v>244.749</v>
      </c>
      <c r="G167" s="23">
        <v>263.584</v>
      </c>
      <c r="H167" s="6">
        <v>218.56899999999999</v>
      </c>
      <c r="I167" s="23">
        <v>14.5</v>
      </c>
      <c r="J167" s="6">
        <v>14.292999999999999</v>
      </c>
      <c r="K167" s="23">
        <v>10.781000000000001</v>
      </c>
      <c r="L167" s="6">
        <v>10.627000000000001</v>
      </c>
      <c r="M167" s="23">
        <v>14.144</v>
      </c>
      <c r="N167" s="22">
        <v>1.26</v>
      </c>
      <c r="O167" s="423">
        <v>2.964</v>
      </c>
      <c r="P167" s="417"/>
    </row>
    <row r="168" spans="3:16" x14ac:dyDescent="0.2">
      <c r="C168" s="172">
        <f t="shared" si="11"/>
        <v>155</v>
      </c>
      <c r="D168" s="224" t="s">
        <v>26</v>
      </c>
      <c r="E168" s="23">
        <f>+G168+I168+K168+M168+O168</f>
        <v>196.44799999999998</v>
      </c>
      <c r="F168" s="6">
        <f t="shared" si="14"/>
        <v>118.328</v>
      </c>
      <c r="G168" s="23">
        <v>140.36699999999999</v>
      </c>
      <c r="H168" s="6">
        <v>118.328</v>
      </c>
      <c r="I168" s="23">
        <v>2.052</v>
      </c>
      <c r="J168" s="260"/>
      <c r="K168" s="23"/>
      <c r="L168" s="6"/>
      <c r="M168" s="23">
        <v>12.788</v>
      </c>
      <c r="N168" s="22"/>
      <c r="O168" s="423">
        <v>41.241</v>
      </c>
      <c r="P168" s="417"/>
    </row>
    <row r="169" spans="3:16" x14ac:dyDescent="0.2">
      <c r="C169" s="172">
        <f t="shared" si="11"/>
        <v>156</v>
      </c>
      <c r="D169" s="224" t="s">
        <v>27</v>
      </c>
      <c r="E169" s="23">
        <f t="shared" si="13"/>
        <v>157.05500000000001</v>
      </c>
      <c r="F169" s="6">
        <f t="shared" si="14"/>
        <v>149.82</v>
      </c>
      <c r="G169" s="23">
        <v>53.125999999999998</v>
      </c>
      <c r="H169" s="6">
        <v>47.701000000000001</v>
      </c>
      <c r="I169" s="259"/>
      <c r="J169" s="260"/>
      <c r="K169" s="23">
        <v>103.929</v>
      </c>
      <c r="L169" s="6">
        <v>102.119</v>
      </c>
      <c r="M169" s="23"/>
      <c r="N169" s="22"/>
      <c r="O169" s="416"/>
      <c r="P169" s="417"/>
    </row>
    <row r="170" spans="3:16" x14ac:dyDescent="0.2">
      <c r="C170" s="172">
        <f t="shared" si="11"/>
        <v>157</v>
      </c>
      <c r="D170" s="35" t="s">
        <v>116</v>
      </c>
      <c r="E170" s="23">
        <f t="shared" si="13"/>
        <v>491.36399999999998</v>
      </c>
      <c r="F170" s="6">
        <f t="shared" si="14"/>
        <v>401.50900000000001</v>
      </c>
      <c r="G170" s="39">
        <v>356.98899999999998</v>
      </c>
      <c r="H170" s="40">
        <v>285.589</v>
      </c>
      <c r="I170" s="23">
        <v>16.605</v>
      </c>
      <c r="J170" s="6">
        <v>14.711</v>
      </c>
      <c r="K170" s="23">
        <v>104.398</v>
      </c>
      <c r="L170" s="6">
        <v>100.512</v>
      </c>
      <c r="M170" s="23">
        <v>13.372</v>
      </c>
      <c r="N170" s="22">
        <v>0.69699999999999995</v>
      </c>
      <c r="O170" s="416"/>
      <c r="P170" s="417"/>
    </row>
    <row r="171" spans="3:16" ht="15" customHeight="1" thickBot="1" x14ac:dyDescent="0.25">
      <c r="C171" s="172">
        <f t="shared" si="11"/>
        <v>158</v>
      </c>
      <c r="D171" s="48" t="s">
        <v>233</v>
      </c>
      <c r="E171" s="50">
        <f t="shared" si="13"/>
        <v>392.20699999999999</v>
      </c>
      <c r="F171" s="52">
        <f t="shared" si="14"/>
        <v>322.03399999999999</v>
      </c>
      <c r="G171" s="50">
        <v>288.90199999999999</v>
      </c>
      <c r="H171" s="52">
        <v>240.14599999999999</v>
      </c>
      <c r="I171" s="50">
        <v>13.343999999999999</v>
      </c>
      <c r="J171" s="52">
        <v>1.8140000000000001</v>
      </c>
      <c r="K171" s="50">
        <v>82.849000000000004</v>
      </c>
      <c r="L171" s="52">
        <v>80.073999999999998</v>
      </c>
      <c r="M171" s="293">
        <v>7.1120000000000001</v>
      </c>
      <c r="N171" s="412"/>
      <c r="O171" s="416"/>
      <c r="P171" s="417"/>
    </row>
    <row r="172" spans="3:16" ht="13.5" thickBot="1" x14ac:dyDescent="0.25">
      <c r="C172" s="172">
        <f t="shared" si="11"/>
        <v>159</v>
      </c>
      <c r="D172" s="168" t="s">
        <v>42</v>
      </c>
      <c r="E172" s="65">
        <f>+G172+I172+K172+M172+O172</f>
        <v>50458.876000000004</v>
      </c>
      <c r="F172" s="58">
        <f>+H172+J172+L172+N172+P172</f>
        <v>25340.961999999996</v>
      </c>
      <c r="G172" s="57">
        <f t="shared" ref="G172:P172" si="15">G14+G17+G23+G24+G46+G55+G69+G73+G84+G87+G92+G113+SUM(G123:G171)</f>
        <v>27879.059999999998</v>
      </c>
      <c r="H172" s="58">
        <f t="shared" si="15"/>
        <v>13999.953999999996</v>
      </c>
      <c r="I172" s="57">
        <f t="shared" si="15"/>
        <v>11965.65</v>
      </c>
      <c r="J172" s="58">
        <f t="shared" si="15"/>
        <v>2807.4159999999993</v>
      </c>
      <c r="K172" s="57">
        <f t="shared" si="15"/>
        <v>8555.4</v>
      </c>
      <c r="L172" s="58">
        <f t="shared" si="15"/>
        <v>8161.101999999999</v>
      </c>
      <c r="M172" s="65">
        <f t="shared" si="15"/>
        <v>1402.8240000000001</v>
      </c>
      <c r="N172" s="65">
        <f t="shared" si="15"/>
        <v>325.16100000000006</v>
      </c>
      <c r="O172" s="57">
        <f t="shared" si="15"/>
        <v>655.94200000000001</v>
      </c>
      <c r="P172" s="58">
        <f t="shared" si="15"/>
        <v>47.328999999999994</v>
      </c>
    </row>
    <row r="173" spans="3:16" x14ac:dyDescent="0.2">
      <c r="C173" s="251"/>
    </row>
    <row r="174" spans="3:16" x14ac:dyDescent="0.2">
      <c r="C174" s="251"/>
      <c r="G174" s="249"/>
      <c r="I174" s="313"/>
    </row>
    <row r="175" spans="3:16" x14ac:dyDescent="0.2">
      <c r="C175" s="251"/>
      <c r="D175" s="4" t="s">
        <v>117</v>
      </c>
      <c r="F175" s="313"/>
    </row>
    <row r="176" spans="3:16" ht="25.5" x14ac:dyDescent="0.2">
      <c r="C176" s="251"/>
      <c r="D176" s="220" t="s">
        <v>264</v>
      </c>
      <c r="G176" s="313"/>
    </row>
    <row r="177" spans="3:4" x14ac:dyDescent="0.2">
      <c r="C177" s="251"/>
      <c r="D177" s="191" t="s">
        <v>314</v>
      </c>
    </row>
    <row r="178" spans="3:4" x14ac:dyDescent="0.2">
      <c r="D178" s="4" t="s">
        <v>118</v>
      </c>
    </row>
  </sheetData>
  <mergeCells count="11">
    <mergeCell ref="C12:C13"/>
    <mergeCell ref="D12:D13"/>
    <mergeCell ref="E12:F12"/>
    <mergeCell ref="O12:P12"/>
    <mergeCell ref="G2:H2"/>
    <mergeCell ref="D8:J8"/>
    <mergeCell ref="E9:H9"/>
    <mergeCell ref="G12:H12"/>
    <mergeCell ref="I12:J12"/>
    <mergeCell ref="K12:L12"/>
    <mergeCell ref="M12:N12"/>
  </mergeCells>
  <pageMargins left="0.74803149606299213" right="0" top="0.55118110236220474" bottom="0.19685039370078741" header="0.51181102362204722" footer="0.51181102362204722"/>
  <pageSetup paperSize="8" fitToWidth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38"/>
  <sheetViews>
    <sheetView zoomScaleNormal="100" workbookViewId="0">
      <pane xSplit="2" ySplit="13" topLeftCell="C95" activePane="bottomRight" state="frozen"/>
      <selection pane="topRight" activeCell="C1" sqref="C1"/>
      <selection pane="bottomLeft" activeCell="A14" sqref="A14"/>
      <selection pane="bottomRight" activeCell="J7" sqref="J7"/>
    </sheetView>
  </sheetViews>
  <sheetFormatPr defaultRowHeight="15" customHeight="1" x14ac:dyDescent="0.2"/>
  <cols>
    <col min="1" max="1" width="4.28515625" customWidth="1"/>
    <col min="2" max="2" width="60.5703125" customWidth="1"/>
    <col min="3" max="3" width="12.7109375" customWidth="1"/>
    <col min="4" max="4" width="11.42578125" customWidth="1"/>
    <col min="5" max="5" width="11.7109375" customWidth="1"/>
    <col min="6" max="6" width="10.7109375" customWidth="1"/>
    <col min="7" max="7" width="11.7109375" customWidth="1"/>
    <col min="8" max="8" width="10.7109375" customWidth="1"/>
    <col min="9" max="9" width="11.7109375" customWidth="1"/>
    <col min="10" max="10" width="10.7109375" customWidth="1"/>
    <col min="11" max="11" width="11.7109375" customWidth="1"/>
    <col min="12" max="12" width="10.7109375" customWidth="1"/>
    <col min="13" max="13" width="10.140625" customWidth="1"/>
    <col min="14" max="14" width="11.5703125" customWidth="1"/>
  </cols>
  <sheetData>
    <row r="1" spans="1:14" ht="18.75" customHeight="1" x14ac:dyDescent="0.2"/>
    <row r="2" spans="1:14" ht="15" customHeight="1" x14ac:dyDescent="0.2">
      <c r="I2" s="5" t="s">
        <v>28</v>
      </c>
      <c r="J2" s="5"/>
      <c r="K2" s="8"/>
    </row>
    <row r="3" spans="1:14" ht="15" customHeight="1" x14ac:dyDescent="0.2">
      <c r="I3" s="5" t="s">
        <v>491</v>
      </c>
      <c r="J3" s="4"/>
      <c r="K3" s="2"/>
    </row>
    <row r="4" spans="1:14" ht="15" customHeight="1" x14ac:dyDescent="0.2">
      <c r="I4" s="5" t="s">
        <v>490</v>
      </c>
      <c r="J4" s="5"/>
      <c r="K4" s="8"/>
    </row>
    <row r="6" spans="1:14" ht="15" customHeight="1" x14ac:dyDescent="0.25">
      <c r="B6" s="1" t="s">
        <v>331</v>
      </c>
      <c r="C6" s="1"/>
      <c r="D6" s="1"/>
      <c r="E6" s="1"/>
      <c r="F6" s="1"/>
      <c r="G6" s="1"/>
    </row>
    <row r="7" spans="1:14" ht="15" customHeight="1" x14ac:dyDescent="0.25">
      <c r="B7" s="1"/>
      <c r="C7" s="1" t="s">
        <v>332</v>
      </c>
      <c r="D7" s="1"/>
      <c r="E7" s="1"/>
      <c r="F7" s="1"/>
      <c r="G7" s="1"/>
    </row>
    <row r="11" spans="1:14" ht="15" customHeight="1" thickBot="1" x14ac:dyDescent="0.25">
      <c r="A11" s="173"/>
      <c r="B11" s="173"/>
      <c r="C11" s="173"/>
      <c r="D11" s="173"/>
      <c r="E11" s="173"/>
      <c r="F11" s="173"/>
      <c r="G11" s="173"/>
      <c r="H11" s="173"/>
      <c r="I11" s="174"/>
      <c r="J11" s="173"/>
      <c r="K11" s="175" t="s">
        <v>322</v>
      </c>
      <c r="L11" s="173"/>
    </row>
    <row r="12" spans="1:14" ht="15" customHeight="1" x14ac:dyDescent="0.2">
      <c r="A12" s="527"/>
      <c r="B12" s="529" t="s">
        <v>44</v>
      </c>
      <c r="C12" s="521" t="s">
        <v>45</v>
      </c>
      <c r="D12" s="522"/>
      <c r="E12" s="521" t="s">
        <v>47</v>
      </c>
      <c r="F12" s="522"/>
      <c r="G12" s="521" t="s">
        <v>315</v>
      </c>
      <c r="H12" s="522"/>
      <c r="I12" s="521" t="s">
        <v>313</v>
      </c>
      <c r="J12" s="522"/>
      <c r="K12" s="521" t="s">
        <v>49</v>
      </c>
      <c r="L12" s="522"/>
      <c r="M12" s="523" t="s">
        <v>348</v>
      </c>
      <c r="N12" s="524"/>
    </row>
    <row r="13" spans="1:14" ht="33" customHeight="1" thickBot="1" x14ac:dyDescent="0.25">
      <c r="A13" s="528"/>
      <c r="B13" s="530"/>
      <c r="C13" s="320" t="s">
        <v>45</v>
      </c>
      <c r="D13" s="321" t="s">
        <v>52</v>
      </c>
      <c r="E13" s="322" t="s">
        <v>45</v>
      </c>
      <c r="F13" s="323" t="s">
        <v>52</v>
      </c>
      <c r="G13" s="322" t="s">
        <v>45</v>
      </c>
      <c r="H13" s="323" t="s">
        <v>52</v>
      </c>
      <c r="I13" s="322" t="s">
        <v>45</v>
      </c>
      <c r="J13" s="323" t="s">
        <v>52</v>
      </c>
      <c r="K13" s="324" t="s">
        <v>45</v>
      </c>
      <c r="L13" s="323" t="s">
        <v>52</v>
      </c>
      <c r="M13" s="456" t="s">
        <v>45</v>
      </c>
      <c r="N13" s="374" t="s">
        <v>52</v>
      </c>
    </row>
    <row r="14" spans="1:14" ht="32.25" customHeight="1" thickBot="1" x14ac:dyDescent="0.3">
      <c r="A14" s="470">
        <v>1</v>
      </c>
      <c r="B14" s="314" t="s">
        <v>122</v>
      </c>
      <c r="C14" s="318">
        <f>E14+G14+I14+K14+M14</f>
        <v>6712.79</v>
      </c>
      <c r="D14" s="315">
        <f t="shared" ref="C14:D17" si="0">F14+H14+J14+L14</f>
        <v>5340.59</v>
      </c>
      <c r="E14" s="316">
        <f>E15+E18+E22+E25+E28+E32+E35+SUM(E38:E48)</f>
        <v>4967.768</v>
      </c>
      <c r="F14" s="317">
        <f>F15+F18+F22+F25+F28+F32+F35+SUM(F38:F48)</f>
        <v>3831.0409999999997</v>
      </c>
      <c r="G14" s="316">
        <f>G18+G23+SUM(G38:G48)+G25</f>
        <v>1653.4660000000001</v>
      </c>
      <c r="H14" s="317">
        <f>H18+H23+SUM(H38:H48)</f>
        <v>1509.549</v>
      </c>
      <c r="I14" s="318"/>
      <c r="J14" s="315"/>
      <c r="K14" s="319">
        <f>K25+SUM(K39:K48)</f>
        <v>44.432000000000002</v>
      </c>
      <c r="L14" s="430"/>
      <c r="M14" s="460">
        <f>M18</f>
        <v>47.124000000000002</v>
      </c>
      <c r="N14" s="457"/>
    </row>
    <row r="15" spans="1:14" ht="15" customHeight="1" x14ac:dyDescent="0.2">
      <c r="A15" s="471">
        <v>2</v>
      </c>
      <c r="B15" s="325" t="s">
        <v>53</v>
      </c>
      <c r="C15" s="198">
        <f t="shared" si="0"/>
        <v>175.285</v>
      </c>
      <c r="D15" s="210">
        <f t="shared" si="0"/>
        <v>91.176000000000002</v>
      </c>
      <c r="E15" s="195">
        <f>E16+E17</f>
        <v>175.285</v>
      </c>
      <c r="F15" s="196">
        <f>F16+F17</f>
        <v>91.176000000000002</v>
      </c>
      <c r="G15" s="198"/>
      <c r="H15" s="197"/>
      <c r="I15" s="198"/>
      <c r="J15" s="197"/>
      <c r="K15" s="178"/>
      <c r="L15" s="431"/>
      <c r="M15" s="458"/>
      <c r="N15" s="459"/>
    </row>
    <row r="16" spans="1:14" ht="15" customHeight="1" x14ac:dyDescent="0.2">
      <c r="A16" s="369">
        <f>A15+1</f>
        <v>3</v>
      </c>
      <c r="B16" s="326" t="s">
        <v>54</v>
      </c>
      <c r="C16" s="189">
        <f t="shared" si="0"/>
        <v>92.572000000000003</v>
      </c>
      <c r="D16" s="264">
        <f t="shared" si="0"/>
        <v>84.164000000000001</v>
      </c>
      <c r="E16" s="269">
        <v>92.572000000000003</v>
      </c>
      <c r="F16" s="270">
        <v>84.164000000000001</v>
      </c>
      <c r="G16" s="198"/>
      <c r="H16" s="197"/>
      <c r="I16" s="198"/>
      <c r="J16" s="197"/>
      <c r="K16" s="178"/>
      <c r="L16" s="431"/>
      <c r="M16" s="416"/>
      <c r="N16" s="417"/>
    </row>
    <row r="17" spans="1:20" ht="15" customHeight="1" x14ac:dyDescent="0.2">
      <c r="A17" s="369">
        <f t="shared" ref="A17:A80" si="1">A16+1</f>
        <v>4</v>
      </c>
      <c r="B17" s="327" t="s">
        <v>55</v>
      </c>
      <c r="C17" s="189">
        <f t="shared" si="0"/>
        <v>82.712999999999994</v>
      </c>
      <c r="D17" s="203">
        <f t="shared" si="0"/>
        <v>7.0119999999999996</v>
      </c>
      <c r="E17" s="271">
        <v>82.712999999999994</v>
      </c>
      <c r="F17" s="270">
        <v>7.0119999999999996</v>
      </c>
      <c r="G17" s="198"/>
      <c r="H17" s="197"/>
      <c r="I17" s="198"/>
      <c r="J17" s="197"/>
      <c r="K17" s="178"/>
      <c r="L17" s="431"/>
      <c r="M17" s="416"/>
      <c r="N17" s="417"/>
    </row>
    <row r="18" spans="1:20" ht="15" customHeight="1" x14ac:dyDescent="0.2">
      <c r="A18" s="369">
        <f t="shared" si="1"/>
        <v>5</v>
      </c>
      <c r="B18" s="328" t="s">
        <v>123</v>
      </c>
      <c r="C18" s="198">
        <f>SUM(C19:C21)</f>
        <v>4594.9859999999999</v>
      </c>
      <c r="D18" s="197">
        <f>SUM(D19:D21)</f>
        <v>3979.4780000000001</v>
      </c>
      <c r="E18" s="198">
        <f>SUM(E19:E21)</f>
        <v>4109.7309999999998</v>
      </c>
      <c r="F18" s="197">
        <f>SUM(F19:F21)</f>
        <v>3591.067</v>
      </c>
      <c r="G18" s="188">
        <f>G19+G20+G21</f>
        <v>438.13099999999997</v>
      </c>
      <c r="H18" s="202">
        <f>H19+H20+H21</f>
        <v>388.411</v>
      </c>
      <c r="I18" s="198"/>
      <c r="J18" s="197"/>
      <c r="K18" s="178"/>
      <c r="L18" s="431"/>
      <c r="M18" s="423">
        <f>M19</f>
        <v>47.124000000000002</v>
      </c>
      <c r="N18" s="417"/>
    </row>
    <row r="19" spans="1:20" ht="15" customHeight="1" x14ac:dyDescent="0.2">
      <c r="A19" s="369">
        <f t="shared" si="1"/>
        <v>6</v>
      </c>
      <c r="B19" s="327" t="s">
        <v>29</v>
      </c>
      <c r="C19" s="189">
        <f>E19+G19+I19+K19+M19</f>
        <v>4477.3360000000002</v>
      </c>
      <c r="D19" s="203">
        <f>F19+H19+J19+L19</f>
        <v>3979.4780000000001</v>
      </c>
      <c r="E19" s="239">
        <v>3992.0810000000001</v>
      </c>
      <c r="F19" s="247">
        <v>3591.067</v>
      </c>
      <c r="G19" s="185">
        <v>438.13099999999997</v>
      </c>
      <c r="H19" s="186">
        <v>388.411</v>
      </c>
      <c r="I19" s="185"/>
      <c r="J19" s="186"/>
      <c r="K19" s="181"/>
      <c r="L19" s="432"/>
      <c r="M19" s="416">
        <v>47.124000000000002</v>
      </c>
      <c r="N19" s="417"/>
    </row>
    <row r="20" spans="1:20" ht="15" customHeight="1" x14ac:dyDescent="0.2">
      <c r="A20" s="369">
        <f t="shared" si="1"/>
        <v>7</v>
      </c>
      <c r="B20" s="327" t="s">
        <v>57</v>
      </c>
      <c r="C20" s="185">
        <f t="shared" ref="C20:D38" si="2">E20+G20+I20+K20</f>
        <v>111.9</v>
      </c>
      <c r="D20" s="186"/>
      <c r="E20" s="185">
        <v>111.9</v>
      </c>
      <c r="F20" s="186"/>
      <c r="G20" s="185"/>
      <c r="H20" s="186"/>
      <c r="I20" s="185"/>
      <c r="J20" s="186"/>
      <c r="K20" s="181"/>
      <c r="L20" s="432"/>
      <c r="M20" s="416"/>
      <c r="N20" s="417"/>
    </row>
    <row r="21" spans="1:20" ht="26.25" customHeight="1" x14ac:dyDescent="0.2">
      <c r="A21" s="369">
        <f t="shared" si="1"/>
        <v>8</v>
      </c>
      <c r="B21" s="331" t="s">
        <v>333</v>
      </c>
      <c r="C21" s="185">
        <f t="shared" si="2"/>
        <v>5.75</v>
      </c>
      <c r="D21" s="186"/>
      <c r="E21" s="185">
        <v>5.75</v>
      </c>
      <c r="F21" s="186"/>
      <c r="G21" s="185"/>
      <c r="H21" s="186"/>
      <c r="I21" s="185"/>
      <c r="J21" s="186"/>
      <c r="K21" s="181"/>
      <c r="L21" s="432"/>
      <c r="M21" s="416"/>
      <c r="N21" s="417"/>
    </row>
    <row r="22" spans="1:20" ht="15" customHeight="1" x14ac:dyDescent="0.2">
      <c r="A22" s="369">
        <f t="shared" si="1"/>
        <v>9</v>
      </c>
      <c r="B22" s="311" t="s">
        <v>127</v>
      </c>
      <c r="C22" s="188">
        <f t="shared" si="2"/>
        <v>100.72499999999999</v>
      </c>
      <c r="D22" s="202">
        <f>F22+H22+J22+L22</f>
        <v>96.549000000000007</v>
      </c>
      <c r="E22" s="207">
        <v>100.72499999999999</v>
      </c>
      <c r="F22" s="202">
        <v>96.549000000000007</v>
      </c>
      <c r="G22" s="185"/>
      <c r="H22" s="186"/>
      <c r="I22" s="185"/>
      <c r="J22" s="186"/>
      <c r="K22" s="181"/>
      <c r="L22" s="432"/>
      <c r="M22" s="416"/>
      <c r="N22" s="417"/>
    </row>
    <row r="23" spans="1:20" ht="15" customHeight="1" x14ac:dyDescent="0.2">
      <c r="A23" s="369">
        <f t="shared" si="1"/>
        <v>10</v>
      </c>
      <c r="B23" s="311" t="s">
        <v>128</v>
      </c>
      <c r="C23" s="188">
        <f t="shared" si="2"/>
        <v>3.9350000000000001</v>
      </c>
      <c r="D23" s="202"/>
      <c r="E23" s="370">
        <f>E24</f>
        <v>0</v>
      </c>
      <c r="F23" s="200"/>
      <c r="G23" s="188">
        <f>G24</f>
        <v>3.9350000000000001</v>
      </c>
      <c r="H23" s="186"/>
      <c r="I23" s="185"/>
      <c r="J23" s="186"/>
      <c r="K23" s="181"/>
      <c r="L23" s="432"/>
      <c r="M23" s="416"/>
      <c r="N23" s="417"/>
      <c r="T23" s="5" t="s">
        <v>324</v>
      </c>
    </row>
    <row r="24" spans="1:20" ht="15" customHeight="1" x14ac:dyDescent="0.2">
      <c r="A24" s="369">
        <f t="shared" si="1"/>
        <v>11</v>
      </c>
      <c r="B24" s="327" t="s">
        <v>65</v>
      </c>
      <c r="C24" s="189">
        <f t="shared" si="2"/>
        <v>3.9350000000000001</v>
      </c>
      <c r="D24" s="202"/>
      <c r="E24" s="272"/>
      <c r="F24" s="202"/>
      <c r="G24" s="185">
        <v>3.9350000000000001</v>
      </c>
      <c r="H24" s="186"/>
      <c r="I24" s="185"/>
      <c r="J24" s="186"/>
      <c r="K24" s="183"/>
      <c r="L24" s="432"/>
      <c r="M24" s="416"/>
      <c r="N24" s="417"/>
    </row>
    <row r="25" spans="1:20" ht="15" customHeight="1" x14ac:dyDescent="0.2">
      <c r="A25" s="369">
        <f t="shared" si="1"/>
        <v>12</v>
      </c>
      <c r="B25" s="311" t="s">
        <v>248</v>
      </c>
      <c r="C25" s="188">
        <f t="shared" si="2"/>
        <v>50.21</v>
      </c>
      <c r="D25" s="202"/>
      <c r="E25" s="188">
        <f>E26+E27</f>
        <v>13.927</v>
      </c>
      <c r="F25" s="202"/>
      <c r="G25" s="188">
        <f>G26+G27</f>
        <v>0</v>
      </c>
      <c r="H25" s="202"/>
      <c r="I25" s="188"/>
      <c r="J25" s="202"/>
      <c r="K25" s="171">
        <f>K27</f>
        <v>36.283000000000001</v>
      </c>
      <c r="L25" s="433"/>
      <c r="M25" s="416"/>
      <c r="N25" s="417"/>
    </row>
    <row r="26" spans="1:20" ht="15" customHeight="1" x14ac:dyDescent="0.2">
      <c r="A26" s="369">
        <f t="shared" si="1"/>
        <v>13</v>
      </c>
      <c r="B26" s="327" t="s">
        <v>249</v>
      </c>
      <c r="C26" s="185">
        <f t="shared" si="2"/>
        <v>13.927</v>
      </c>
      <c r="D26" s="186"/>
      <c r="E26" s="185">
        <v>13.927</v>
      </c>
      <c r="F26" s="273"/>
      <c r="G26" s="201"/>
      <c r="H26" s="186"/>
      <c r="I26" s="185"/>
      <c r="J26" s="186"/>
      <c r="K26" s="184"/>
      <c r="L26" s="432"/>
      <c r="M26" s="416"/>
      <c r="N26" s="417"/>
    </row>
    <row r="27" spans="1:20" ht="15" customHeight="1" x14ac:dyDescent="0.2">
      <c r="A27" s="369">
        <f t="shared" si="1"/>
        <v>14</v>
      </c>
      <c r="B27" s="327" t="s">
        <v>250</v>
      </c>
      <c r="C27" s="185">
        <f t="shared" si="2"/>
        <v>36.283000000000001</v>
      </c>
      <c r="D27" s="186"/>
      <c r="E27" s="185"/>
      <c r="F27" s="186"/>
      <c r="G27" s="201"/>
      <c r="H27" s="186"/>
      <c r="I27" s="185"/>
      <c r="J27" s="186"/>
      <c r="K27" s="181">
        <v>36.283000000000001</v>
      </c>
      <c r="L27" s="432"/>
      <c r="M27" s="416"/>
      <c r="N27" s="417"/>
    </row>
    <row r="28" spans="1:20" ht="15" customHeight="1" x14ac:dyDescent="0.2">
      <c r="A28" s="369">
        <f t="shared" si="1"/>
        <v>15</v>
      </c>
      <c r="B28" s="330" t="s">
        <v>293</v>
      </c>
      <c r="C28" s="188">
        <f t="shared" si="2"/>
        <v>56.443999999999996</v>
      </c>
      <c r="D28" s="202"/>
      <c r="E28" s="188">
        <f>E29+E30+E31</f>
        <v>56.443999999999996</v>
      </c>
      <c r="F28" s="202"/>
      <c r="G28" s="185"/>
      <c r="H28" s="186"/>
      <c r="I28" s="185"/>
      <c r="J28" s="186"/>
      <c r="K28" s="181"/>
      <c r="L28" s="432"/>
      <c r="M28" s="416"/>
      <c r="N28" s="417"/>
    </row>
    <row r="29" spans="1:20" ht="15" customHeight="1" x14ac:dyDescent="0.2">
      <c r="A29" s="369">
        <f t="shared" si="1"/>
        <v>16</v>
      </c>
      <c r="B29" s="331" t="s">
        <v>79</v>
      </c>
      <c r="C29" s="185">
        <f t="shared" si="2"/>
        <v>38.198999999999998</v>
      </c>
      <c r="D29" s="186"/>
      <c r="E29" s="185">
        <v>38.198999999999998</v>
      </c>
      <c r="F29" s="186"/>
      <c r="G29" s="185"/>
      <c r="H29" s="186"/>
      <c r="I29" s="185"/>
      <c r="J29" s="186"/>
      <c r="K29" s="181"/>
      <c r="L29" s="432"/>
      <c r="M29" s="416"/>
      <c r="N29" s="417"/>
    </row>
    <row r="30" spans="1:20" ht="27" customHeight="1" x14ac:dyDescent="0.2">
      <c r="A30" s="369">
        <f t="shared" si="1"/>
        <v>17</v>
      </c>
      <c r="B30" s="332" t="s">
        <v>252</v>
      </c>
      <c r="C30" s="185">
        <f t="shared" si="2"/>
        <v>13.247999999999999</v>
      </c>
      <c r="D30" s="186"/>
      <c r="E30" s="185">
        <v>13.247999999999999</v>
      </c>
      <c r="F30" s="186"/>
      <c r="G30" s="185"/>
      <c r="H30" s="186"/>
      <c r="I30" s="185"/>
      <c r="J30" s="186"/>
      <c r="K30" s="181"/>
      <c r="L30" s="432"/>
      <c r="M30" s="416"/>
      <c r="N30" s="417"/>
    </row>
    <row r="31" spans="1:20" ht="15" customHeight="1" x14ac:dyDescent="0.2">
      <c r="A31" s="369">
        <f t="shared" si="1"/>
        <v>18</v>
      </c>
      <c r="B31" s="333" t="s">
        <v>317</v>
      </c>
      <c r="C31" s="14">
        <f t="shared" si="2"/>
        <v>4.9969999999999999</v>
      </c>
      <c r="D31" s="25"/>
      <c r="E31" s="259">
        <v>4.9969999999999999</v>
      </c>
      <c r="F31" s="186"/>
      <c r="G31" s="185"/>
      <c r="H31" s="186"/>
      <c r="I31" s="185"/>
      <c r="J31" s="186"/>
      <c r="K31" s="181"/>
      <c r="L31" s="432"/>
      <c r="M31" s="416"/>
      <c r="N31" s="417"/>
    </row>
    <row r="32" spans="1:20" ht="15" customHeight="1" x14ac:dyDescent="0.2">
      <c r="A32" s="369">
        <f t="shared" si="1"/>
        <v>19</v>
      </c>
      <c r="B32" s="311" t="s">
        <v>137</v>
      </c>
      <c r="C32" s="188">
        <f t="shared" si="2"/>
        <v>7.1050000000000004</v>
      </c>
      <c r="D32" s="186"/>
      <c r="E32" s="188">
        <f>E33+E34</f>
        <v>7.1050000000000004</v>
      </c>
      <c r="F32" s="186"/>
      <c r="G32" s="185"/>
      <c r="H32" s="186"/>
      <c r="I32" s="185"/>
      <c r="J32" s="186"/>
      <c r="K32" s="181"/>
      <c r="L32" s="432"/>
      <c r="M32" s="416"/>
      <c r="N32" s="417"/>
    </row>
    <row r="33" spans="1:14" ht="15" customHeight="1" x14ac:dyDescent="0.2">
      <c r="A33" s="369">
        <f t="shared" si="1"/>
        <v>20</v>
      </c>
      <c r="B33" s="327" t="s">
        <v>83</v>
      </c>
      <c r="C33" s="185">
        <f t="shared" si="2"/>
        <v>5.4</v>
      </c>
      <c r="D33" s="186"/>
      <c r="E33" s="185">
        <v>5.4</v>
      </c>
      <c r="F33" s="186"/>
      <c r="G33" s="185"/>
      <c r="H33" s="186"/>
      <c r="I33" s="185"/>
      <c r="J33" s="186"/>
      <c r="K33" s="181"/>
      <c r="L33" s="432"/>
      <c r="M33" s="416"/>
      <c r="N33" s="417"/>
    </row>
    <row r="34" spans="1:14" ht="15" customHeight="1" x14ac:dyDescent="0.2">
      <c r="A34" s="369">
        <f t="shared" si="1"/>
        <v>21</v>
      </c>
      <c r="B34" s="327" t="s">
        <v>84</v>
      </c>
      <c r="C34" s="185">
        <f t="shared" si="2"/>
        <v>1.7050000000000001</v>
      </c>
      <c r="D34" s="186"/>
      <c r="E34" s="248">
        <v>1.7050000000000001</v>
      </c>
      <c r="F34" s="247"/>
      <c r="G34" s="185"/>
      <c r="H34" s="186"/>
      <c r="I34" s="185"/>
      <c r="J34" s="186"/>
      <c r="K34" s="181"/>
      <c r="L34" s="432"/>
      <c r="M34" s="416"/>
      <c r="N34" s="417"/>
    </row>
    <row r="35" spans="1:14" ht="15" customHeight="1" x14ac:dyDescent="0.2">
      <c r="A35" s="369">
        <f t="shared" si="1"/>
        <v>22</v>
      </c>
      <c r="B35" s="334" t="s">
        <v>310</v>
      </c>
      <c r="C35" s="23">
        <f t="shared" si="2"/>
        <v>257.01</v>
      </c>
      <c r="D35" s="6"/>
      <c r="E35" s="23">
        <f>+E37+E36</f>
        <v>257.01</v>
      </c>
      <c r="F35" s="247"/>
      <c r="G35" s="185"/>
      <c r="H35" s="186"/>
      <c r="I35" s="185"/>
      <c r="J35" s="186"/>
      <c r="K35" s="181"/>
      <c r="L35" s="432"/>
      <c r="M35" s="416"/>
      <c r="N35" s="417"/>
    </row>
    <row r="36" spans="1:14" ht="15" customHeight="1" x14ac:dyDescent="0.2">
      <c r="A36" s="369">
        <f t="shared" si="1"/>
        <v>23</v>
      </c>
      <c r="B36" s="329" t="s">
        <v>278</v>
      </c>
      <c r="C36" s="14">
        <f t="shared" si="2"/>
        <v>44.42</v>
      </c>
      <c r="D36" s="6"/>
      <c r="E36" s="14">
        <v>44.42</v>
      </c>
      <c r="F36" s="247"/>
      <c r="G36" s="185"/>
      <c r="H36" s="186"/>
      <c r="I36" s="185"/>
      <c r="J36" s="186"/>
      <c r="K36" s="181"/>
      <c r="L36" s="432"/>
      <c r="M36" s="416"/>
      <c r="N36" s="417"/>
    </row>
    <row r="37" spans="1:14" ht="15" customHeight="1" x14ac:dyDescent="0.2">
      <c r="A37" s="369">
        <f t="shared" si="1"/>
        <v>24</v>
      </c>
      <c r="B37" s="329" t="s">
        <v>277</v>
      </c>
      <c r="C37" s="14">
        <f t="shared" si="2"/>
        <v>212.59</v>
      </c>
      <c r="D37" s="25"/>
      <c r="E37" s="14">
        <v>212.59</v>
      </c>
      <c r="F37" s="247"/>
      <c r="G37" s="185"/>
      <c r="H37" s="186"/>
      <c r="I37" s="185"/>
      <c r="J37" s="186"/>
      <c r="K37" s="181"/>
      <c r="L37" s="432"/>
      <c r="M37" s="416"/>
      <c r="N37" s="417"/>
    </row>
    <row r="38" spans="1:14" ht="15" customHeight="1" x14ac:dyDescent="0.2">
      <c r="A38" s="369">
        <f t="shared" si="1"/>
        <v>25</v>
      </c>
      <c r="B38" s="311" t="s">
        <v>1</v>
      </c>
      <c r="C38" s="188">
        <f t="shared" si="2"/>
        <v>1341.2930000000001</v>
      </c>
      <c r="D38" s="202">
        <f t="shared" si="2"/>
        <v>1173.3869999999999</v>
      </c>
      <c r="E38" s="237">
        <v>132.393</v>
      </c>
      <c r="F38" s="238">
        <v>52.249000000000002</v>
      </c>
      <c r="G38" s="188">
        <v>1208.9000000000001</v>
      </c>
      <c r="H38" s="202">
        <v>1121.1379999999999</v>
      </c>
      <c r="I38" s="188"/>
      <c r="J38" s="202"/>
      <c r="K38" s="180"/>
      <c r="L38" s="434"/>
      <c r="M38" s="416"/>
      <c r="N38" s="417"/>
    </row>
    <row r="39" spans="1:14" ht="15" customHeight="1" x14ac:dyDescent="0.2">
      <c r="A39" s="369">
        <f t="shared" si="1"/>
        <v>26</v>
      </c>
      <c r="B39" s="311" t="s">
        <v>7</v>
      </c>
      <c r="C39" s="188">
        <f t="shared" ref="C39:C62" si="3">E39+G39+I39+K39</f>
        <v>31.123000000000001</v>
      </c>
      <c r="D39" s="202"/>
      <c r="E39" s="237">
        <v>29.623000000000001</v>
      </c>
      <c r="F39" s="238"/>
      <c r="G39" s="188">
        <v>0.5</v>
      </c>
      <c r="H39" s="202"/>
      <c r="I39" s="188"/>
      <c r="J39" s="202"/>
      <c r="K39" s="180">
        <v>1</v>
      </c>
      <c r="L39" s="434"/>
      <c r="M39" s="416"/>
      <c r="N39" s="417"/>
    </row>
    <row r="40" spans="1:14" ht="15" customHeight="1" x14ac:dyDescent="0.2">
      <c r="A40" s="369">
        <f t="shared" si="1"/>
        <v>27</v>
      </c>
      <c r="B40" s="311" t="s">
        <v>8</v>
      </c>
      <c r="C40" s="188">
        <f t="shared" si="3"/>
        <v>19.518000000000001</v>
      </c>
      <c r="D40" s="202"/>
      <c r="E40" s="237">
        <v>14.882999999999999</v>
      </c>
      <c r="F40" s="238"/>
      <c r="G40" s="188">
        <v>0.5</v>
      </c>
      <c r="H40" s="202"/>
      <c r="I40" s="188"/>
      <c r="J40" s="202"/>
      <c r="K40" s="180">
        <v>4.1349999999999998</v>
      </c>
      <c r="L40" s="434"/>
      <c r="M40" s="416"/>
      <c r="N40" s="417"/>
    </row>
    <row r="41" spans="1:14" ht="15" customHeight="1" x14ac:dyDescent="0.2">
      <c r="A41" s="369">
        <f t="shared" si="1"/>
        <v>28</v>
      </c>
      <c r="B41" s="311" t="s">
        <v>9</v>
      </c>
      <c r="C41" s="188">
        <f t="shared" si="3"/>
        <v>9.0259999999999998</v>
      </c>
      <c r="D41" s="202"/>
      <c r="E41" s="237">
        <v>7.9969999999999999</v>
      </c>
      <c r="F41" s="238"/>
      <c r="G41" s="188">
        <v>0.5</v>
      </c>
      <c r="H41" s="202"/>
      <c r="I41" s="188"/>
      <c r="J41" s="202"/>
      <c r="K41" s="180">
        <v>0.52900000000000003</v>
      </c>
      <c r="L41" s="434"/>
      <c r="M41" s="416"/>
      <c r="N41" s="417"/>
    </row>
    <row r="42" spans="1:14" ht="15" customHeight="1" x14ac:dyDescent="0.2">
      <c r="A42" s="369">
        <f t="shared" si="1"/>
        <v>29</v>
      </c>
      <c r="B42" s="311" t="s">
        <v>10</v>
      </c>
      <c r="C42" s="188">
        <f t="shared" si="3"/>
        <v>4.0960000000000001</v>
      </c>
      <c r="D42" s="202"/>
      <c r="E42" s="237">
        <v>4.0960000000000001</v>
      </c>
      <c r="F42" s="238"/>
      <c r="G42" s="188"/>
      <c r="H42" s="202"/>
      <c r="I42" s="188"/>
      <c r="J42" s="202"/>
      <c r="K42" s="180"/>
      <c r="L42" s="434"/>
      <c r="M42" s="416"/>
      <c r="N42" s="417"/>
    </row>
    <row r="43" spans="1:14" ht="15" customHeight="1" x14ac:dyDescent="0.2">
      <c r="A43" s="369">
        <f t="shared" si="1"/>
        <v>30</v>
      </c>
      <c r="B43" s="311" t="s">
        <v>11</v>
      </c>
      <c r="C43" s="188">
        <f t="shared" si="3"/>
        <v>11.841000000000001</v>
      </c>
      <c r="D43" s="202"/>
      <c r="E43" s="237">
        <v>11.114000000000001</v>
      </c>
      <c r="F43" s="238"/>
      <c r="G43" s="188"/>
      <c r="H43" s="202"/>
      <c r="I43" s="188"/>
      <c r="J43" s="202"/>
      <c r="K43" s="180">
        <v>0.72699999999999998</v>
      </c>
      <c r="L43" s="434"/>
      <c r="M43" s="416"/>
      <c r="N43" s="417"/>
    </row>
    <row r="44" spans="1:14" ht="15" customHeight="1" x14ac:dyDescent="0.2">
      <c r="A44" s="369">
        <f t="shared" si="1"/>
        <v>31</v>
      </c>
      <c r="B44" s="311" t="s">
        <v>12</v>
      </c>
      <c r="C44" s="188">
        <f t="shared" si="3"/>
        <v>10.353999999999999</v>
      </c>
      <c r="D44" s="202"/>
      <c r="E44" s="237">
        <v>9.3829999999999991</v>
      </c>
      <c r="F44" s="238"/>
      <c r="G44" s="188"/>
      <c r="H44" s="202"/>
      <c r="I44" s="188"/>
      <c r="J44" s="202"/>
      <c r="K44" s="180">
        <v>0.97099999999999997</v>
      </c>
      <c r="L44" s="434"/>
      <c r="M44" s="416"/>
      <c r="N44" s="417"/>
    </row>
    <row r="45" spans="1:14" ht="15" customHeight="1" x14ac:dyDescent="0.2">
      <c r="A45" s="369">
        <f t="shared" si="1"/>
        <v>32</v>
      </c>
      <c r="B45" s="311" t="s">
        <v>13</v>
      </c>
      <c r="C45" s="188">
        <f t="shared" si="3"/>
        <v>15.103</v>
      </c>
      <c r="D45" s="202"/>
      <c r="E45" s="237">
        <v>13.988</v>
      </c>
      <c r="F45" s="238"/>
      <c r="G45" s="188">
        <v>0.5</v>
      </c>
      <c r="H45" s="202"/>
      <c r="I45" s="188"/>
      <c r="J45" s="202"/>
      <c r="K45" s="180">
        <v>0.61499999999999999</v>
      </c>
      <c r="L45" s="434"/>
      <c r="M45" s="416"/>
      <c r="N45" s="417"/>
    </row>
    <row r="46" spans="1:14" ht="15" customHeight="1" x14ac:dyDescent="0.2">
      <c r="A46" s="369">
        <f t="shared" si="1"/>
        <v>33</v>
      </c>
      <c r="B46" s="311" t="s">
        <v>14</v>
      </c>
      <c r="C46" s="188">
        <f t="shared" si="3"/>
        <v>6.5379999999999994</v>
      </c>
      <c r="D46" s="202"/>
      <c r="E46" s="237">
        <v>6.4379999999999997</v>
      </c>
      <c r="F46" s="238"/>
      <c r="G46" s="188"/>
      <c r="H46" s="202"/>
      <c r="I46" s="188"/>
      <c r="J46" s="202"/>
      <c r="K46" s="180">
        <v>0.1</v>
      </c>
      <c r="L46" s="434"/>
      <c r="M46" s="416"/>
      <c r="N46" s="417"/>
    </row>
    <row r="47" spans="1:14" ht="15" customHeight="1" x14ac:dyDescent="0.2">
      <c r="A47" s="369">
        <f t="shared" si="1"/>
        <v>34</v>
      </c>
      <c r="B47" s="311" t="s">
        <v>31</v>
      </c>
      <c r="C47" s="188">
        <f t="shared" si="3"/>
        <v>6.2850000000000001</v>
      </c>
      <c r="D47" s="202"/>
      <c r="E47" s="237">
        <v>5.7850000000000001</v>
      </c>
      <c r="F47" s="238"/>
      <c r="G47" s="188">
        <v>0.5</v>
      </c>
      <c r="H47" s="202"/>
      <c r="I47" s="188"/>
      <c r="J47" s="202"/>
      <c r="K47" s="180"/>
      <c r="L47" s="434"/>
      <c r="M47" s="416"/>
      <c r="N47" s="417"/>
    </row>
    <row r="48" spans="1:14" ht="15" customHeight="1" thickBot="1" x14ac:dyDescent="0.25">
      <c r="A48" s="469">
        <f t="shared" si="1"/>
        <v>35</v>
      </c>
      <c r="B48" s="335" t="s">
        <v>15</v>
      </c>
      <c r="C48" s="207">
        <f t="shared" si="3"/>
        <v>11.912999999999998</v>
      </c>
      <c r="D48" s="217"/>
      <c r="E48" s="252">
        <v>11.840999999999999</v>
      </c>
      <c r="F48" s="274"/>
      <c r="G48" s="207"/>
      <c r="H48" s="217"/>
      <c r="I48" s="204"/>
      <c r="J48" s="212"/>
      <c r="K48" s="241">
        <v>7.1999999999999995E-2</v>
      </c>
      <c r="L48" s="435"/>
      <c r="M48" s="422"/>
      <c r="N48" s="413"/>
    </row>
    <row r="49" spans="1:14" ht="33" customHeight="1" thickBot="1" x14ac:dyDescent="0.3">
      <c r="A49" s="470">
        <f t="shared" si="1"/>
        <v>36</v>
      </c>
      <c r="B49" s="336" t="s">
        <v>142</v>
      </c>
      <c r="C49" s="205">
        <f>E49+G49+I49+K49+M49</f>
        <v>18580.118000000002</v>
      </c>
      <c r="D49" s="206">
        <f t="shared" ref="D49:D51" si="4">F49+H49+J49+L49</f>
        <v>14883.821</v>
      </c>
      <c r="E49" s="57">
        <f>E50+SUM(E64:E100)</f>
        <v>8800.2180000000044</v>
      </c>
      <c r="F49" s="58">
        <f t="shared" ref="F49:J49" si="5">F50+SUM(F64:F100)</f>
        <v>6365.0910000000003</v>
      </c>
      <c r="G49" s="218">
        <f t="shared" si="5"/>
        <v>592.01100000000008</v>
      </c>
      <c r="H49" s="219">
        <f t="shared" si="5"/>
        <v>341.40400000000005</v>
      </c>
      <c r="I49" s="266">
        <f t="shared" si="5"/>
        <v>8555.4</v>
      </c>
      <c r="J49" s="213">
        <f t="shared" si="5"/>
        <v>8161.101999999999</v>
      </c>
      <c r="K49" s="177">
        <f>SUM(K64:K100)</f>
        <v>500.95800000000008</v>
      </c>
      <c r="L49" s="436">
        <f>SUM(L64:L100)</f>
        <v>16.224</v>
      </c>
      <c r="M49" s="57">
        <f t="shared" ref="M49" si="6">M50+SUM(M64:M100)</f>
        <v>131.53099999999998</v>
      </c>
      <c r="N49" s="457"/>
    </row>
    <row r="50" spans="1:14" ht="15" customHeight="1" x14ac:dyDescent="0.2">
      <c r="A50" s="471">
        <f t="shared" si="1"/>
        <v>37</v>
      </c>
      <c r="B50" s="328" t="s">
        <v>288</v>
      </c>
      <c r="C50" s="198">
        <f t="shared" si="3"/>
        <v>604.94000000000005</v>
      </c>
      <c r="D50" s="197">
        <f t="shared" si="4"/>
        <v>31.827000000000002</v>
      </c>
      <c r="E50" s="198">
        <f>SUM(E51:E63)</f>
        <v>393.40900000000005</v>
      </c>
      <c r="F50" s="197"/>
      <c r="G50" s="245">
        <f>SUM(G51:G63)</f>
        <v>211.53100000000001</v>
      </c>
      <c r="H50" s="246">
        <f>SUM(H51:H61)</f>
        <v>31.827000000000002</v>
      </c>
      <c r="I50" s="281"/>
      <c r="J50" s="282"/>
      <c r="K50" s="184"/>
      <c r="L50" s="437"/>
      <c r="M50" s="458"/>
      <c r="N50" s="459"/>
    </row>
    <row r="51" spans="1:14" ht="15" customHeight="1" x14ac:dyDescent="0.2">
      <c r="A51" s="369">
        <f t="shared" si="1"/>
        <v>38</v>
      </c>
      <c r="B51" s="327" t="s">
        <v>90</v>
      </c>
      <c r="C51" s="185">
        <f t="shared" si="3"/>
        <v>134.173</v>
      </c>
      <c r="D51" s="197">
        <f t="shared" si="4"/>
        <v>31.827000000000002</v>
      </c>
      <c r="E51" s="185"/>
      <c r="F51" s="186"/>
      <c r="G51" s="248">
        <v>134.173</v>
      </c>
      <c r="H51" s="247">
        <v>31.827000000000002</v>
      </c>
      <c r="I51" s="185"/>
      <c r="J51" s="186"/>
      <c r="K51" s="181"/>
      <c r="L51" s="432"/>
      <c r="M51" s="416"/>
      <c r="N51" s="417"/>
    </row>
    <row r="52" spans="1:14" ht="15" customHeight="1" x14ac:dyDescent="0.2">
      <c r="A52" s="369">
        <f t="shared" si="1"/>
        <v>39</v>
      </c>
      <c r="B52" s="327" t="s">
        <v>91</v>
      </c>
      <c r="C52" s="185">
        <f t="shared" si="3"/>
        <v>5.7770000000000001</v>
      </c>
      <c r="D52" s="186"/>
      <c r="E52" s="185">
        <v>5.7770000000000001</v>
      </c>
      <c r="F52" s="186"/>
      <c r="G52" s="185"/>
      <c r="H52" s="186"/>
      <c r="I52" s="185"/>
      <c r="J52" s="186"/>
      <c r="K52" s="181"/>
      <c r="L52" s="432"/>
      <c r="M52" s="416"/>
      <c r="N52" s="417"/>
    </row>
    <row r="53" spans="1:14" ht="15" customHeight="1" x14ac:dyDescent="0.2">
      <c r="A53" s="369">
        <f t="shared" si="1"/>
        <v>40</v>
      </c>
      <c r="B53" s="327" t="s">
        <v>94</v>
      </c>
      <c r="C53" s="185">
        <f t="shared" si="3"/>
        <v>1.2</v>
      </c>
      <c r="D53" s="186"/>
      <c r="E53" s="185">
        <v>1.2</v>
      </c>
      <c r="F53" s="186"/>
      <c r="G53" s="185"/>
      <c r="H53" s="186"/>
      <c r="I53" s="185"/>
      <c r="J53" s="186"/>
      <c r="K53" s="181"/>
      <c r="L53" s="432"/>
      <c r="M53" s="416"/>
      <c r="N53" s="417"/>
    </row>
    <row r="54" spans="1:14" ht="15" customHeight="1" x14ac:dyDescent="0.2">
      <c r="A54" s="369">
        <f t="shared" si="1"/>
        <v>41</v>
      </c>
      <c r="B54" s="327" t="s">
        <v>303</v>
      </c>
      <c r="C54" s="185">
        <f t="shared" si="3"/>
        <v>332.65999999999997</v>
      </c>
      <c r="D54" s="186"/>
      <c r="E54" s="185">
        <v>255.30199999999999</v>
      </c>
      <c r="F54" s="186"/>
      <c r="G54" s="185">
        <v>77.358000000000004</v>
      </c>
      <c r="H54" s="186"/>
      <c r="I54" s="185"/>
      <c r="J54" s="186"/>
      <c r="K54" s="181"/>
      <c r="L54" s="432"/>
      <c r="M54" s="416"/>
      <c r="N54" s="417"/>
    </row>
    <row r="55" spans="1:14" ht="15" customHeight="1" x14ac:dyDescent="0.2">
      <c r="A55" s="369">
        <f t="shared" si="1"/>
        <v>42</v>
      </c>
      <c r="B55" s="327" t="s">
        <v>304</v>
      </c>
      <c r="C55" s="185">
        <f t="shared" si="3"/>
        <v>3.7519999999999998</v>
      </c>
      <c r="D55" s="186"/>
      <c r="E55" s="185">
        <v>3.7519999999999998</v>
      </c>
      <c r="F55" s="186"/>
      <c r="G55" s="185"/>
      <c r="H55" s="186"/>
      <c r="I55" s="185"/>
      <c r="J55" s="186"/>
      <c r="K55" s="181"/>
      <c r="L55" s="432"/>
      <c r="M55" s="416"/>
      <c r="N55" s="417"/>
    </row>
    <row r="56" spans="1:14" ht="15" customHeight="1" x14ac:dyDescent="0.2">
      <c r="A56" s="369">
        <f t="shared" si="1"/>
        <v>43</v>
      </c>
      <c r="B56" s="332" t="s">
        <v>93</v>
      </c>
      <c r="C56" s="185">
        <f t="shared" si="3"/>
        <v>5.8090000000000002</v>
      </c>
      <c r="D56" s="186"/>
      <c r="E56" s="185">
        <v>5.8090000000000002</v>
      </c>
      <c r="F56" s="186"/>
      <c r="G56" s="185"/>
      <c r="H56" s="186"/>
      <c r="I56" s="185"/>
      <c r="J56" s="186"/>
      <c r="K56" s="181"/>
      <c r="L56" s="432"/>
      <c r="M56" s="416"/>
      <c r="N56" s="417"/>
    </row>
    <row r="57" spans="1:14" ht="15" customHeight="1" x14ac:dyDescent="0.2">
      <c r="A57" s="369">
        <f t="shared" si="1"/>
        <v>44</v>
      </c>
      <c r="B57" s="337" t="s">
        <v>305</v>
      </c>
      <c r="C57" s="14">
        <f t="shared" si="3"/>
        <v>29.260999999999999</v>
      </c>
      <c r="D57" s="186"/>
      <c r="E57" s="14">
        <v>29.260999999999999</v>
      </c>
      <c r="F57" s="186"/>
      <c r="G57" s="185"/>
      <c r="H57" s="186"/>
      <c r="I57" s="185"/>
      <c r="J57" s="186"/>
      <c r="K57" s="181"/>
      <c r="L57" s="432"/>
      <c r="M57" s="416"/>
      <c r="N57" s="417"/>
    </row>
    <row r="58" spans="1:14" ht="15" customHeight="1" x14ac:dyDescent="0.2">
      <c r="A58" s="369">
        <f t="shared" si="1"/>
        <v>45</v>
      </c>
      <c r="B58" s="337" t="s">
        <v>244</v>
      </c>
      <c r="C58" s="14">
        <f t="shared" si="3"/>
        <v>37.588999999999999</v>
      </c>
      <c r="D58" s="186"/>
      <c r="E58" s="14">
        <v>37.588999999999999</v>
      </c>
      <c r="F58" s="186"/>
      <c r="G58" s="185"/>
      <c r="H58" s="186"/>
      <c r="I58" s="185"/>
      <c r="J58" s="186"/>
      <c r="K58" s="181"/>
      <c r="L58" s="432"/>
      <c r="M58" s="416"/>
      <c r="N58" s="417"/>
    </row>
    <row r="59" spans="1:14" ht="15" customHeight="1" x14ac:dyDescent="0.2">
      <c r="A59" s="369">
        <f t="shared" si="1"/>
        <v>46</v>
      </c>
      <c r="B59" s="337" t="s">
        <v>306</v>
      </c>
      <c r="C59" s="14">
        <f t="shared" si="3"/>
        <v>25</v>
      </c>
      <c r="D59" s="186"/>
      <c r="E59" s="14">
        <v>25</v>
      </c>
      <c r="F59" s="186"/>
      <c r="G59" s="185"/>
      <c r="H59" s="186"/>
      <c r="I59" s="185"/>
      <c r="J59" s="186"/>
      <c r="K59" s="181"/>
      <c r="L59" s="432"/>
      <c r="M59" s="416"/>
      <c r="N59" s="417"/>
    </row>
    <row r="60" spans="1:14" ht="25.5" customHeight="1" x14ac:dyDescent="0.2">
      <c r="A60" s="369">
        <f t="shared" si="1"/>
        <v>47</v>
      </c>
      <c r="B60" s="338" t="s">
        <v>307</v>
      </c>
      <c r="C60" s="42">
        <f t="shared" si="3"/>
        <v>16.239000000000001</v>
      </c>
      <c r="D60" s="186"/>
      <c r="E60" s="42">
        <v>16.239000000000001</v>
      </c>
      <c r="F60" s="379"/>
      <c r="G60" s="185"/>
      <c r="H60" s="186"/>
      <c r="I60" s="185"/>
      <c r="J60" s="186"/>
      <c r="K60" s="181"/>
      <c r="L60" s="432"/>
      <c r="M60" s="416"/>
      <c r="N60" s="417"/>
    </row>
    <row r="61" spans="1:14" ht="15" customHeight="1" x14ac:dyDescent="0.2">
      <c r="A61" s="369">
        <f t="shared" si="1"/>
        <v>48</v>
      </c>
      <c r="B61" s="333" t="s">
        <v>318</v>
      </c>
      <c r="C61" s="14">
        <f t="shared" si="3"/>
        <v>5.98</v>
      </c>
      <c r="D61" s="186"/>
      <c r="E61" s="259">
        <v>5.98</v>
      </c>
      <c r="F61" s="299"/>
      <c r="G61" s="185"/>
      <c r="H61" s="186"/>
      <c r="I61" s="185"/>
      <c r="J61" s="186"/>
      <c r="K61" s="181"/>
      <c r="L61" s="432"/>
      <c r="M61" s="416"/>
      <c r="N61" s="417"/>
    </row>
    <row r="62" spans="1:14" ht="15" customHeight="1" x14ac:dyDescent="0.2">
      <c r="A62" s="369">
        <f t="shared" si="1"/>
        <v>49</v>
      </c>
      <c r="B62" s="339" t="s">
        <v>320</v>
      </c>
      <c r="C62" s="149">
        <f t="shared" si="3"/>
        <v>4</v>
      </c>
      <c r="D62" s="25"/>
      <c r="E62" s="149">
        <v>4</v>
      </c>
      <c r="F62" s="170"/>
      <c r="G62" s="189"/>
      <c r="H62" s="203"/>
      <c r="I62" s="185"/>
      <c r="J62" s="186"/>
      <c r="K62" s="181"/>
      <c r="L62" s="432"/>
      <c r="M62" s="416"/>
      <c r="N62" s="417"/>
    </row>
    <row r="63" spans="1:14" ht="15" customHeight="1" x14ac:dyDescent="0.2">
      <c r="A63" s="369">
        <f t="shared" si="1"/>
        <v>50</v>
      </c>
      <c r="B63" s="148" t="s">
        <v>352</v>
      </c>
      <c r="C63" s="386">
        <v>3.5</v>
      </c>
      <c r="D63" s="398"/>
      <c r="E63" s="386">
        <v>3.5</v>
      </c>
      <c r="F63" s="399"/>
      <c r="G63" s="401"/>
      <c r="H63" s="403"/>
      <c r="I63" s="380"/>
      <c r="J63" s="379"/>
      <c r="K63" s="402"/>
      <c r="L63" s="438"/>
      <c r="M63" s="416"/>
      <c r="N63" s="417"/>
    </row>
    <row r="64" spans="1:14" ht="15" customHeight="1" x14ac:dyDescent="0.2">
      <c r="A64" s="369">
        <f t="shared" si="1"/>
        <v>51</v>
      </c>
      <c r="B64" s="328" t="s">
        <v>297</v>
      </c>
      <c r="C64" s="77">
        <f t="shared" ref="C64:D76" si="7">+E64+G64+I64+K64</f>
        <v>581.40800000000002</v>
      </c>
      <c r="D64" s="78">
        <f t="shared" si="7"/>
        <v>484.46600000000001</v>
      </c>
      <c r="E64" s="77">
        <v>328.05</v>
      </c>
      <c r="F64" s="78">
        <v>267.96300000000002</v>
      </c>
      <c r="G64" s="77">
        <v>15.051</v>
      </c>
      <c r="H64" s="78">
        <v>13.653</v>
      </c>
      <c r="I64" s="77">
        <v>210.751</v>
      </c>
      <c r="J64" s="78">
        <v>202.85</v>
      </c>
      <c r="K64" s="77">
        <v>27.556000000000001</v>
      </c>
      <c r="L64" s="76"/>
      <c r="M64" s="416"/>
      <c r="N64" s="417"/>
    </row>
    <row r="65" spans="1:14" ht="15" customHeight="1" x14ac:dyDescent="0.2">
      <c r="A65" s="369">
        <f t="shared" si="1"/>
        <v>52</v>
      </c>
      <c r="B65" s="311" t="s">
        <v>298</v>
      </c>
      <c r="C65" s="23">
        <f>+E65+G65+I65+K65+M65</f>
        <v>970.56000000000006</v>
      </c>
      <c r="D65" s="6">
        <f t="shared" si="7"/>
        <v>805.62800000000004</v>
      </c>
      <c r="E65" s="23">
        <v>571.072</v>
      </c>
      <c r="F65" s="6">
        <v>475.43700000000001</v>
      </c>
      <c r="G65" s="23">
        <v>28.402000000000001</v>
      </c>
      <c r="H65" s="6">
        <v>23.934000000000001</v>
      </c>
      <c r="I65" s="23">
        <v>320.06700000000001</v>
      </c>
      <c r="J65" s="6">
        <v>306.25700000000001</v>
      </c>
      <c r="K65" s="23">
        <v>38.438000000000002</v>
      </c>
      <c r="L65" s="22"/>
      <c r="M65" s="423">
        <v>12.581</v>
      </c>
      <c r="N65" s="417"/>
    </row>
    <row r="66" spans="1:14" ht="15" customHeight="1" x14ac:dyDescent="0.2">
      <c r="A66" s="369">
        <f t="shared" si="1"/>
        <v>53</v>
      </c>
      <c r="B66" s="311" t="s">
        <v>299</v>
      </c>
      <c r="C66" s="23">
        <f t="shared" si="7"/>
        <v>427.75200000000001</v>
      </c>
      <c r="D66" s="6">
        <f t="shared" si="7"/>
        <v>342.16899999999998</v>
      </c>
      <c r="E66" s="23">
        <v>265.149</v>
      </c>
      <c r="F66" s="6">
        <v>200.24199999999999</v>
      </c>
      <c r="G66" s="23">
        <v>3.7669999999999999</v>
      </c>
      <c r="H66" s="6">
        <v>2.0569999999999999</v>
      </c>
      <c r="I66" s="23">
        <v>144.78399999999999</v>
      </c>
      <c r="J66" s="6">
        <v>139.87</v>
      </c>
      <c r="K66" s="23">
        <v>14.052</v>
      </c>
      <c r="L66" s="22"/>
      <c r="M66" s="416"/>
      <c r="N66" s="417"/>
    </row>
    <row r="67" spans="1:14" ht="15" customHeight="1" x14ac:dyDescent="0.2">
      <c r="A67" s="369">
        <f t="shared" si="1"/>
        <v>54</v>
      </c>
      <c r="B67" s="311" t="s">
        <v>300</v>
      </c>
      <c r="C67" s="23">
        <f t="shared" si="7"/>
        <v>733.09799999999996</v>
      </c>
      <c r="D67" s="6">
        <f t="shared" si="7"/>
        <v>601.25299999999993</v>
      </c>
      <c r="E67" s="23">
        <v>364.30700000000002</v>
      </c>
      <c r="F67" s="6">
        <v>289.18700000000001</v>
      </c>
      <c r="G67" s="23">
        <v>14.003</v>
      </c>
      <c r="H67" s="6">
        <v>13.324999999999999</v>
      </c>
      <c r="I67" s="23">
        <v>317.28800000000001</v>
      </c>
      <c r="J67" s="6">
        <v>298.74099999999999</v>
      </c>
      <c r="K67" s="23">
        <v>37.5</v>
      </c>
      <c r="L67" s="22"/>
      <c r="M67" s="416"/>
      <c r="N67" s="417"/>
    </row>
    <row r="68" spans="1:14" ht="15" customHeight="1" x14ac:dyDescent="0.2">
      <c r="A68" s="369">
        <f t="shared" si="1"/>
        <v>55</v>
      </c>
      <c r="B68" s="311" t="s">
        <v>301</v>
      </c>
      <c r="C68" s="23">
        <f t="shared" si="7"/>
        <v>350.041</v>
      </c>
      <c r="D68" s="6">
        <f t="shared" si="7"/>
        <v>288.84799999999996</v>
      </c>
      <c r="E68" s="23">
        <v>176.68700000000001</v>
      </c>
      <c r="F68" s="6">
        <v>134.04599999999999</v>
      </c>
      <c r="G68" s="259"/>
      <c r="H68" s="260"/>
      <c r="I68" s="23">
        <v>162.40100000000001</v>
      </c>
      <c r="J68" s="6">
        <v>154.80199999999999</v>
      </c>
      <c r="K68" s="23">
        <v>10.952999999999999</v>
      </c>
      <c r="L68" s="22"/>
      <c r="M68" s="416"/>
      <c r="N68" s="417"/>
    </row>
    <row r="69" spans="1:14" ht="15" customHeight="1" x14ac:dyDescent="0.2">
      <c r="A69" s="369">
        <f t="shared" si="1"/>
        <v>56</v>
      </c>
      <c r="B69" s="311" t="s">
        <v>302</v>
      </c>
      <c r="C69" s="23">
        <f>+E69+G69+I69+K69+M69</f>
        <v>995.55899999999986</v>
      </c>
      <c r="D69" s="6">
        <f t="shared" si="7"/>
        <v>805.19200000000001</v>
      </c>
      <c r="E69" s="23">
        <v>543.54</v>
      </c>
      <c r="F69" s="6">
        <v>438.61</v>
      </c>
      <c r="G69" s="23">
        <v>23</v>
      </c>
      <c r="H69" s="6">
        <v>22.670999999999999</v>
      </c>
      <c r="I69" s="23">
        <v>357.19799999999998</v>
      </c>
      <c r="J69" s="6">
        <v>343.911</v>
      </c>
      <c r="K69" s="23">
        <v>33.713000000000001</v>
      </c>
      <c r="L69" s="22"/>
      <c r="M69" s="423">
        <v>38.107999999999997</v>
      </c>
      <c r="N69" s="417"/>
    </row>
    <row r="70" spans="1:14" ht="15" customHeight="1" x14ac:dyDescent="0.2">
      <c r="A70" s="369">
        <f t="shared" si="1"/>
        <v>57</v>
      </c>
      <c r="B70" s="311" t="s">
        <v>21</v>
      </c>
      <c r="C70" s="23">
        <f>+E70+G70+I70+K70+M70</f>
        <v>1117.9089999999999</v>
      </c>
      <c r="D70" s="6">
        <f t="shared" si="7"/>
        <v>964.98199999999997</v>
      </c>
      <c r="E70" s="23">
        <v>289.584</v>
      </c>
      <c r="F70" s="6">
        <v>199.16399999999999</v>
      </c>
      <c r="G70" s="23">
        <v>15.260999999999999</v>
      </c>
      <c r="H70" s="6">
        <v>12.936999999999999</v>
      </c>
      <c r="I70" s="23">
        <v>791.55600000000004</v>
      </c>
      <c r="J70" s="6">
        <v>752.88099999999997</v>
      </c>
      <c r="K70" s="23">
        <v>15.215</v>
      </c>
      <c r="L70" s="22"/>
      <c r="M70" s="423">
        <v>6.2930000000000001</v>
      </c>
      <c r="N70" s="417"/>
    </row>
    <row r="71" spans="1:14" ht="15" customHeight="1" x14ac:dyDescent="0.2">
      <c r="A71" s="369">
        <f t="shared" si="1"/>
        <v>58</v>
      </c>
      <c r="B71" s="311" t="s">
        <v>268</v>
      </c>
      <c r="C71" s="23">
        <f t="shared" si="7"/>
        <v>122.10000000000001</v>
      </c>
      <c r="D71" s="6">
        <f t="shared" si="7"/>
        <v>111.423</v>
      </c>
      <c r="E71" s="23">
        <v>51.38</v>
      </c>
      <c r="F71" s="6">
        <v>47.427</v>
      </c>
      <c r="G71" s="259"/>
      <c r="H71" s="260"/>
      <c r="I71" s="23">
        <v>66.114999999999995</v>
      </c>
      <c r="J71" s="6">
        <v>63.996000000000002</v>
      </c>
      <c r="K71" s="23">
        <v>4.6050000000000004</v>
      </c>
      <c r="L71" s="22"/>
      <c r="M71" s="416"/>
      <c r="N71" s="417"/>
    </row>
    <row r="72" spans="1:14" ht="15" customHeight="1" x14ac:dyDescent="0.2">
      <c r="A72" s="369">
        <f t="shared" si="1"/>
        <v>59</v>
      </c>
      <c r="B72" s="311" t="s">
        <v>308</v>
      </c>
      <c r="C72" s="23">
        <f t="shared" si="7"/>
        <v>2070.1210000000001</v>
      </c>
      <c r="D72" s="6">
        <f t="shared" si="7"/>
        <v>1735.4069999999999</v>
      </c>
      <c r="E72" s="23">
        <v>780.34199999999998</v>
      </c>
      <c r="F72" s="6">
        <v>585.971</v>
      </c>
      <c r="G72" s="23">
        <v>1.0089999999999999</v>
      </c>
      <c r="H72" s="6">
        <v>0.17299999999999999</v>
      </c>
      <c r="I72" s="23">
        <v>1218.27</v>
      </c>
      <c r="J72" s="6">
        <v>1149.2629999999999</v>
      </c>
      <c r="K72" s="23">
        <v>70.5</v>
      </c>
      <c r="L72" s="22"/>
      <c r="M72" s="416"/>
      <c r="N72" s="417"/>
    </row>
    <row r="73" spans="1:14" ht="15" customHeight="1" x14ac:dyDescent="0.2">
      <c r="A73" s="369">
        <f t="shared" si="1"/>
        <v>60</v>
      </c>
      <c r="B73" s="340" t="s">
        <v>312</v>
      </c>
      <c r="C73" s="23">
        <f t="shared" si="7"/>
        <v>261.87099999999998</v>
      </c>
      <c r="D73" s="6">
        <f t="shared" si="7"/>
        <v>252.44300000000001</v>
      </c>
      <c r="E73" s="23">
        <v>5.8109999999999999</v>
      </c>
      <c r="F73" s="6">
        <v>5.7279999999999998</v>
      </c>
      <c r="G73" s="259"/>
      <c r="H73" s="260"/>
      <c r="I73" s="23">
        <v>256.06</v>
      </c>
      <c r="J73" s="6">
        <v>246.715</v>
      </c>
      <c r="K73" s="23"/>
      <c r="L73" s="22"/>
      <c r="M73" s="416"/>
      <c r="N73" s="417"/>
    </row>
    <row r="74" spans="1:14" ht="15" customHeight="1" x14ac:dyDescent="0.2">
      <c r="A74" s="369">
        <f t="shared" si="1"/>
        <v>61</v>
      </c>
      <c r="B74" s="340" t="s">
        <v>311</v>
      </c>
      <c r="C74" s="23">
        <f t="shared" si="7"/>
        <v>14.731</v>
      </c>
      <c r="D74" s="6">
        <f t="shared" si="7"/>
        <v>13.44</v>
      </c>
      <c r="E74" s="23"/>
      <c r="F74" s="6"/>
      <c r="G74" s="23">
        <v>0.7</v>
      </c>
      <c r="H74" s="6"/>
      <c r="I74" s="23">
        <v>14.031000000000001</v>
      </c>
      <c r="J74" s="6">
        <v>13.44</v>
      </c>
      <c r="K74" s="23"/>
      <c r="L74" s="22"/>
      <c r="M74" s="416"/>
      <c r="N74" s="417"/>
    </row>
    <row r="75" spans="1:14" ht="15" customHeight="1" x14ac:dyDescent="0.2">
      <c r="A75" s="369">
        <f t="shared" si="1"/>
        <v>62</v>
      </c>
      <c r="B75" s="311" t="s">
        <v>108</v>
      </c>
      <c r="C75" s="23">
        <f>+E75+G75+I75+K75+M75</f>
        <v>1742.0359999999998</v>
      </c>
      <c r="D75" s="6">
        <f t="shared" si="7"/>
        <v>1538.9870000000001</v>
      </c>
      <c r="E75" s="23">
        <v>466.39800000000002</v>
      </c>
      <c r="F75" s="6">
        <v>365.09699999999998</v>
      </c>
      <c r="G75" s="23">
        <v>15.103999999999999</v>
      </c>
      <c r="H75" s="6">
        <v>13.709</v>
      </c>
      <c r="I75" s="23">
        <v>1225.54</v>
      </c>
      <c r="J75" s="6">
        <v>1160.181</v>
      </c>
      <c r="K75" s="23">
        <v>30.817</v>
      </c>
      <c r="L75" s="22"/>
      <c r="M75" s="423">
        <v>4.1769999999999996</v>
      </c>
      <c r="N75" s="417"/>
    </row>
    <row r="76" spans="1:14" ht="15" customHeight="1" x14ac:dyDescent="0.2">
      <c r="A76" s="369">
        <f t="shared" si="1"/>
        <v>63</v>
      </c>
      <c r="B76" s="311" t="s">
        <v>23</v>
      </c>
      <c r="C76" s="23">
        <f t="shared" si="7"/>
        <v>1054.8820000000001</v>
      </c>
      <c r="D76" s="6">
        <f t="shared" si="7"/>
        <v>873.43799999999999</v>
      </c>
      <c r="E76" s="23">
        <v>410.21100000000001</v>
      </c>
      <c r="F76" s="6">
        <v>283.089</v>
      </c>
      <c r="G76" s="23">
        <v>3.0419999999999998</v>
      </c>
      <c r="H76" s="6">
        <v>1.589</v>
      </c>
      <c r="I76" s="23">
        <v>616.9</v>
      </c>
      <c r="J76" s="6">
        <v>588.76</v>
      </c>
      <c r="K76" s="23">
        <v>24.728999999999999</v>
      </c>
      <c r="L76" s="22"/>
      <c r="M76" s="416"/>
      <c r="N76" s="417"/>
    </row>
    <row r="77" spans="1:14" ht="15" customHeight="1" x14ac:dyDescent="0.2">
      <c r="A77" s="369">
        <f t="shared" si="1"/>
        <v>64</v>
      </c>
      <c r="B77" s="311" t="s">
        <v>155</v>
      </c>
      <c r="C77" s="23">
        <f>E77+G77+I77+K77</f>
        <v>69.686999999999998</v>
      </c>
      <c r="D77" s="6">
        <f>F77+H77+J77+L77</f>
        <v>58.561</v>
      </c>
      <c r="E77" s="23">
        <v>62.652999999999999</v>
      </c>
      <c r="F77" s="6">
        <v>57.173999999999999</v>
      </c>
      <c r="G77" s="259"/>
      <c r="H77" s="260"/>
      <c r="I77" s="23"/>
      <c r="J77" s="6"/>
      <c r="K77" s="23">
        <v>7.0339999999999998</v>
      </c>
      <c r="L77" s="22">
        <v>1.387</v>
      </c>
      <c r="M77" s="416"/>
      <c r="N77" s="417"/>
    </row>
    <row r="78" spans="1:14" ht="15" customHeight="1" x14ac:dyDescent="0.2">
      <c r="A78" s="369">
        <f t="shared" si="1"/>
        <v>65</v>
      </c>
      <c r="B78" s="311" t="s">
        <v>24</v>
      </c>
      <c r="C78" s="23">
        <f>+E78+G78+I78+K78+M78</f>
        <v>1047.0099999999998</v>
      </c>
      <c r="D78" s="6">
        <f t="shared" ref="C78:D81" si="8">+F78+H78+J78+L78</f>
        <v>833.68399999999997</v>
      </c>
      <c r="E78" s="23">
        <v>446.27199999999999</v>
      </c>
      <c r="F78" s="6">
        <v>287.33699999999999</v>
      </c>
      <c r="G78" s="23">
        <v>1.484</v>
      </c>
      <c r="H78" s="260"/>
      <c r="I78" s="292">
        <v>572.36199999999997</v>
      </c>
      <c r="J78" s="6">
        <v>546.34699999999998</v>
      </c>
      <c r="K78" s="23">
        <v>14.936999999999999</v>
      </c>
      <c r="L78" s="22"/>
      <c r="M78" s="423">
        <v>11.955</v>
      </c>
      <c r="N78" s="417"/>
    </row>
    <row r="79" spans="1:14" ht="15" customHeight="1" x14ac:dyDescent="0.2">
      <c r="A79" s="369">
        <f t="shared" si="1"/>
        <v>66</v>
      </c>
      <c r="B79" s="311" t="s">
        <v>269</v>
      </c>
      <c r="C79" s="23">
        <f t="shared" si="8"/>
        <v>449.21699999999998</v>
      </c>
      <c r="D79" s="6">
        <f t="shared" si="8"/>
        <v>402.20600000000002</v>
      </c>
      <c r="E79" s="23">
        <v>182.29400000000001</v>
      </c>
      <c r="F79" s="6">
        <v>147.65899999999999</v>
      </c>
      <c r="G79" s="259"/>
      <c r="H79" s="260"/>
      <c r="I79" s="292">
        <v>263.13900000000001</v>
      </c>
      <c r="J79" s="6">
        <v>254.547</v>
      </c>
      <c r="K79" s="23">
        <v>3.7839999999999998</v>
      </c>
      <c r="L79" s="22"/>
      <c r="M79" s="416"/>
      <c r="N79" s="417"/>
    </row>
    <row r="80" spans="1:14" ht="15" customHeight="1" x14ac:dyDescent="0.2">
      <c r="A80" s="369">
        <f t="shared" si="1"/>
        <v>67</v>
      </c>
      <c r="B80" s="311" t="s">
        <v>156</v>
      </c>
      <c r="C80" s="23">
        <f t="shared" si="8"/>
        <v>277.12200000000001</v>
      </c>
      <c r="D80" s="6">
        <f t="shared" si="8"/>
        <v>215.81200000000001</v>
      </c>
      <c r="E80" s="23">
        <v>165.49799999999999</v>
      </c>
      <c r="F80" s="6">
        <v>116.983</v>
      </c>
      <c r="G80" s="259"/>
      <c r="H80" s="260"/>
      <c r="I80" s="23">
        <v>102.574</v>
      </c>
      <c r="J80" s="6">
        <v>98.828999999999994</v>
      </c>
      <c r="K80" s="23">
        <v>9.0500000000000007</v>
      </c>
      <c r="L80" s="22"/>
      <c r="M80" s="416"/>
      <c r="N80" s="417"/>
    </row>
    <row r="81" spans="1:14" ht="15" customHeight="1" x14ac:dyDescent="0.2">
      <c r="A81" s="369">
        <f t="shared" ref="A81:A144" si="9">A80+1</f>
        <v>68</v>
      </c>
      <c r="B81" s="341" t="s">
        <v>112</v>
      </c>
      <c r="C81" s="23">
        <f t="shared" si="8"/>
        <v>59.391999999999996</v>
      </c>
      <c r="D81" s="6">
        <f t="shared" si="8"/>
        <v>50.180999999999997</v>
      </c>
      <c r="E81" s="23">
        <v>57.594999999999999</v>
      </c>
      <c r="F81" s="6">
        <v>50.180999999999997</v>
      </c>
      <c r="G81" s="259"/>
      <c r="H81" s="260"/>
      <c r="I81" s="23"/>
      <c r="J81" s="6"/>
      <c r="K81" s="23">
        <v>1.7969999999999999</v>
      </c>
      <c r="L81" s="22"/>
      <c r="M81" s="416"/>
      <c r="N81" s="417"/>
    </row>
    <row r="82" spans="1:14" ht="15" customHeight="1" x14ac:dyDescent="0.2">
      <c r="A82" s="369">
        <f t="shared" si="9"/>
        <v>69</v>
      </c>
      <c r="B82" s="311" t="s">
        <v>25</v>
      </c>
      <c r="C82" s="23">
        <f>E82+G82+I82+K82</f>
        <v>880.68499999999995</v>
      </c>
      <c r="D82" s="6">
        <f>F82+H82+J82+L82</f>
        <v>720.45500000000004</v>
      </c>
      <c r="E82" s="23">
        <v>282.46100000000001</v>
      </c>
      <c r="F82" s="6">
        <v>171.178</v>
      </c>
      <c r="G82" s="23">
        <v>4.7750000000000004</v>
      </c>
      <c r="H82" s="260"/>
      <c r="I82" s="23">
        <v>576.23699999999997</v>
      </c>
      <c r="J82" s="6">
        <v>549.27700000000004</v>
      </c>
      <c r="K82" s="23">
        <v>17.212</v>
      </c>
      <c r="L82" s="22"/>
      <c r="M82" s="416"/>
      <c r="N82" s="417"/>
    </row>
    <row r="83" spans="1:14" ht="15" customHeight="1" x14ac:dyDescent="0.2">
      <c r="A83" s="369">
        <f t="shared" si="9"/>
        <v>70</v>
      </c>
      <c r="B83" s="311" t="s">
        <v>270</v>
      </c>
      <c r="C83" s="23">
        <f>+E83+G83+I83+K83</f>
        <v>315.70600000000002</v>
      </c>
      <c r="D83" s="6">
        <f>+F83+H83+J83+L83</f>
        <v>246.54300000000001</v>
      </c>
      <c r="E83" s="23">
        <v>187.23699999999999</v>
      </c>
      <c r="F83" s="6">
        <v>137.017</v>
      </c>
      <c r="G83" s="23">
        <v>6.53</v>
      </c>
      <c r="H83" s="6">
        <v>2.2610000000000001</v>
      </c>
      <c r="I83" s="23">
        <v>110.98699999999999</v>
      </c>
      <c r="J83" s="6">
        <v>107.265</v>
      </c>
      <c r="K83" s="23">
        <v>10.952</v>
      </c>
      <c r="L83" s="22"/>
      <c r="M83" s="416"/>
      <c r="N83" s="417"/>
    </row>
    <row r="84" spans="1:14" ht="15" customHeight="1" x14ac:dyDescent="0.2">
      <c r="A84" s="369">
        <f t="shared" si="9"/>
        <v>71</v>
      </c>
      <c r="B84" s="311" t="s">
        <v>158</v>
      </c>
      <c r="C84" s="23">
        <f>E84+G84+I84+K84</f>
        <v>50.006</v>
      </c>
      <c r="D84" s="6">
        <f>F84+H84+J84+L84</f>
        <v>45.663999999999994</v>
      </c>
      <c r="E84" s="23">
        <v>48.451000000000001</v>
      </c>
      <c r="F84" s="6">
        <v>45.363999999999997</v>
      </c>
      <c r="G84" s="259"/>
      <c r="H84" s="260"/>
      <c r="I84" s="23"/>
      <c r="J84" s="6"/>
      <c r="K84" s="23">
        <v>1.5549999999999999</v>
      </c>
      <c r="L84" s="22">
        <v>0.3</v>
      </c>
      <c r="M84" s="416"/>
      <c r="N84" s="417"/>
    </row>
    <row r="85" spans="1:14" ht="15" customHeight="1" x14ac:dyDescent="0.2">
      <c r="A85" s="369">
        <f t="shared" si="9"/>
        <v>72</v>
      </c>
      <c r="B85" s="311" t="s">
        <v>114</v>
      </c>
      <c r="C85" s="23">
        <f t="shared" ref="C85:D93" si="10">+E85+G85+I85+K85</f>
        <v>1162.9229999999998</v>
      </c>
      <c r="D85" s="6">
        <f t="shared" si="10"/>
        <v>889.2360000000001</v>
      </c>
      <c r="E85" s="23">
        <v>519.44200000000001</v>
      </c>
      <c r="F85" s="6">
        <v>291.94099999999997</v>
      </c>
      <c r="G85" s="23">
        <v>5.7510000000000003</v>
      </c>
      <c r="H85" s="6">
        <v>4.6050000000000004</v>
      </c>
      <c r="I85" s="23">
        <v>621.65899999999999</v>
      </c>
      <c r="J85" s="6">
        <v>592.69000000000005</v>
      </c>
      <c r="K85" s="23">
        <v>16.071000000000002</v>
      </c>
      <c r="L85" s="22"/>
      <c r="M85" s="416"/>
      <c r="N85" s="417"/>
    </row>
    <row r="86" spans="1:14" ht="15" customHeight="1" x14ac:dyDescent="0.2">
      <c r="A86" s="369">
        <f t="shared" si="9"/>
        <v>73</v>
      </c>
      <c r="B86" s="311" t="s">
        <v>37</v>
      </c>
      <c r="C86" s="31">
        <f t="shared" si="10"/>
        <v>457.827</v>
      </c>
      <c r="D86" s="9">
        <f t="shared" si="10"/>
        <v>392.19900000000001</v>
      </c>
      <c r="E86" s="31">
        <v>77.376000000000005</v>
      </c>
      <c r="F86" s="9">
        <v>52.390999999999998</v>
      </c>
      <c r="G86" s="23">
        <v>118.1</v>
      </c>
      <c r="H86" s="6">
        <v>90.96</v>
      </c>
      <c r="I86" s="31">
        <v>256.524</v>
      </c>
      <c r="J86" s="9">
        <v>248.84800000000001</v>
      </c>
      <c r="K86" s="31">
        <v>5.827</v>
      </c>
      <c r="L86" s="411"/>
      <c r="M86" s="416"/>
      <c r="N86" s="417"/>
    </row>
    <row r="87" spans="1:14" ht="15" customHeight="1" x14ac:dyDescent="0.2">
      <c r="A87" s="369">
        <f t="shared" si="9"/>
        <v>74</v>
      </c>
      <c r="B87" s="311" t="s">
        <v>115</v>
      </c>
      <c r="C87" s="23">
        <f t="shared" si="10"/>
        <v>586.75599999999997</v>
      </c>
      <c r="D87" s="6">
        <f t="shared" si="10"/>
        <v>523.52299999999991</v>
      </c>
      <c r="E87" s="23">
        <v>470.10899999999998</v>
      </c>
      <c r="F87" s="6">
        <v>428.24099999999999</v>
      </c>
      <c r="G87" s="23">
        <v>60</v>
      </c>
      <c r="H87" s="6">
        <v>59.142000000000003</v>
      </c>
      <c r="I87" s="23">
        <v>31</v>
      </c>
      <c r="J87" s="6">
        <v>30.556999999999999</v>
      </c>
      <c r="K87" s="23">
        <v>25.646999999999998</v>
      </c>
      <c r="L87" s="22">
        <v>5.5830000000000002</v>
      </c>
      <c r="M87" s="416"/>
      <c r="N87" s="417"/>
    </row>
    <row r="88" spans="1:14" ht="15" customHeight="1" x14ac:dyDescent="0.2">
      <c r="A88" s="369">
        <f t="shared" si="9"/>
        <v>75</v>
      </c>
      <c r="B88" s="311" t="s">
        <v>272</v>
      </c>
      <c r="C88" s="23">
        <f t="shared" si="10"/>
        <v>191.57900000000001</v>
      </c>
      <c r="D88" s="6">
        <f t="shared" si="10"/>
        <v>167.69799999999998</v>
      </c>
      <c r="E88" s="23">
        <v>143.36799999999999</v>
      </c>
      <c r="F88" s="6">
        <v>129.35499999999999</v>
      </c>
      <c r="G88" s="23">
        <v>18</v>
      </c>
      <c r="H88" s="6">
        <v>17.742999999999999</v>
      </c>
      <c r="I88" s="23">
        <v>18</v>
      </c>
      <c r="J88" s="6">
        <v>17.742999999999999</v>
      </c>
      <c r="K88" s="23">
        <v>12.211</v>
      </c>
      <c r="L88" s="22">
        <v>2.8570000000000002</v>
      </c>
      <c r="M88" s="416"/>
      <c r="N88" s="417"/>
    </row>
    <row r="89" spans="1:14" ht="15" customHeight="1" x14ac:dyDescent="0.2">
      <c r="A89" s="369">
        <f t="shared" si="9"/>
        <v>76</v>
      </c>
      <c r="B89" s="311" t="s">
        <v>271</v>
      </c>
      <c r="C89" s="23">
        <f>+E89+G89+I89+K89+M89</f>
        <v>305.97300000000001</v>
      </c>
      <c r="D89" s="6">
        <f t="shared" si="10"/>
        <v>244.749</v>
      </c>
      <c r="E89" s="23">
        <v>263.584</v>
      </c>
      <c r="F89" s="6">
        <v>218.56899999999999</v>
      </c>
      <c r="G89" s="23">
        <v>14.5</v>
      </c>
      <c r="H89" s="6">
        <v>14.292999999999999</v>
      </c>
      <c r="I89" s="23">
        <v>10.781000000000001</v>
      </c>
      <c r="J89" s="6">
        <v>10.627000000000001</v>
      </c>
      <c r="K89" s="23">
        <v>14.144</v>
      </c>
      <c r="L89" s="22">
        <v>1.26</v>
      </c>
      <c r="M89" s="423">
        <v>2.964</v>
      </c>
      <c r="N89" s="417"/>
    </row>
    <row r="90" spans="1:14" ht="15" customHeight="1" x14ac:dyDescent="0.2">
      <c r="A90" s="369">
        <f t="shared" si="9"/>
        <v>77</v>
      </c>
      <c r="B90" s="311" t="s">
        <v>26</v>
      </c>
      <c r="C90" s="23">
        <f>+E90+G90+I90+K90+M90</f>
        <v>196.44799999999998</v>
      </c>
      <c r="D90" s="6">
        <f t="shared" si="10"/>
        <v>118.328</v>
      </c>
      <c r="E90" s="23">
        <v>140.36699999999999</v>
      </c>
      <c r="F90" s="6">
        <v>118.328</v>
      </c>
      <c r="G90" s="23">
        <v>2.052</v>
      </c>
      <c r="H90" s="260"/>
      <c r="I90" s="23"/>
      <c r="J90" s="6"/>
      <c r="K90" s="23">
        <v>12.788</v>
      </c>
      <c r="L90" s="22"/>
      <c r="M90" s="423">
        <v>41.241</v>
      </c>
      <c r="N90" s="417"/>
    </row>
    <row r="91" spans="1:14" ht="15" customHeight="1" x14ac:dyDescent="0.2">
      <c r="A91" s="369">
        <f t="shared" si="9"/>
        <v>78</v>
      </c>
      <c r="B91" s="311" t="s">
        <v>159</v>
      </c>
      <c r="C91" s="23">
        <f t="shared" si="10"/>
        <v>157.05500000000001</v>
      </c>
      <c r="D91" s="6">
        <f t="shared" si="10"/>
        <v>149.82</v>
      </c>
      <c r="E91" s="23">
        <v>53.125999999999998</v>
      </c>
      <c r="F91" s="6">
        <v>47.701000000000001</v>
      </c>
      <c r="G91" s="259"/>
      <c r="H91" s="260"/>
      <c r="I91" s="23">
        <v>103.929</v>
      </c>
      <c r="J91" s="6">
        <v>102.119</v>
      </c>
      <c r="K91" s="23"/>
      <c r="L91" s="22"/>
      <c r="M91" s="416"/>
      <c r="N91" s="417"/>
    </row>
    <row r="92" spans="1:14" ht="15" customHeight="1" x14ac:dyDescent="0.2">
      <c r="A92" s="369">
        <f t="shared" si="9"/>
        <v>79</v>
      </c>
      <c r="B92" s="311" t="s">
        <v>116</v>
      </c>
      <c r="C92" s="188">
        <f t="shared" si="10"/>
        <v>406.435</v>
      </c>
      <c r="D92" s="202">
        <f t="shared" si="10"/>
        <v>328.46000000000004</v>
      </c>
      <c r="E92" s="188">
        <v>273.47399999999999</v>
      </c>
      <c r="F92" s="202">
        <v>212.54</v>
      </c>
      <c r="G92" s="237">
        <v>16.605</v>
      </c>
      <c r="H92" s="238">
        <v>14.711</v>
      </c>
      <c r="I92" s="188">
        <v>104.398</v>
      </c>
      <c r="J92" s="202">
        <v>100.512</v>
      </c>
      <c r="K92" s="180">
        <v>11.958</v>
      </c>
      <c r="L92" s="434">
        <v>0.69699999999999995</v>
      </c>
      <c r="M92" s="416"/>
      <c r="N92" s="417"/>
    </row>
    <row r="93" spans="1:14" ht="15" customHeight="1" x14ac:dyDescent="0.2">
      <c r="A93" s="369">
        <f t="shared" si="9"/>
        <v>80</v>
      </c>
      <c r="B93" s="311" t="s">
        <v>233</v>
      </c>
      <c r="C93" s="188">
        <f t="shared" si="10"/>
        <v>296.97200000000004</v>
      </c>
      <c r="D93" s="200">
        <f t="shared" si="10"/>
        <v>239.21100000000001</v>
      </c>
      <c r="E93" s="188">
        <v>193.667</v>
      </c>
      <c r="F93" s="202">
        <v>157.32300000000001</v>
      </c>
      <c r="G93" s="237">
        <v>13.343999999999999</v>
      </c>
      <c r="H93" s="238">
        <v>1.8140000000000001</v>
      </c>
      <c r="I93" s="188">
        <v>82.849000000000004</v>
      </c>
      <c r="J93" s="202">
        <v>80.073999999999998</v>
      </c>
      <c r="K93" s="180">
        <v>7.1120000000000001</v>
      </c>
      <c r="L93" s="434"/>
      <c r="M93" s="416"/>
      <c r="N93" s="417"/>
    </row>
    <row r="94" spans="1:14" ht="15" customHeight="1" x14ac:dyDescent="0.2">
      <c r="A94" s="369">
        <f t="shared" si="9"/>
        <v>81</v>
      </c>
      <c r="B94" s="311" t="s">
        <v>123</v>
      </c>
      <c r="C94" s="188">
        <f>+E94+G94+I94+K94+M94</f>
        <v>14.212</v>
      </c>
      <c r="D94" s="200"/>
      <c r="E94" s="188"/>
      <c r="F94" s="202"/>
      <c r="G94" s="237"/>
      <c r="H94" s="238"/>
      <c r="I94" s="188"/>
      <c r="J94" s="202"/>
      <c r="K94" s="180"/>
      <c r="L94" s="434"/>
      <c r="M94" s="423">
        <v>14.212</v>
      </c>
      <c r="N94" s="417"/>
    </row>
    <row r="95" spans="1:14" ht="15" customHeight="1" x14ac:dyDescent="0.2">
      <c r="A95" s="369">
        <f t="shared" si="9"/>
        <v>82</v>
      </c>
      <c r="B95" s="342" t="s">
        <v>5</v>
      </c>
      <c r="C95" s="188">
        <f>E95+G95+I95+K95</f>
        <v>578.20400000000006</v>
      </c>
      <c r="D95" s="202">
        <f>F95+H95+J95+L95</f>
        <v>407.988</v>
      </c>
      <c r="E95" s="188">
        <v>557.40300000000002</v>
      </c>
      <c r="F95" s="202">
        <v>403.84800000000001</v>
      </c>
      <c r="G95" s="237"/>
      <c r="H95" s="238"/>
      <c r="I95" s="237"/>
      <c r="J95" s="238"/>
      <c r="K95" s="236">
        <v>20.800999999999998</v>
      </c>
      <c r="L95" s="439">
        <v>4.1399999999999997</v>
      </c>
      <c r="M95" s="416"/>
      <c r="N95" s="417"/>
    </row>
    <row r="96" spans="1:14" ht="15" customHeight="1" x14ac:dyDescent="0.2">
      <c r="A96" s="369">
        <f t="shared" si="9"/>
        <v>83</v>
      </c>
      <c r="B96" s="311" t="s">
        <v>7</v>
      </c>
      <c r="C96" s="188">
        <f t="shared" ref="C96:D137" si="11">E96+G96+I96+K96</f>
        <v>4.0309999999999997</v>
      </c>
      <c r="D96" s="202"/>
      <c r="E96" s="188">
        <v>4.0309999999999997</v>
      </c>
      <c r="F96" s="202"/>
      <c r="G96" s="188"/>
      <c r="H96" s="202"/>
      <c r="I96" s="188"/>
      <c r="J96" s="202"/>
      <c r="K96" s="180"/>
      <c r="L96" s="434"/>
      <c r="M96" s="416"/>
      <c r="N96" s="417"/>
    </row>
    <row r="97" spans="1:14" ht="15" customHeight="1" x14ac:dyDescent="0.2">
      <c r="A97" s="369">
        <f t="shared" si="9"/>
        <v>84</v>
      </c>
      <c r="B97" s="311" t="s">
        <v>8</v>
      </c>
      <c r="C97" s="188">
        <f t="shared" si="11"/>
        <v>17.722000000000001</v>
      </c>
      <c r="D97" s="202"/>
      <c r="E97" s="188">
        <v>17.722000000000001</v>
      </c>
      <c r="F97" s="202"/>
      <c r="G97" s="188"/>
      <c r="H97" s="202"/>
      <c r="I97" s="188"/>
      <c r="J97" s="202"/>
      <c r="K97" s="180"/>
      <c r="L97" s="434"/>
      <c r="M97" s="416"/>
      <c r="N97" s="417"/>
    </row>
    <row r="98" spans="1:14" ht="15" customHeight="1" x14ac:dyDescent="0.2">
      <c r="A98" s="369">
        <f t="shared" si="9"/>
        <v>85</v>
      </c>
      <c r="B98" s="311" t="s">
        <v>9</v>
      </c>
      <c r="C98" s="188">
        <f t="shared" si="11"/>
        <v>3.7450000000000001</v>
      </c>
      <c r="D98" s="202"/>
      <c r="E98" s="188">
        <v>3.7450000000000001</v>
      </c>
      <c r="F98" s="202"/>
      <c r="G98" s="188"/>
      <c r="H98" s="202"/>
      <c r="I98" s="188"/>
      <c r="J98" s="202"/>
      <c r="K98" s="179"/>
      <c r="L98" s="440"/>
      <c r="M98" s="416"/>
      <c r="N98" s="417"/>
    </row>
    <row r="99" spans="1:14" ht="15" customHeight="1" x14ac:dyDescent="0.2">
      <c r="A99" s="369">
        <f t="shared" si="9"/>
        <v>86</v>
      </c>
      <c r="B99" s="311" t="s">
        <v>10</v>
      </c>
      <c r="C99" s="188">
        <f t="shared" si="11"/>
        <v>1.3320000000000001</v>
      </c>
      <c r="D99" s="202"/>
      <c r="E99" s="188">
        <v>1.3320000000000001</v>
      </c>
      <c r="F99" s="202"/>
      <c r="G99" s="188"/>
      <c r="H99" s="202"/>
      <c r="I99" s="188"/>
      <c r="J99" s="202"/>
      <c r="K99" s="179"/>
      <c r="L99" s="440"/>
      <c r="M99" s="416"/>
      <c r="N99" s="417"/>
    </row>
    <row r="100" spans="1:14" ht="15" customHeight="1" thickBot="1" x14ac:dyDescent="0.25">
      <c r="A100" s="469">
        <f t="shared" si="9"/>
        <v>87</v>
      </c>
      <c r="B100" s="311" t="s">
        <v>11</v>
      </c>
      <c r="C100" s="207">
        <f t="shared" si="11"/>
        <v>3.0710000000000002</v>
      </c>
      <c r="D100" s="217"/>
      <c r="E100" s="207">
        <v>3.0710000000000002</v>
      </c>
      <c r="F100" s="217"/>
      <c r="G100" s="207"/>
      <c r="H100" s="217"/>
      <c r="I100" s="204"/>
      <c r="J100" s="212"/>
      <c r="K100" s="194"/>
      <c r="L100" s="441"/>
      <c r="M100" s="422"/>
      <c r="N100" s="413"/>
    </row>
    <row r="101" spans="1:14" ht="33" customHeight="1" thickBot="1" x14ac:dyDescent="0.3">
      <c r="A101" s="470">
        <f t="shared" si="9"/>
        <v>88</v>
      </c>
      <c r="B101" s="336" t="s">
        <v>253</v>
      </c>
      <c r="C101" s="266">
        <f>E101+G101+I101+K101+M101</f>
        <v>3855.2330000000002</v>
      </c>
      <c r="D101" s="213">
        <f t="shared" ref="D101" si="12">F101+H101+J101+L101</f>
        <v>2375.16</v>
      </c>
      <c r="E101" s="118">
        <f>E102+E110+SUM(E125:E139)+E120</f>
        <v>3499.71</v>
      </c>
      <c r="F101" s="54">
        <f>F102+F110+SUM(F125:F139)</f>
        <v>2345.6219999999998</v>
      </c>
      <c r="G101" s="118">
        <f>G127+G102+G130+G122</f>
        <v>65.757000000000005</v>
      </c>
      <c r="H101" s="235"/>
      <c r="I101" s="283"/>
      <c r="J101" s="284"/>
      <c r="K101" s="118">
        <f>K102+SUM(K125:K139)</f>
        <v>261.93700000000001</v>
      </c>
      <c r="L101" s="442">
        <f>L102+SUM(L125:L139)</f>
        <v>29.538</v>
      </c>
      <c r="M101" s="118">
        <f>M102+SUM(M124:M139)</f>
        <v>27.829000000000001</v>
      </c>
      <c r="N101" s="457"/>
    </row>
    <row r="102" spans="1:14" ht="15" customHeight="1" x14ac:dyDescent="0.2">
      <c r="A102" s="471">
        <f t="shared" si="9"/>
        <v>89</v>
      </c>
      <c r="B102" s="221" t="s">
        <v>292</v>
      </c>
      <c r="C102" s="245">
        <f t="shared" si="11"/>
        <v>102.572</v>
      </c>
      <c r="D102" s="246"/>
      <c r="E102" s="198">
        <f>SUM(E103:E109)</f>
        <v>90.572000000000003</v>
      </c>
      <c r="F102" s="197"/>
      <c r="G102" s="198">
        <f>SUM(G103:G109)</f>
        <v>12</v>
      </c>
      <c r="H102" s="216"/>
      <c r="I102" s="215"/>
      <c r="J102" s="216"/>
      <c r="K102" s="215"/>
      <c r="L102" s="437"/>
      <c r="M102" s="458"/>
      <c r="N102" s="459"/>
    </row>
    <row r="103" spans="1:14" ht="15" customHeight="1" x14ac:dyDescent="0.2">
      <c r="A103" s="369">
        <f t="shared" si="9"/>
        <v>90</v>
      </c>
      <c r="B103" s="327" t="s">
        <v>254</v>
      </c>
      <c r="C103" s="14">
        <f t="shared" si="11"/>
        <v>32.97</v>
      </c>
      <c r="D103" s="25"/>
      <c r="E103" s="14">
        <v>32.97</v>
      </c>
      <c r="F103" s="197"/>
      <c r="G103" s="215"/>
      <c r="H103" s="216"/>
      <c r="I103" s="215"/>
      <c r="J103" s="216"/>
      <c r="K103" s="215"/>
      <c r="L103" s="437"/>
      <c r="M103" s="416"/>
      <c r="N103" s="417"/>
    </row>
    <row r="104" spans="1:14" ht="15" customHeight="1" x14ac:dyDescent="0.2">
      <c r="A104" s="369">
        <f t="shared" si="9"/>
        <v>91</v>
      </c>
      <c r="B104" s="327" t="s">
        <v>255</v>
      </c>
      <c r="C104" s="14">
        <f t="shared" si="11"/>
        <v>3</v>
      </c>
      <c r="D104" s="25"/>
      <c r="E104" s="14">
        <v>3</v>
      </c>
      <c r="F104" s="197"/>
      <c r="G104" s="215"/>
      <c r="H104" s="216"/>
      <c r="I104" s="215"/>
      <c r="J104" s="216"/>
      <c r="K104" s="215"/>
      <c r="L104" s="437"/>
      <c r="M104" s="416"/>
      <c r="N104" s="417"/>
    </row>
    <row r="105" spans="1:14" ht="15" customHeight="1" x14ac:dyDescent="0.2">
      <c r="A105" s="369">
        <f t="shared" si="9"/>
        <v>92</v>
      </c>
      <c r="B105" s="343" t="s">
        <v>282</v>
      </c>
      <c r="C105" s="14">
        <f t="shared" si="11"/>
        <v>12</v>
      </c>
      <c r="D105" s="186"/>
      <c r="E105" s="14">
        <v>12</v>
      </c>
      <c r="F105" s="197"/>
      <c r="G105" s="215"/>
      <c r="H105" s="216"/>
      <c r="I105" s="215"/>
      <c r="J105" s="216"/>
      <c r="K105" s="215"/>
      <c r="L105" s="437"/>
      <c r="M105" s="416"/>
      <c r="N105" s="417"/>
    </row>
    <row r="106" spans="1:14" ht="15" customHeight="1" x14ac:dyDescent="0.2">
      <c r="A106" s="369">
        <f t="shared" si="9"/>
        <v>93</v>
      </c>
      <c r="B106" s="329" t="s">
        <v>232</v>
      </c>
      <c r="C106" s="14">
        <f t="shared" si="11"/>
        <v>20</v>
      </c>
      <c r="D106" s="186"/>
      <c r="E106" s="14">
        <v>20</v>
      </c>
      <c r="F106" s="197"/>
      <c r="G106" s="215"/>
      <c r="H106" s="216"/>
      <c r="I106" s="215"/>
      <c r="J106" s="216"/>
      <c r="K106" s="215"/>
      <c r="L106" s="437"/>
      <c r="M106" s="416"/>
      <c r="N106" s="417"/>
    </row>
    <row r="107" spans="1:14" ht="15" customHeight="1" x14ac:dyDescent="0.2">
      <c r="A107" s="369">
        <f t="shared" si="9"/>
        <v>94</v>
      </c>
      <c r="B107" s="329" t="s">
        <v>229</v>
      </c>
      <c r="C107" s="14">
        <f t="shared" si="11"/>
        <v>0.16600000000000001</v>
      </c>
      <c r="D107" s="186"/>
      <c r="E107" s="14">
        <v>0.16600000000000001</v>
      </c>
      <c r="F107" s="197"/>
      <c r="G107" s="215"/>
      <c r="H107" s="216"/>
      <c r="I107" s="215"/>
      <c r="J107" s="216"/>
      <c r="K107" s="215"/>
      <c r="L107" s="437"/>
      <c r="M107" s="416"/>
      <c r="N107" s="417"/>
    </row>
    <row r="108" spans="1:14" ht="15" customHeight="1" x14ac:dyDescent="0.2">
      <c r="A108" s="369">
        <f t="shared" si="9"/>
        <v>95</v>
      </c>
      <c r="B108" s="344" t="s">
        <v>240</v>
      </c>
      <c r="C108" s="14">
        <f t="shared" si="11"/>
        <v>22.436</v>
      </c>
      <c r="D108" s="186"/>
      <c r="E108" s="259">
        <v>22.436</v>
      </c>
      <c r="F108" s="197"/>
      <c r="G108" s="215"/>
      <c r="H108" s="216"/>
      <c r="I108" s="215"/>
      <c r="J108" s="216"/>
      <c r="K108" s="215"/>
      <c r="L108" s="437"/>
      <c r="M108" s="416"/>
      <c r="N108" s="417"/>
    </row>
    <row r="109" spans="1:14" ht="15" customHeight="1" x14ac:dyDescent="0.2">
      <c r="A109" s="369">
        <f t="shared" si="9"/>
        <v>96</v>
      </c>
      <c r="B109" s="400" t="s">
        <v>342</v>
      </c>
      <c r="C109" s="14">
        <f t="shared" si="11"/>
        <v>12</v>
      </c>
      <c r="D109" s="376"/>
      <c r="E109" s="259"/>
      <c r="F109" s="197"/>
      <c r="G109" s="215">
        <v>12</v>
      </c>
      <c r="H109" s="216"/>
      <c r="I109" s="215"/>
      <c r="J109" s="216"/>
      <c r="K109" s="215"/>
      <c r="L109" s="437"/>
      <c r="M109" s="416"/>
      <c r="N109" s="417"/>
    </row>
    <row r="110" spans="1:14" ht="15" customHeight="1" x14ac:dyDescent="0.2">
      <c r="A110" s="369">
        <f t="shared" si="9"/>
        <v>97</v>
      </c>
      <c r="B110" s="345" t="s">
        <v>281</v>
      </c>
      <c r="C110" s="23">
        <f t="shared" si="11"/>
        <v>373.48299999999995</v>
      </c>
      <c r="D110" s="25"/>
      <c r="E110" s="23">
        <f>SUM(E111:E119)</f>
        <v>373.48299999999995</v>
      </c>
      <c r="F110" s="197"/>
      <c r="G110" s="215"/>
      <c r="H110" s="216"/>
      <c r="I110" s="215"/>
      <c r="J110" s="216"/>
      <c r="K110" s="215"/>
      <c r="L110" s="437"/>
      <c r="M110" s="416"/>
      <c r="N110" s="417"/>
    </row>
    <row r="111" spans="1:14" ht="15" customHeight="1" x14ac:dyDescent="0.2">
      <c r="A111" s="369">
        <f t="shared" si="9"/>
        <v>98</v>
      </c>
      <c r="B111" s="337" t="s">
        <v>70</v>
      </c>
      <c r="C111" s="14">
        <f t="shared" si="11"/>
        <v>15.898</v>
      </c>
      <c r="D111" s="25"/>
      <c r="E111" s="259">
        <v>15.898</v>
      </c>
      <c r="F111" s="186"/>
      <c r="G111" s="185"/>
      <c r="H111" s="186"/>
      <c r="I111" s="185"/>
      <c r="J111" s="186"/>
      <c r="K111" s="185"/>
      <c r="L111" s="432"/>
      <c r="M111" s="416"/>
      <c r="N111" s="417"/>
    </row>
    <row r="112" spans="1:14" ht="15" customHeight="1" x14ac:dyDescent="0.2">
      <c r="A112" s="369">
        <f t="shared" si="9"/>
        <v>99</v>
      </c>
      <c r="B112" s="337" t="s">
        <v>283</v>
      </c>
      <c r="C112" s="14">
        <f t="shared" si="11"/>
        <v>65</v>
      </c>
      <c r="D112" s="25"/>
      <c r="E112" s="259">
        <v>65</v>
      </c>
      <c r="F112" s="186"/>
      <c r="G112" s="185"/>
      <c r="H112" s="186"/>
      <c r="I112" s="185"/>
      <c r="J112" s="186"/>
      <c r="K112" s="185"/>
      <c r="L112" s="432"/>
      <c r="M112" s="416"/>
      <c r="N112" s="417"/>
    </row>
    <row r="113" spans="1:14" ht="15" customHeight="1" x14ac:dyDescent="0.2">
      <c r="A113" s="369">
        <f t="shared" si="9"/>
        <v>100</v>
      </c>
      <c r="B113" s="337" t="s">
        <v>71</v>
      </c>
      <c r="C113" s="14">
        <f t="shared" si="11"/>
        <v>35.860999999999997</v>
      </c>
      <c r="D113" s="25"/>
      <c r="E113" s="259">
        <v>35.860999999999997</v>
      </c>
      <c r="F113" s="186"/>
      <c r="G113" s="185"/>
      <c r="H113" s="186"/>
      <c r="I113" s="185"/>
      <c r="J113" s="186"/>
      <c r="K113" s="185"/>
      <c r="L113" s="432"/>
      <c r="M113" s="416"/>
      <c r="N113" s="417"/>
    </row>
    <row r="114" spans="1:14" ht="15" customHeight="1" x14ac:dyDescent="0.2">
      <c r="A114" s="369">
        <f t="shared" si="9"/>
        <v>101</v>
      </c>
      <c r="B114" s="329" t="s">
        <v>284</v>
      </c>
      <c r="C114" s="126">
        <f t="shared" si="11"/>
        <v>45.125</v>
      </c>
      <c r="D114" s="170"/>
      <c r="E114" s="255">
        <v>45.125</v>
      </c>
      <c r="F114" s="186"/>
      <c r="G114" s="185"/>
      <c r="H114" s="186"/>
      <c r="I114" s="185"/>
      <c r="J114" s="186"/>
      <c r="K114" s="185"/>
      <c r="L114" s="432"/>
      <c r="M114" s="416"/>
      <c r="N114" s="417"/>
    </row>
    <row r="115" spans="1:14" ht="25.5" customHeight="1" x14ac:dyDescent="0.2">
      <c r="A115" s="369">
        <f t="shared" si="9"/>
        <v>102</v>
      </c>
      <c r="B115" s="329" t="s">
        <v>287</v>
      </c>
      <c r="C115" s="126">
        <f t="shared" si="11"/>
        <v>9</v>
      </c>
      <c r="D115" s="170"/>
      <c r="E115" s="255">
        <v>9</v>
      </c>
      <c r="F115" s="186"/>
      <c r="G115" s="185"/>
      <c r="H115" s="186"/>
      <c r="I115" s="185"/>
      <c r="J115" s="186"/>
      <c r="K115" s="185"/>
      <c r="L115" s="432"/>
      <c r="M115" s="416"/>
      <c r="N115" s="417"/>
    </row>
    <row r="116" spans="1:14" ht="15" customHeight="1" x14ac:dyDescent="0.2">
      <c r="A116" s="369">
        <f t="shared" si="9"/>
        <v>103</v>
      </c>
      <c r="B116" s="329" t="s">
        <v>285</v>
      </c>
      <c r="C116" s="126">
        <f t="shared" si="11"/>
        <v>10</v>
      </c>
      <c r="D116" s="170"/>
      <c r="E116" s="255">
        <v>10</v>
      </c>
      <c r="F116" s="186"/>
      <c r="G116" s="185"/>
      <c r="H116" s="186"/>
      <c r="I116" s="185"/>
      <c r="J116" s="186"/>
      <c r="K116" s="185"/>
      <c r="L116" s="432"/>
      <c r="M116" s="416"/>
      <c r="N116" s="417"/>
    </row>
    <row r="117" spans="1:14" ht="15" customHeight="1" x14ac:dyDescent="0.2">
      <c r="A117" s="369">
        <f t="shared" si="9"/>
        <v>104</v>
      </c>
      <c r="B117" s="329" t="s">
        <v>286</v>
      </c>
      <c r="C117" s="126">
        <f t="shared" si="11"/>
        <v>10.999000000000001</v>
      </c>
      <c r="D117" s="170"/>
      <c r="E117" s="255">
        <v>10.999000000000001</v>
      </c>
      <c r="F117" s="186"/>
      <c r="G117" s="185"/>
      <c r="H117" s="186"/>
      <c r="I117" s="185"/>
      <c r="J117" s="186"/>
      <c r="K117" s="185"/>
      <c r="L117" s="432"/>
      <c r="M117" s="416"/>
      <c r="N117" s="417"/>
    </row>
    <row r="118" spans="1:14" ht="15" customHeight="1" x14ac:dyDescent="0.2">
      <c r="A118" s="369">
        <f t="shared" si="9"/>
        <v>105</v>
      </c>
      <c r="B118" s="346" t="s">
        <v>321</v>
      </c>
      <c r="C118" s="126">
        <f t="shared" si="11"/>
        <v>86.6</v>
      </c>
      <c r="D118" s="170"/>
      <c r="E118" s="255">
        <v>86.6</v>
      </c>
      <c r="F118" s="186"/>
      <c r="G118" s="185"/>
      <c r="H118" s="186"/>
      <c r="I118" s="185"/>
      <c r="J118" s="186"/>
      <c r="K118" s="185"/>
      <c r="L118" s="432"/>
      <c r="M118" s="416"/>
      <c r="N118" s="417"/>
    </row>
    <row r="119" spans="1:14" ht="15" customHeight="1" x14ac:dyDescent="0.2">
      <c r="A119" s="369">
        <f t="shared" si="9"/>
        <v>106</v>
      </c>
      <c r="B119" s="346" t="s">
        <v>323</v>
      </c>
      <c r="C119" s="126">
        <f t="shared" si="11"/>
        <v>95</v>
      </c>
      <c r="D119" s="170"/>
      <c r="E119" s="255">
        <v>95</v>
      </c>
      <c r="F119" s="186"/>
      <c r="G119" s="185"/>
      <c r="H119" s="186"/>
      <c r="I119" s="185"/>
      <c r="J119" s="186"/>
      <c r="K119" s="185"/>
      <c r="L119" s="432"/>
      <c r="M119" s="416"/>
      <c r="N119" s="417"/>
    </row>
    <row r="120" spans="1:14" ht="15" customHeight="1" x14ac:dyDescent="0.2">
      <c r="A120" s="369">
        <f t="shared" si="9"/>
        <v>107</v>
      </c>
      <c r="B120" s="27" t="s">
        <v>82</v>
      </c>
      <c r="C120" s="31">
        <f t="shared" si="11"/>
        <v>5</v>
      </c>
      <c r="D120" s="170"/>
      <c r="E120" s="31">
        <f>E121</f>
        <v>5</v>
      </c>
      <c r="F120" s="379"/>
      <c r="G120" s="380"/>
      <c r="H120" s="379"/>
      <c r="I120" s="380"/>
      <c r="J120" s="379"/>
      <c r="K120" s="380"/>
      <c r="L120" s="438"/>
      <c r="M120" s="416"/>
      <c r="N120" s="417"/>
    </row>
    <row r="121" spans="1:14" ht="15" customHeight="1" x14ac:dyDescent="0.2">
      <c r="A121" s="369">
        <f t="shared" si="9"/>
        <v>108</v>
      </c>
      <c r="B121" s="96" t="s">
        <v>334</v>
      </c>
      <c r="C121" s="126">
        <f t="shared" si="11"/>
        <v>5</v>
      </c>
      <c r="D121" s="170"/>
      <c r="E121" s="255">
        <v>5</v>
      </c>
      <c r="F121" s="7"/>
      <c r="G121" s="463"/>
      <c r="H121" s="7"/>
      <c r="I121" s="463"/>
      <c r="J121" s="7"/>
      <c r="K121" s="463"/>
      <c r="L121" s="7"/>
      <c r="M121" s="416"/>
      <c r="N121" s="417"/>
    </row>
    <row r="122" spans="1:14" ht="15" customHeight="1" x14ac:dyDescent="0.2">
      <c r="A122" s="369">
        <f t="shared" si="9"/>
        <v>109</v>
      </c>
      <c r="B122" s="311" t="s">
        <v>290</v>
      </c>
      <c r="C122" s="31">
        <f t="shared" si="11"/>
        <v>19.657</v>
      </c>
      <c r="D122" s="170"/>
      <c r="E122" s="255"/>
      <c r="F122" s="7"/>
      <c r="G122" s="375">
        <f>G123</f>
        <v>19.657</v>
      </c>
      <c r="H122" s="7"/>
      <c r="I122" s="463"/>
      <c r="J122" s="7"/>
      <c r="K122" s="280"/>
      <c r="L122" s="443"/>
      <c r="M122" s="416"/>
      <c r="N122" s="417"/>
    </row>
    <row r="123" spans="1:14" ht="15" customHeight="1" x14ac:dyDescent="0.2">
      <c r="A123" s="369">
        <f t="shared" si="9"/>
        <v>110</v>
      </c>
      <c r="B123" s="396" t="s">
        <v>349</v>
      </c>
      <c r="C123" s="14">
        <f t="shared" si="11"/>
        <v>19.657</v>
      </c>
      <c r="D123" s="25"/>
      <c r="E123" s="259"/>
      <c r="F123" s="260"/>
      <c r="G123" s="259">
        <v>19.657</v>
      </c>
      <c r="H123" s="7"/>
      <c r="I123" s="463"/>
      <c r="J123" s="7"/>
      <c r="K123" s="280"/>
      <c r="L123" s="443"/>
      <c r="M123" s="416"/>
      <c r="N123" s="417"/>
    </row>
    <row r="124" spans="1:14" ht="15" customHeight="1" x14ac:dyDescent="0.2">
      <c r="A124" s="369">
        <f t="shared" si="9"/>
        <v>111</v>
      </c>
      <c r="B124" s="462" t="s">
        <v>123</v>
      </c>
      <c r="C124" s="31">
        <f>E124+G124+I124+K124+M124</f>
        <v>0.217</v>
      </c>
      <c r="D124" s="170"/>
      <c r="E124" s="468"/>
      <c r="F124" s="376"/>
      <c r="G124" s="377"/>
      <c r="H124" s="381"/>
      <c r="I124" s="377"/>
      <c r="J124" s="381"/>
      <c r="K124" s="377"/>
      <c r="L124" s="443"/>
      <c r="M124" s="423">
        <v>0.217</v>
      </c>
      <c r="N124" s="417"/>
    </row>
    <row r="125" spans="1:14" ht="15" customHeight="1" x14ac:dyDescent="0.2">
      <c r="A125" s="369">
        <f t="shared" si="9"/>
        <v>112</v>
      </c>
      <c r="B125" s="311" t="s">
        <v>3</v>
      </c>
      <c r="C125" s="31">
        <f t="shared" si="11"/>
        <v>695.74600000000009</v>
      </c>
      <c r="D125" s="9">
        <f>F125+H125+J125+L125</f>
        <v>535.51400000000001</v>
      </c>
      <c r="E125" s="31">
        <v>642.12800000000004</v>
      </c>
      <c r="F125" s="9">
        <v>532.66899999999998</v>
      </c>
      <c r="G125" s="31"/>
      <c r="H125" s="9"/>
      <c r="I125" s="259"/>
      <c r="J125" s="260"/>
      <c r="K125" s="23">
        <v>53.618000000000002</v>
      </c>
      <c r="L125" s="22">
        <v>2.8450000000000002</v>
      </c>
      <c r="M125" s="416"/>
      <c r="N125" s="417"/>
    </row>
    <row r="126" spans="1:14" ht="15" customHeight="1" x14ac:dyDescent="0.2">
      <c r="A126" s="369">
        <f t="shared" si="9"/>
        <v>113</v>
      </c>
      <c r="B126" s="311" t="s">
        <v>4</v>
      </c>
      <c r="C126" s="31">
        <f>E126+G126+I126+K126+M126</f>
        <v>779.31499999999994</v>
      </c>
      <c r="D126" s="9">
        <f>F126+H126+J126+L126</f>
        <v>534.51800000000003</v>
      </c>
      <c r="E126" s="31">
        <v>706.32399999999996</v>
      </c>
      <c r="F126" s="9">
        <v>534.51800000000003</v>
      </c>
      <c r="G126" s="31"/>
      <c r="H126" s="9"/>
      <c r="I126" s="259"/>
      <c r="J126" s="260"/>
      <c r="K126" s="23">
        <v>64</v>
      </c>
      <c r="L126" s="22"/>
      <c r="M126" s="423">
        <v>8.9909999999999997</v>
      </c>
      <c r="N126" s="417"/>
    </row>
    <row r="127" spans="1:14" ht="15" customHeight="1" x14ac:dyDescent="0.2">
      <c r="A127" s="369">
        <f t="shared" si="9"/>
        <v>114</v>
      </c>
      <c r="B127" s="311" t="s">
        <v>309</v>
      </c>
      <c r="C127" s="31">
        <f>E127+G127+I127+K127+M127</f>
        <v>1022.9640000000001</v>
      </c>
      <c r="D127" s="9">
        <f>F127+H127+J127+L127</f>
        <v>816.58600000000001</v>
      </c>
      <c r="E127" s="31">
        <v>966.85</v>
      </c>
      <c r="F127" s="9">
        <v>816.58600000000001</v>
      </c>
      <c r="G127" s="31">
        <v>34.1</v>
      </c>
      <c r="H127" s="9"/>
      <c r="I127" s="259"/>
      <c r="J127" s="260"/>
      <c r="K127" s="23">
        <v>3.3929999999999998</v>
      </c>
      <c r="L127" s="22"/>
      <c r="M127" s="423">
        <v>18.620999999999999</v>
      </c>
      <c r="N127" s="417"/>
    </row>
    <row r="128" spans="1:14" ht="15" customHeight="1" x14ac:dyDescent="0.2">
      <c r="A128" s="369">
        <f t="shared" si="9"/>
        <v>115</v>
      </c>
      <c r="B128" s="311" t="s">
        <v>5</v>
      </c>
      <c r="C128" s="188">
        <f t="shared" si="11"/>
        <v>11.996</v>
      </c>
      <c r="D128" s="202"/>
      <c r="E128" s="188">
        <v>11.996</v>
      </c>
      <c r="F128" s="202"/>
      <c r="G128" s="185"/>
      <c r="H128" s="186"/>
      <c r="I128" s="188"/>
      <c r="J128" s="202"/>
      <c r="K128" s="188"/>
      <c r="L128" s="434"/>
      <c r="M128" s="416"/>
      <c r="N128" s="417"/>
    </row>
    <row r="129" spans="1:14" ht="15" customHeight="1" x14ac:dyDescent="0.2">
      <c r="A129" s="369">
        <f t="shared" si="9"/>
        <v>116</v>
      </c>
      <c r="B129" s="347" t="s">
        <v>236</v>
      </c>
      <c r="C129" s="31">
        <f t="shared" si="11"/>
        <v>498.04899999999998</v>
      </c>
      <c r="D129" s="9">
        <f t="shared" si="11"/>
        <v>254.44200000000001</v>
      </c>
      <c r="E129" s="31">
        <v>358.53699999999998</v>
      </c>
      <c r="F129" s="9">
        <v>227.749</v>
      </c>
      <c r="G129" s="23"/>
      <c r="H129" s="6"/>
      <c r="I129" s="259"/>
      <c r="J129" s="260"/>
      <c r="K129" s="23">
        <v>139.512</v>
      </c>
      <c r="L129" s="22">
        <v>26.693000000000001</v>
      </c>
      <c r="M129" s="416"/>
      <c r="N129" s="417"/>
    </row>
    <row r="130" spans="1:14" ht="15" customHeight="1" x14ac:dyDescent="0.2">
      <c r="A130" s="369">
        <f t="shared" si="9"/>
        <v>117</v>
      </c>
      <c r="B130" s="340" t="s">
        <v>274</v>
      </c>
      <c r="C130" s="188">
        <f t="shared" si="11"/>
        <v>83.38</v>
      </c>
      <c r="D130" s="202">
        <f t="shared" si="11"/>
        <v>78.227999999999994</v>
      </c>
      <c r="E130" s="188">
        <v>83.38</v>
      </c>
      <c r="F130" s="202">
        <v>78.227999999999994</v>
      </c>
      <c r="G130" s="188"/>
      <c r="H130" s="186"/>
      <c r="I130" s="185"/>
      <c r="J130" s="186"/>
      <c r="K130" s="188"/>
      <c r="L130" s="434"/>
      <c r="M130" s="416"/>
      <c r="N130" s="417"/>
    </row>
    <row r="131" spans="1:14" ht="15" customHeight="1" x14ac:dyDescent="0.2">
      <c r="A131" s="369">
        <f t="shared" si="9"/>
        <v>118</v>
      </c>
      <c r="B131" s="311" t="s">
        <v>7</v>
      </c>
      <c r="C131" s="188">
        <f t="shared" si="11"/>
        <v>24.021000000000001</v>
      </c>
      <c r="D131" s="202"/>
      <c r="E131" s="188">
        <v>24.021000000000001</v>
      </c>
      <c r="F131" s="202"/>
      <c r="G131" s="185"/>
      <c r="H131" s="186"/>
      <c r="I131" s="185"/>
      <c r="J131" s="186"/>
      <c r="K131" s="188"/>
      <c r="L131" s="434"/>
      <c r="M131" s="416"/>
      <c r="N131" s="417"/>
    </row>
    <row r="132" spans="1:14" ht="15" customHeight="1" x14ac:dyDescent="0.2">
      <c r="A132" s="369">
        <f t="shared" si="9"/>
        <v>119</v>
      </c>
      <c r="B132" s="311" t="s">
        <v>8</v>
      </c>
      <c r="C132" s="188">
        <f t="shared" si="11"/>
        <v>5.3789999999999996</v>
      </c>
      <c r="D132" s="202"/>
      <c r="E132" s="188">
        <v>5.3789999999999996</v>
      </c>
      <c r="F132" s="202"/>
      <c r="G132" s="185"/>
      <c r="H132" s="186"/>
      <c r="I132" s="185"/>
      <c r="J132" s="186"/>
      <c r="K132" s="188"/>
      <c r="L132" s="440"/>
      <c r="M132" s="416"/>
      <c r="N132" s="417"/>
    </row>
    <row r="133" spans="1:14" ht="15" customHeight="1" x14ac:dyDescent="0.2">
      <c r="A133" s="369">
        <f t="shared" si="9"/>
        <v>120</v>
      </c>
      <c r="B133" s="311" t="s">
        <v>9</v>
      </c>
      <c r="C133" s="188">
        <f t="shared" si="11"/>
        <v>18.725000000000001</v>
      </c>
      <c r="D133" s="202"/>
      <c r="E133" s="188">
        <v>18.725000000000001</v>
      </c>
      <c r="F133" s="202"/>
      <c r="G133" s="185"/>
      <c r="H133" s="186"/>
      <c r="I133" s="185"/>
      <c r="J133" s="186"/>
      <c r="K133" s="188"/>
      <c r="L133" s="440"/>
      <c r="M133" s="416"/>
      <c r="N133" s="417"/>
    </row>
    <row r="134" spans="1:14" ht="15" customHeight="1" x14ac:dyDescent="0.2">
      <c r="A134" s="369">
        <f t="shared" si="9"/>
        <v>121</v>
      </c>
      <c r="B134" s="311" t="s">
        <v>10</v>
      </c>
      <c r="C134" s="188">
        <f t="shared" si="11"/>
        <v>0.995</v>
      </c>
      <c r="D134" s="202"/>
      <c r="E134" s="188">
        <v>0.995</v>
      </c>
      <c r="F134" s="202"/>
      <c r="G134" s="185"/>
      <c r="H134" s="186"/>
      <c r="I134" s="185"/>
      <c r="J134" s="186"/>
      <c r="K134" s="188"/>
      <c r="L134" s="440"/>
      <c r="M134" s="416"/>
      <c r="N134" s="417"/>
    </row>
    <row r="135" spans="1:14" ht="15" customHeight="1" x14ac:dyDescent="0.2">
      <c r="A135" s="369">
        <f t="shared" si="9"/>
        <v>122</v>
      </c>
      <c r="B135" s="311" t="s">
        <v>12</v>
      </c>
      <c r="C135" s="188">
        <f t="shared" si="11"/>
        <v>10.025</v>
      </c>
      <c r="D135" s="202"/>
      <c r="E135" s="188">
        <v>10.025</v>
      </c>
      <c r="F135" s="202"/>
      <c r="G135" s="185"/>
      <c r="H135" s="186"/>
      <c r="I135" s="185"/>
      <c r="J135" s="186"/>
      <c r="K135" s="188"/>
      <c r="L135" s="434"/>
      <c r="M135" s="416"/>
      <c r="N135" s="417"/>
    </row>
    <row r="136" spans="1:14" ht="15" customHeight="1" x14ac:dyDescent="0.2">
      <c r="A136" s="369">
        <f t="shared" si="9"/>
        <v>123</v>
      </c>
      <c r="B136" s="311" t="s">
        <v>13</v>
      </c>
      <c r="C136" s="188">
        <f t="shared" si="11"/>
        <v>9.4860000000000007</v>
      </c>
      <c r="D136" s="202"/>
      <c r="E136" s="188">
        <v>9.4860000000000007</v>
      </c>
      <c r="F136" s="202"/>
      <c r="G136" s="185"/>
      <c r="H136" s="186"/>
      <c r="I136" s="185"/>
      <c r="J136" s="186"/>
      <c r="K136" s="188"/>
      <c r="L136" s="440"/>
      <c r="M136" s="416"/>
      <c r="N136" s="417"/>
    </row>
    <row r="137" spans="1:14" ht="15" customHeight="1" x14ac:dyDescent="0.2">
      <c r="A137" s="369">
        <f t="shared" si="9"/>
        <v>124</v>
      </c>
      <c r="B137" s="311" t="s">
        <v>31</v>
      </c>
      <c r="C137" s="188">
        <f t="shared" si="11"/>
        <v>14.058999999999999</v>
      </c>
      <c r="D137" s="202"/>
      <c r="E137" s="188">
        <v>14.058999999999999</v>
      </c>
      <c r="F137" s="202"/>
      <c r="G137" s="185"/>
      <c r="H137" s="186"/>
      <c r="I137" s="185"/>
      <c r="J137" s="186"/>
      <c r="K137" s="188"/>
      <c r="L137" s="440"/>
      <c r="M137" s="416"/>
      <c r="N137" s="417"/>
    </row>
    <row r="138" spans="1:14" ht="15" customHeight="1" x14ac:dyDescent="0.2">
      <c r="A138" s="369">
        <f t="shared" si="9"/>
        <v>125</v>
      </c>
      <c r="B138" s="311" t="s">
        <v>116</v>
      </c>
      <c r="C138" s="188">
        <f t="shared" ref="C138:C173" si="13">E138+G138+I138+K138</f>
        <v>84.929000000000002</v>
      </c>
      <c r="D138" s="202">
        <f>F138+H138+J138+L138</f>
        <v>73.049000000000007</v>
      </c>
      <c r="E138" s="188">
        <v>83.515000000000001</v>
      </c>
      <c r="F138" s="202">
        <v>73.049000000000007</v>
      </c>
      <c r="G138" s="185"/>
      <c r="H138" s="186"/>
      <c r="I138" s="185"/>
      <c r="J138" s="186"/>
      <c r="K138" s="188">
        <v>1.4139999999999999</v>
      </c>
      <c r="L138" s="440"/>
      <c r="M138" s="416"/>
      <c r="N138" s="417"/>
    </row>
    <row r="139" spans="1:14" ht="15" customHeight="1" thickBot="1" x14ac:dyDescent="0.25">
      <c r="A139" s="469">
        <f t="shared" si="9"/>
        <v>126</v>
      </c>
      <c r="B139" s="348" t="s">
        <v>256</v>
      </c>
      <c r="C139" s="207">
        <f t="shared" si="13"/>
        <v>95.234999999999999</v>
      </c>
      <c r="D139" s="217">
        <f>F139+H139+J139+L139</f>
        <v>82.822999999999993</v>
      </c>
      <c r="E139" s="207">
        <v>95.234999999999999</v>
      </c>
      <c r="F139" s="217">
        <v>82.822999999999993</v>
      </c>
      <c r="G139" s="192"/>
      <c r="H139" s="190"/>
      <c r="I139" s="192"/>
      <c r="J139" s="190"/>
      <c r="K139" s="429"/>
      <c r="L139" s="444"/>
      <c r="M139" s="422"/>
      <c r="N139" s="413"/>
    </row>
    <row r="140" spans="1:14" ht="31.5" customHeight="1" thickBot="1" x14ac:dyDescent="0.25">
      <c r="A140" s="470">
        <f t="shared" si="9"/>
        <v>127</v>
      </c>
      <c r="B140" s="349" t="s">
        <v>182</v>
      </c>
      <c r="C140" s="218">
        <f>E140+G140+I140+K140+M140</f>
        <v>9959.6190000000006</v>
      </c>
      <c r="D140" s="219">
        <f>F140+H140+J140+L140+N140</f>
        <v>2741.3910000000001</v>
      </c>
      <c r="E140" s="59">
        <f>E141+SUM(E162:E174)+E177+E182+E184</f>
        <v>5177.674</v>
      </c>
      <c r="F140" s="54">
        <f>F141+F162+F163+F172+F177+F184</f>
        <v>1458.2</v>
      </c>
      <c r="G140" s="59">
        <f>G141+SUM(G162:G174)+G177+G182+G184</f>
        <v>3955.8490000000002</v>
      </c>
      <c r="H140" s="54">
        <f>H141+SUM(H162:H174)+H177+H182+H184</f>
        <v>956.46300000000008</v>
      </c>
      <c r="I140" s="300"/>
      <c r="J140" s="301"/>
      <c r="K140" s="59">
        <f>K141+SUM(K162:K174)+K177+K182+K184</f>
        <v>595.49699999999996</v>
      </c>
      <c r="L140" s="445">
        <f>L141+SUM(L162:L174)+L177+L182+L184</f>
        <v>279.399</v>
      </c>
      <c r="M140" s="59">
        <f>M141+SUM(M162:M174)+M177+M182+M184</f>
        <v>230.59899999999999</v>
      </c>
      <c r="N140" s="54">
        <f>N141+SUM(N162:N174)+N177+N182+N184</f>
        <v>47.328999999999994</v>
      </c>
    </row>
    <row r="141" spans="1:14" ht="15" customHeight="1" x14ac:dyDescent="0.2">
      <c r="A141" s="471">
        <f t="shared" si="9"/>
        <v>128</v>
      </c>
      <c r="B141" s="350" t="s">
        <v>291</v>
      </c>
      <c r="C141" s="302">
        <f>E141+G141+I141+K141</f>
        <v>5749.7370000000001</v>
      </c>
      <c r="D141" s="303"/>
      <c r="E141" s="304">
        <f>SUM(E142:E161)</f>
        <v>3305.9430000000002</v>
      </c>
      <c r="F141" s="303"/>
      <c r="G141" s="304">
        <f>SUM(G142:G159)</f>
        <v>2443.7939999999999</v>
      </c>
      <c r="H141" s="242"/>
      <c r="I141" s="302"/>
      <c r="J141" s="303"/>
      <c r="K141" s="302"/>
      <c r="L141" s="446"/>
      <c r="M141" s="458"/>
      <c r="N141" s="459"/>
    </row>
    <row r="142" spans="1:14" ht="15" customHeight="1" x14ac:dyDescent="0.2">
      <c r="A142" s="369">
        <f t="shared" si="9"/>
        <v>129</v>
      </c>
      <c r="B142" s="96" t="s">
        <v>61</v>
      </c>
      <c r="C142" s="287">
        <f t="shared" ref="C142:C161" si="14">E142+G142+I142+K142</f>
        <v>2380.0610000000001</v>
      </c>
      <c r="D142" s="25"/>
      <c r="E142" s="14">
        <v>1893.761</v>
      </c>
      <c r="F142" s="25"/>
      <c r="G142" s="14">
        <v>486.3</v>
      </c>
      <c r="H142" s="279"/>
      <c r="I142" s="215"/>
      <c r="J142" s="216"/>
      <c r="K142" s="184"/>
      <c r="L142" s="437"/>
      <c r="M142" s="416"/>
      <c r="N142" s="417"/>
    </row>
    <row r="143" spans="1:14" ht="15" customHeight="1" x14ac:dyDescent="0.2">
      <c r="A143" s="369">
        <f t="shared" si="9"/>
        <v>130</v>
      </c>
      <c r="B143" s="96" t="s">
        <v>62</v>
      </c>
      <c r="C143" s="287">
        <f t="shared" si="14"/>
        <v>75</v>
      </c>
      <c r="D143" s="25"/>
      <c r="E143" s="14">
        <v>75</v>
      </c>
      <c r="F143" s="25"/>
      <c r="G143" s="14"/>
      <c r="H143" s="216"/>
      <c r="I143" s="185"/>
      <c r="J143" s="186"/>
      <c r="K143" s="181"/>
      <c r="L143" s="432"/>
      <c r="M143" s="416"/>
      <c r="N143" s="417"/>
    </row>
    <row r="144" spans="1:14" ht="15" customHeight="1" x14ac:dyDescent="0.2">
      <c r="A144" s="369">
        <f t="shared" si="9"/>
        <v>131</v>
      </c>
      <c r="B144" s="96" t="s">
        <v>63</v>
      </c>
      <c r="C144" s="287">
        <f t="shared" si="14"/>
        <v>100.953</v>
      </c>
      <c r="D144" s="25"/>
      <c r="E144" s="14">
        <v>100.953</v>
      </c>
      <c r="F144" s="25"/>
      <c r="G144" s="14"/>
      <c r="H144" s="186"/>
      <c r="I144" s="185"/>
      <c r="J144" s="186"/>
      <c r="K144" s="181"/>
      <c r="L144" s="432"/>
      <c r="M144" s="416"/>
      <c r="N144" s="417"/>
    </row>
    <row r="145" spans="1:14" ht="15" customHeight="1" x14ac:dyDescent="0.2">
      <c r="A145" s="369">
        <f t="shared" ref="A145:A208" si="15">A144+1</f>
        <v>132</v>
      </c>
      <c r="B145" s="96" t="s">
        <v>64</v>
      </c>
      <c r="C145" s="287">
        <f t="shared" si="14"/>
        <v>17.835999999999999</v>
      </c>
      <c r="D145" s="25"/>
      <c r="E145" s="14">
        <v>7.109</v>
      </c>
      <c r="F145" s="25"/>
      <c r="G145" s="14">
        <v>10.727</v>
      </c>
      <c r="H145" s="186"/>
      <c r="I145" s="185"/>
      <c r="J145" s="186"/>
      <c r="K145" s="181"/>
      <c r="L145" s="432"/>
      <c r="M145" s="416"/>
      <c r="N145" s="417"/>
    </row>
    <row r="146" spans="1:14" ht="15" customHeight="1" x14ac:dyDescent="0.2">
      <c r="A146" s="369">
        <f t="shared" si="15"/>
        <v>133</v>
      </c>
      <c r="B146" s="96" t="s">
        <v>257</v>
      </c>
      <c r="C146" s="287">
        <f t="shared" si="14"/>
        <v>202.5</v>
      </c>
      <c r="D146" s="25"/>
      <c r="E146" s="14">
        <v>202.5</v>
      </c>
      <c r="F146" s="25"/>
      <c r="G146" s="14"/>
      <c r="H146" s="186"/>
      <c r="I146" s="185"/>
      <c r="J146" s="186"/>
      <c r="K146" s="181"/>
      <c r="L146" s="432"/>
      <c r="M146" s="416"/>
      <c r="N146" s="417"/>
    </row>
    <row r="147" spans="1:14" ht="15" customHeight="1" x14ac:dyDescent="0.2">
      <c r="A147" s="369">
        <f t="shared" si="15"/>
        <v>134</v>
      </c>
      <c r="B147" s="96" t="s">
        <v>2</v>
      </c>
      <c r="C147" s="287">
        <f t="shared" si="14"/>
        <v>418.56</v>
      </c>
      <c r="D147" s="25"/>
      <c r="E147" s="14"/>
      <c r="F147" s="25"/>
      <c r="G147" s="14">
        <v>418.56</v>
      </c>
      <c r="H147" s="186"/>
      <c r="I147" s="185"/>
      <c r="J147" s="186"/>
      <c r="K147" s="181"/>
      <c r="L147" s="432"/>
      <c r="M147" s="416"/>
      <c r="N147" s="417"/>
    </row>
    <row r="148" spans="1:14" ht="25.5" customHeight="1" x14ac:dyDescent="0.2">
      <c r="A148" s="369">
        <f t="shared" si="15"/>
        <v>135</v>
      </c>
      <c r="B148" s="346" t="s">
        <v>247</v>
      </c>
      <c r="C148" s="287">
        <f t="shared" si="14"/>
        <v>4.2169999999999996</v>
      </c>
      <c r="D148" s="25"/>
      <c r="E148" s="259">
        <v>4.2169999999999996</v>
      </c>
      <c r="F148" s="260"/>
      <c r="G148" s="259"/>
      <c r="H148" s="186"/>
      <c r="I148" s="185"/>
      <c r="J148" s="186"/>
      <c r="K148" s="181"/>
      <c r="L148" s="432"/>
      <c r="M148" s="416"/>
      <c r="N148" s="417"/>
    </row>
    <row r="149" spans="1:14" ht="15" customHeight="1" x14ac:dyDescent="0.2">
      <c r="A149" s="369">
        <f t="shared" si="15"/>
        <v>136</v>
      </c>
      <c r="B149" s="327" t="s">
        <v>66</v>
      </c>
      <c r="C149" s="287">
        <f t="shared" si="14"/>
        <v>883.84699999999998</v>
      </c>
      <c r="D149" s="25"/>
      <c r="E149" s="259"/>
      <c r="F149" s="260"/>
      <c r="G149" s="259">
        <v>883.84699999999998</v>
      </c>
      <c r="H149" s="186"/>
      <c r="I149" s="185"/>
      <c r="J149" s="186"/>
      <c r="K149" s="181"/>
      <c r="L149" s="432"/>
      <c r="M149" s="416"/>
      <c r="N149" s="417"/>
    </row>
    <row r="150" spans="1:14" ht="15" customHeight="1" x14ac:dyDescent="0.2">
      <c r="A150" s="369">
        <f t="shared" si="15"/>
        <v>137</v>
      </c>
      <c r="B150" s="327" t="s">
        <v>67</v>
      </c>
      <c r="C150" s="287">
        <f t="shared" si="14"/>
        <v>1045.855</v>
      </c>
      <c r="D150" s="25"/>
      <c r="E150" s="259">
        <v>634.45500000000004</v>
      </c>
      <c r="F150" s="260"/>
      <c r="G150" s="255">
        <v>411.4</v>
      </c>
      <c r="H150" s="186"/>
      <c r="I150" s="185"/>
      <c r="J150" s="186"/>
      <c r="K150" s="181"/>
      <c r="L150" s="432"/>
      <c r="M150" s="416"/>
      <c r="N150" s="417"/>
    </row>
    <row r="151" spans="1:14" ht="27" customHeight="1" x14ac:dyDescent="0.2">
      <c r="A151" s="369">
        <f t="shared" si="15"/>
        <v>138</v>
      </c>
      <c r="B151" s="331" t="s">
        <v>68</v>
      </c>
      <c r="C151" s="287">
        <f t="shared" si="14"/>
        <v>73.287999999999997</v>
      </c>
      <c r="D151" s="25"/>
      <c r="E151" s="259">
        <v>23</v>
      </c>
      <c r="F151" s="260"/>
      <c r="G151" s="259">
        <v>50.287999999999997</v>
      </c>
      <c r="H151" s="186"/>
      <c r="I151" s="185"/>
      <c r="J151" s="186"/>
      <c r="K151" s="181"/>
      <c r="L151" s="432"/>
      <c r="M151" s="416"/>
      <c r="N151" s="417"/>
    </row>
    <row r="152" spans="1:14" ht="15" customHeight="1" x14ac:dyDescent="0.2">
      <c r="A152" s="369">
        <f t="shared" si="15"/>
        <v>139</v>
      </c>
      <c r="B152" s="337" t="s">
        <v>275</v>
      </c>
      <c r="C152" s="287">
        <f t="shared" si="14"/>
        <v>21.213000000000001</v>
      </c>
      <c r="D152" s="25"/>
      <c r="E152" s="259">
        <v>21.213000000000001</v>
      </c>
      <c r="F152" s="260"/>
      <c r="G152" s="259"/>
      <c r="H152" s="211"/>
      <c r="I152" s="214"/>
      <c r="J152" s="211"/>
      <c r="K152" s="267"/>
      <c r="L152" s="447"/>
      <c r="M152" s="416"/>
      <c r="N152" s="417"/>
    </row>
    <row r="153" spans="1:14" ht="15" customHeight="1" x14ac:dyDescent="0.2">
      <c r="A153" s="369">
        <f t="shared" si="15"/>
        <v>140</v>
      </c>
      <c r="B153" s="331" t="s">
        <v>327</v>
      </c>
      <c r="C153" s="14">
        <f t="shared" si="14"/>
        <v>12.96</v>
      </c>
      <c r="D153" s="25"/>
      <c r="E153" s="259">
        <v>12.96</v>
      </c>
      <c r="F153" s="260"/>
      <c r="G153" s="259"/>
      <c r="H153" s="186"/>
      <c r="I153" s="185"/>
      <c r="J153" s="186"/>
      <c r="K153" s="181"/>
      <c r="L153" s="432"/>
      <c r="M153" s="416"/>
      <c r="N153" s="417"/>
    </row>
    <row r="154" spans="1:14" ht="15" customHeight="1" x14ac:dyDescent="0.2">
      <c r="A154" s="369">
        <f t="shared" si="15"/>
        <v>141</v>
      </c>
      <c r="B154" s="329" t="s">
        <v>326</v>
      </c>
      <c r="C154" s="14">
        <f t="shared" si="14"/>
        <v>112.82</v>
      </c>
      <c r="D154" s="25"/>
      <c r="E154" s="259">
        <v>112.82</v>
      </c>
      <c r="F154" s="260"/>
      <c r="G154" s="259"/>
      <c r="H154" s="186"/>
      <c r="I154" s="185"/>
      <c r="J154" s="186"/>
      <c r="K154" s="181"/>
      <c r="L154" s="432"/>
      <c r="M154" s="416"/>
      <c r="N154" s="417"/>
    </row>
    <row r="155" spans="1:14" ht="15" customHeight="1" x14ac:dyDescent="0.2">
      <c r="A155" s="369">
        <f t="shared" si="15"/>
        <v>142</v>
      </c>
      <c r="B155" s="352" t="s">
        <v>234</v>
      </c>
      <c r="C155" s="288">
        <f t="shared" si="14"/>
        <v>4.7160000000000002</v>
      </c>
      <c r="D155" s="289"/>
      <c r="E155" s="261">
        <v>4.7160000000000002</v>
      </c>
      <c r="F155" s="262"/>
      <c r="G155" s="261"/>
      <c r="H155" s="186"/>
      <c r="I155" s="185"/>
      <c r="J155" s="186"/>
      <c r="K155" s="181"/>
      <c r="L155" s="432"/>
      <c r="M155" s="416"/>
      <c r="N155" s="417"/>
    </row>
    <row r="156" spans="1:14" ht="25.5" customHeight="1" x14ac:dyDescent="0.2">
      <c r="A156" s="369">
        <f t="shared" si="15"/>
        <v>143</v>
      </c>
      <c r="B156" s="337" t="s">
        <v>294</v>
      </c>
      <c r="C156" s="14">
        <f t="shared" si="14"/>
        <v>191.85000000000002</v>
      </c>
      <c r="D156" s="25"/>
      <c r="E156" s="255">
        <v>56.61</v>
      </c>
      <c r="F156" s="260"/>
      <c r="G156" s="259">
        <v>135.24</v>
      </c>
      <c r="H156" s="186"/>
      <c r="I156" s="185"/>
      <c r="J156" s="186"/>
      <c r="K156" s="181"/>
      <c r="L156" s="432"/>
      <c r="M156" s="416"/>
      <c r="N156" s="417"/>
    </row>
    <row r="157" spans="1:14" ht="15" customHeight="1" x14ac:dyDescent="0.2">
      <c r="A157" s="369">
        <f t="shared" si="15"/>
        <v>144</v>
      </c>
      <c r="B157" s="346" t="s">
        <v>316</v>
      </c>
      <c r="C157" s="288">
        <f t="shared" si="14"/>
        <v>91.066000000000003</v>
      </c>
      <c r="D157" s="289"/>
      <c r="E157" s="261">
        <v>91.066000000000003</v>
      </c>
      <c r="F157" s="262"/>
      <c r="G157" s="261"/>
      <c r="H157" s="262"/>
      <c r="I157" s="185"/>
      <c r="J157" s="186"/>
      <c r="K157" s="181"/>
      <c r="L157" s="432"/>
      <c r="M157" s="416"/>
      <c r="N157" s="417"/>
    </row>
    <row r="158" spans="1:14" ht="24.75" customHeight="1" x14ac:dyDescent="0.2">
      <c r="A158" s="369">
        <f t="shared" si="15"/>
        <v>145</v>
      </c>
      <c r="B158" s="96" t="s">
        <v>344</v>
      </c>
      <c r="C158" s="288">
        <f t="shared" si="14"/>
        <v>47.432000000000002</v>
      </c>
      <c r="D158" s="289"/>
      <c r="E158" s="404"/>
      <c r="F158" s="262"/>
      <c r="G158" s="405">
        <v>47.432000000000002</v>
      </c>
      <c r="H158" s="262"/>
      <c r="I158" s="185"/>
      <c r="J158" s="186"/>
      <c r="K158" s="181"/>
      <c r="L158" s="432"/>
      <c r="M158" s="416"/>
      <c r="N158" s="417"/>
    </row>
    <row r="159" spans="1:14" ht="15" customHeight="1" x14ac:dyDescent="0.2">
      <c r="A159" s="369">
        <f t="shared" si="15"/>
        <v>146</v>
      </c>
      <c r="B159" s="96" t="s">
        <v>345</v>
      </c>
      <c r="C159" s="288">
        <f t="shared" si="14"/>
        <v>5.5629999999999997</v>
      </c>
      <c r="D159" s="289"/>
      <c r="E159" s="404">
        <v>5.5629999999999997</v>
      </c>
      <c r="F159" s="262"/>
      <c r="G159" s="405"/>
      <c r="H159" s="262"/>
      <c r="I159" s="185"/>
      <c r="J159" s="186"/>
      <c r="K159" s="181"/>
      <c r="L159" s="432"/>
      <c r="M159" s="416"/>
      <c r="N159" s="417"/>
    </row>
    <row r="160" spans="1:14" ht="15" customHeight="1" x14ac:dyDescent="0.2">
      <c r="A160" s="369">
        <f t="shared" si="15"/>
        <v>147</v>
      </c>
      <c r="B160" s="96" t="s">
        <v>346</v>
      </c>
      <c r="C160" s="288">
        <f t="shared" si="14"/>
        <v>30</v>
      </c>
      <c r="D160" s="289"/>
      <c r="E160" s="404">
        <v>30</v>
      </c>
      <c r="F160" s="262"/>
      <c r="G160" s="405"/>
      <c r="H160" s="262"/>
      <c r="I160" s="380"/>
      <c r="J160" s="379"/>
      <c r="K160" s="380"/>
      <c r="L160" s="438"/>
      <c r="M160" s="416"/>
      <c r="N160" s="417"/>
    </row>
    <row r="161" spans="1:14" ht="15" customHeight="1" x14ac:dyDescent="0.2">
      <c r="A161" s="369">
        <f t="shared" si="15"/>
        <v>148</v>
      </c>
      <c r="B161" s="96" t="s">
        <v>347</v>
      </c>
      <c r="C161" s="288">
        <f t="shared" si="14"/>
        <v>30</v>
      </c>
      <c r="D161" s="289"/>
      <c r="E161" s="404">
        <v>30</v>
      </c>
      <c r="F161" s="262"/>
      <c r="G161" s="405"/>
      <c r="H161" s="262"/>
      <c r="I161" s="377"/>
      <c r="J161" s="381"/>
      <c r="K161" s="378"/>
      <c r="L161" s="443"/>
      <c r="M161" s="416"/>
      <c r="N161" s="417"/>
    </row>
    <row r="162" spans="1:14" ht="15" customHeight="1" x14ac:dyDescent="0.2">
      <c r="A162" s="369">
        <f t="shared" si="15"/>
        <v>149</v>
      </c>
      <c r="B162" s="311" t="s">
        <v>30</v>
      </c>
      <c r="C162" s="375">
        <f>E162+G162+I162+K162+M162</f>
        <v>1345.84</v>
      </c>
      <c r="D162" s="9">
        <f>F162+H162+J162+L162+N162</f>
        <v>1027.1870000000001</v>
      </c>
      <c r="E162" s="23">
        <v>924.51700000000005</v>
      </c>
      <c r="F162" s="6">
        <v>759.12400000000002</v>
      </c>
      <c r="G162" s="23">
        <v>268.83</v>
      </c>
      <c r="H162" s="6">
        <v>199.245</v>
      </c>
      <c r="I162" s="259"/>
      <c r="J162" s="260"/>
      <c r="K162" s="23">
        <v>131.33799999999999</v>
      </c>
      <c r="L162" s="22">
        <v>52.514000000000003</v>
      </c>
      <c r="M162" s="423">
        <v>21.155000000000001</v>
      </c>
      <c r="N162" s="426">
        <v>16.303999999999998</v>
      </c>
    </row>
    <row r="163" spans="1:14" ht="15" customHeight="1" x14ac:dyDescent="0.2">
      <c r="A163" s="369">
        <f t="shared" si="15"/>
        <v>150</v>
      </c>
      <c r="B163" s="340" t="s">
        <v>274</v>
      </c>
      <c r="C163" s="375">
        <f>E163+G163+I163+K163+M163</f>
        <v>1552.44</v>
      </c>
      <c r="D163" s="9">
        <f>F163+H163+J163+L163+N163</f>
        <v>1171.3630000000001</v>
      </c>
      <c r="E163" s="188">
        <v>810.17</v>
      </c>
      <c r="F163" s="202">
        <v>680.70399999999995</v>
      </c>
      <c r="G163" s="188">
        <f>596.108+7.234</f>
        <v>603.34199999999998</v>
      </c>
      <c r="H163" s="202">
        <v>441.63400000000001</v>
      </c>
      <c r="I163" s="185"/>
      <c r="J163" s="186"/>
      <c r="K163" s="180">
        <v>105.959</v>
      </c>
      <c r="L163" s="434">
        <v>18</v>
      </c>
      <c r="M163" s="423">
        <v>32.969000000000001</v>
      </c>
      <c r="N163" s="426">
        <v>31.024999999999999</v>
      </c>
    </row>
    <row r="164" spans="1:14" ht="15" customHeight="1" x14ac:dyDescent="0.2">
      <c r="A164" s="369">
        <f t="shared" si="15"/>
        <v>151</v>
      </c>
      <c r="B164" s="311" t="s">
        <v>7</v>
      </c>
      <c r="C164" s="31">
        <f t="shared" si="13"/>
        <v>21.308</v>
      </c>
      <c r="D164" s="9"/>
      <c r="E164" s="31"/>
      <c r="F164" s="9"/>
      <c r="G164" s="23">
        <v>21.308</v>
      </c>
      <c r="H164" s="9"/>
      <c r="I164" s="14"/>
      <c r="J164" s="25"/>
      <c r="K164" s="171"/>
      <c r="L164" s="411"/>
      <c r="M164" s="416"/>
      <c r="N164" s="417"/>
    </row>
    <row r="165" spans="1:14" ht="15" customHeight="1" x14ac:dyDescent="0.2">
      <c r="A165" s="369">
        <f t="shared" si="15"/>
        <v>152</v>
      </c>
      <c r="B165" s="311" t="s">
        <v>8</v>
      </c>
      <c r="C165" s="188">
        <f t="shared" si="13"/>
        <v>8.7520000000000007</v>
      </c>
      <c r="D165" s="202"/>
      <c r="E165" s="189"/>
      <c r="F165" s="203"/>
      <c r="G165" s="188">
        <v>8.7520000000000007</v>
      </c>
      <c r="H165" s="202"/>
      <c r="I165" s="185"/>
      <c r="J165" s="186"/>
      <c r="K165" s="181"/>
      <c r="L165" s="432"/>
      <c r="M165" s="416"/>
      <c r="N165" s="417"/>
    </row>
    <row r="166" spans="1:14" ht="15" customHeight="1" x14ac:dyDescent="0.2">
      <c r="A166" s="369">
        <f t="shared" si="15"/>
        <v>153</v>
      </c>
      <c r="B166" s="311" t="s">
        <v>9</v>
      </c>
      <c r="C166" s="188">
        <f t="shared" si="13"/>
        <v>15.856</v>
      </c>
      <c r="D166" s="202"/>
      <c r="E166" s="189"/>
      <c r="F166" s="203"/>
      <c r="G166" s="188">
        <v>15.856</v>
      </c>
      <c r="H166" s="202"/>
      <c r="I166" s="185"/>
      <c r="J166" s="186"/>
      <c r="K166" s="181"/>
      <c r="L166" s="432"/>
      <c r="M166" s="416"/>
      <c r="N166" s="417"/>
    </row>
    <row r="167" spans="1:14" ht="15" customHeight="1" x14ac:dyDescent="0.2">
      <c r="A167" s="369">
        <f t="shared" si="15"/>
        <v>154</v>
      </c>
      <c r="B167" s="311" t="s">
        <v>10</v>
      </c>
      <c r="C167" s="188">
        <f t="shared" si="13"/>
        <v>2.8159999999999998</v>
      </c>
      <c r="D167" s="202"/>
      <c r="E167" s="189"/>
      <c r="F167" s="203"/>
      <c r="G167" s="188">
        <v>2.8159999999999998</v>
      </c>
      <c r="H167" s="202"/>
      <c r="I167" s="185"/>
      <c r="J167" s="186"/>
      <c r="K167" s="181"/>
      <c r="L167" s="432"/>
      <c r="M167" s="416"/>
      <c r="N167" s="417"/>
    </row>
    <row r="168" spans="1:14" ht="15" customHeight="1" x14ac:dyDescent="0.2">
      <c r="A168" s="369">
        <f t="shared" si="15"/>
        <v>155</v>
      </c>
      <c r="B168" s="311" t="s">
        <v>11</v>
      </c>
      <c r="C168" s="188">
        <f t="shared" si="13"/>
        <v>4.9279999999999999</v>
      </c>
      <c r="D168" s="202"/>
      <c r="E168" s="189"/>
      <c r="F168" s="203"/>
      <c r="G168" s="188">
        <v>4.9279999999999999</v>
      </c>
      <c r="H168" s="202"/>
      <c r="I168" s="185"/>
      <c r="J168" s="186"/>
      <c r="K168" s="181"/>
      <c r="L168" s="432"/>
      <c r="M168" s="416"/>
      <c r="N168" s="417"/>
    </row>
    <row r="169" spans="1:14" ht="15" customHeight="1" x14ac:dyDescent="0.2">
      <c r="A169" s="369">
        <f t="shared" si="15"/>
        <v>156</v>
      </c>
      <c r="B169" s="311" t="s">
        <v>12</v>
      </c>
      <c r="C169" s="188">
        <f t="shared" si="13"/>
        <v>24.332000000000001</v>
      </c>
      <c r="D169" s="202"/>
      <c r="E169" s="189"/>
      <c r="F169" s="203"/>
      <c r="G169" s="188">
        <v>24.332000000000001</v>
      </c>
      <c r="H169" s="202"/>
      <c r="I169" s="185"/>
      <c r="J169" s="186"/>
      <c r="K169" s="181"/>
      <c r="L169" s="432"/>
      <c r="M169" s="416"/>
      <c r="N169" s="417"/>
    </row>
    <row r="170" spans="1:14" ht="15" customHeight="1" x14ac:dyDescent="0.2">
      <c r="A170" s="369">
        <f t="shared" si="15"/>
        <v>157</v>
      </c>
      <c r="B170" s="311" t="s">
        <v>13</v>
      </c>
      <c r="C170" s="188">
        <f t="shared" si="13"/>
        <v>16.114999999999998</v>
      </c>
      <c r="D170" s="202"/>
      <c r="E170" s="189"/>
      <c r="F170" s="203"/>
      <c r="G170" s="188">
        <v>16.114999999999998</v>
      </c>
      <c r="H170" s="202"/>
      <c r="I170" s="185"/>
      <c r="J170" s="186"/>
      <c r="K170" s="181"/>
      <c r="L170" s="432"/>
      <c r="M170" s="416"/>
      <c r="N170" s="417"/>
    </row>
    <row r="171" spans="1:14" ht="15" customHeight="1" x14ac:dyDescent="0.2">
      <c r="A171" s="369">
        <f t="shared" si="15"/>
        <v>158</v>
      </c>
      <c r="B171" s="311" t="s">
        <v>14</v>
      </c>
      <c r="C171" s="188">
        <f t="shared" si="13"/>
        <v>7.84</v>
      </c>
      <c r="D171" s="202"/>
      <c r="E171" s="189"/>
      <c r="F171" s="203"/>
      <c r="G171" s="188">
        <v>7.84</v>
      </c>
      <c r="H171" s="202"/>
      <c r="I171" s="185"/>
      <c r="J171" s="186"/>
      <c r="K171" s="181"/>
      <c r="L171" s="432"/>
      <c r="M171" s="416"/>
      <c r="N171" s="417"/>
    </row>
    <row r="172" spans="1:14" ht="15" customHeight="1" x14ac:dyDescent="0.2">
      <c r="A172" s="369">
        <f t="shared" si="15"/>
        <v>159</v>
      </c>
      <c r="B172" s="311" t="s">
        <v>31</v>
      </c>
      <c r="C172" s="188">
        <f t="shared" si="13"/>
        <v>24.655000000000001</v>
      </c>
      <c r="D172" s="202"/>
      <c r="E172" s="188">
        <v>1.423</v>
      </c>
      <c r="F172" s="203"/>
      <c r="G172" s="188">
        <v>23.231999999999999</v>
      </c>
      <c r="H172" s="202"/>
      <c r="I172" s="185"/>
      <c r="J172" s="186"/>
      <c r="K172" s="181"/>
      <c r="L172" s="432"/>
      <c r="M172" s="416"/>
      <c r="N172" s="417"/>
    </row>
    <row r="173" spans="1:14" ht="15" customHeight="1" x14ac:dyDescent="0.2">
      <c r="A173" s="369">
        <f t="shared" si="15"/>
        <v>160</v>
      </c>
      <c r="B173" s="311" t="s">
        <v>15</v>
      </c>
      <c r="C173" s="188">
        <f t="shared" si="13"/>
        <v>80.635999999999996</v>
      </c>
      <c r="D173" s="202"/>
      <c r="E173" s="188"/>
      <c r="F173" s="203"/>
      <c r="G173" s="188">
        <v>80.635999999999996</v>
      </c>
      <c r="H173" s="202"/>
      <c r="I173" s="185"/>
      <c r="J173" s="186"/>
      <c r="K173" s="181"/>
      <c r="L173" s="432"/>
      <c r="M173" s="416"/>
      <c r="N173" s="417"/>
    </row>
    <row r="174" spans="1:14" ht="15" customHeight="1" x14ac:dyDescent="0.2">
      <c r="A174" s="369">
        <f t="shared" si="15"/>
        <v>161</v>
      </c>
      <c r="B174" s="311" t="s">
        <v>123</v>
      </c>
      <c r="C174" s="187">
        <f>E174+G174+I174+K174+M174</f>
        <v>183.46</v>
      </c>
      <c r="D174" s="310">
        <f t="shared" ref="C174:D184" si="16">F174+H174+J174+L174</f>
        <v>129.84</v>
      </c>
      <c r="E174" s="188">
        <f>E175</f>
        <v>1.417</v>
      </c>
      <c r="F174" s="203"/>
      <c r="G174" s="187">
        <f>G175</f>
        <v>132.67500000000001</v>
      </c>
      <c r="H174" s="310">
        <f>H175</f>
        <v>129.84</v>
      </c>
      <c r="I174" s="185"/>
      <c r="J174" s="186"/>
      <c r="K174" s="181"/>
      <c r="L174" s="432"/>
      <c r="M174" s="423">
        <f>M176</f>
        <v>49.368000000000002</v>
      </c>
      <c r="N174" s="417"/>
    </row>
    <row r="175" spans="1:14" ht="15" customHeight="1" x14ac:dyDescent="0.2">
      <c r="A175" s="369">
        <f t="shared" si="15"/>
        <v>162</v>
      </c>
      <c r="B175" s="327" t="s">
        <v>258</v>
      </c>
      <c r="C175" s="189">
        <f t="shared" si="16"/>
        <v>134.09200000000001</v>
      </c>
      <c r="D175" s="203">
        <f>F175+H175+J175+L175</f>
        <v>129.84</v>
      </c>
      <c r="E175" s="189">
        <v>1.417</v>
      </c>
      <c r="F175" s="203"/>
      <c r="G175" s="189">
        <v>132.67500000000001</v>
      </c>
      <c r="H175" s="203">
        <v>129.84</v>
      </c>
      <c r="I175" s="185"/>
      <c r="J175" s="186"/>
      <c r="K175" s="181"/>
      <c r="L175" s="432"/>
      <c r="M175" s="423"/>
      <c r="N175" s="417"/>
    </row>
    <row r="176" spans="1:14" ht="15" customHeight="1" x14ac:dyDescent="0.2">
      <c r="A176" s="369">
        <f t="shared" si="15"/>
        <v>163</v>
      </c>
      <c r="B176" s="327" t="s">
        <v>350</v>
      </c>
      <c r="C176" s="189">
        <f>E176+G176+I176+K176+M176</f>
        <v>49.368000000000002</v>
      </c>
      <c r="D176" s="203"/>
      <c r="E176" s="464"/>
      <c r="F176" s="203"/>
      <c r="G176" s="189"/>
      <c r="H176" s="203"/>
      <c r="I176" s="185"/>
      <c r="J176" s="186"/>
      <c r="K176" s="181"/>
      <c r="L176" s="432"/>
      <c r="M176" s="416">
        <v>49.368000000000002</v>
      </c>
      <c r="N176" s="417"/>
    </row>
    <row r="177" spans="1:14" ht="15" customHeight="1" x14ac:dyDescent="0.2">
      <c r="A177" s="369">
        <f t="shared" si="15"/>
        <v>164</v>
      </c>
      <c r="B177" s="311" t="s">
        <v>248</v>
      </c>
      <c r="C177" s="188">
        <f t="shared" si="16"/>
        <v>110.03400000000001</v>
      </c>
      <c r="D177" s="203"/>
      <c r="E177" s="207">
        <f>SUM(E178:E181)</f>
        <v>110.03400000000001</v>
      </c>
      <c r="F177" s="202"/>
      <c r="G177" s="189"/>
      <c r="H177" s="203"/>
      <c r="I177" s="185"/>
      <c r="J177" s="186"/>
      <c r="K177" s="181"/>
      <c r="L177" s="432"/>
      <c r="M177" s="416"/>
      <c r="N177" s="417"/>
    </row>
    <row r="178" spans="1:14" ht="15" customHeight="1" x14ac:dyDescent="0.2">
      <c r="A178" s="369">
        <f t="shared" si="15"/>
        <v>165</v>
      </c>
      <c r="B178" s="327" t="s">
        <v>328</v>
      </c>
      <c r="C178" s="126">
        <f t="shared" si="16"/>
        <v>21.218</v>
      </c>
      <c r="D178" s="170"/>
      <c r="E178" s="255">
        <v>21.218</v>
      </c>
      <c r="F178" s="199"/>
      <c r="G178" s="185"/>
      <c r="H178" s="186"/>
      <c r="I178" s="185"/>
      <c r="J178" s="186"/>
      <c r="K178" s="181"/>
      <c r="L178" s="432"/>
      <c r="M178" s="416"/>
      <c r="N178" s="417"/>
    </row>
    <row r="179" spans="1:14" ht="15" customHeight="1" x14ac:dyDescent="0.2">
      <c r="A179" s="369">
        <f t="shared" si="15"/>
        <v>166</v>
      </c>
      <c r="B179" s="327" t="s">
        <v>75</v>
      </c>
      <c r="C179" s="126">
        <f t="shared" si="16"/>
        <v>3.5999999999999997E-2</v>
      </c>
      <c r="D179" s="170"/>
      <c r="E179" s="255">
        <v>3.5999999999999997E-2</v>
      </c>
      <c r="F179" s="186"/>
      <c r="G179" s="185"/>
      <c r="H179" s="186"/>
      <c r="I179" s="185"/>
      <c r="J179" s="186"/>
      <c r="K179" s="181"/>
      <c r="L179" s="432"/>
      <c r="M179" s="416"/>
      <c r="N179" s="417"/>
    </row>
    <row r="180" spans="1:14" ht="15" customHeight="1" x14ac:dyDescent="0.2">
      <c r="A180" s="369">
        <f t="shared" si="15"/>
        <v>167</v>
      </c>
      <c r="B180" s="353" t="s">
        <v>235</v>
      </c>
      <c r="C180" s="126">
        <f t="shared" si="16"/>
        <v>46</v>
      </c>
      <c r="D180" s="170"/>
      <c r="E180" s="255">
        <v>46</v>
      </c>
      <c r="F180" s="186"/>
      <c r="G180" s="427"/>
      <c r="H180" s="428"/>
      <c r="I180" s="185"/>
      <c r="J180" s="186"/>
      <c r="K180" s="427"/>
      <c r="L180" s="448"/>
      <c r="M180" s="416"/>
      <c r="N180" s="417"/>
    </row>
    <row r="181" spans="1:14" ht="15" customHeight="1" x14ac:dyDescent="0.2">
      <c r="A181" s="369">
        <f t="shared" si="15"/>
        <v>168</v>
      </c>
      <c r="B181" s="96" t="s">
        <v>343</v>
      </c>
      <c r="C181" s="126">
        <f t="shared" si="16"/>
        <v>42.78</v>
      </c>
      <c r="D181" s="265"/>
      <c r="E181" s="255">
        <v>42.78</v>
      </c>
      <c r="F181" s="186"/>
      <c r="G181" s="377"/>
      <c r="H181" s="7"/>
      <c r="I181" s="185"/>
      <c r="J181" s="186"/>
      <c r="K181" s="378"/>
      <c r="L181" s="449"/>
      <c r="M181" s="416"/>
      <c r="N181" s="417"/>
    </row>
    <row r="182" spans="1:14" ht="15" customHeight="1" x14ac:dyDescent="0.2">
      <c r="A182" s="369">
        <f t="shared" si="15"/>
        <v>169</v>
      </c>
      <c r="B182" s="354" t="s">
        <v>251</v>
      </c>
      <c r="C182" s="188">
        <f t="shared" si="16"/>
        <v>9.9930000000000003</v>
      </c>
      <c r="D182" s="202"/>
      <c r="E182" s="188"/>
      <c r="F182" s="202"/>
      <c r="G182" s="31">
        <f>G183</f>
        <v>9.9930000000000003</v>
      </c>
      <c r="H182" s="7"/>
      <c r="I182" s="185"/>
      <c r="J182" s="186"/>
      <c r="K182" s="268"/>
      <c r="L182" s="449"/>
      <c r="M182" s="416"/>
      <c r="N182" s="417"/>
    </row>
    <row r="183" spans="1:14" ht="15" customHeight="1" x14ac:dyDescent="0.2">
      <c r="A183" s="369">
        <f t="shared" si="15"/>
        <v>170</v>
      </c>
      <c r="B183" s="351" t="s">
        <v>230</v>
      </c>
      <c r="C183" s="189">
        <f t="shared" si="16"/>
        <v>9.9930000000000003</v>
      </c>
      <c r="D183" s="203"/>
      <c r="E183" s="189"/>
      <c r="F183" s="203"/>
      <c r="G183" s="126">
        <v>9.9930000000000003</v>
      </c>
      <c r="H183" s="7"/>
      <c r="I183" s="185"/>
      <c r="J183" s="186"/>
      <c r="K183" s="268"/>
      <c r="L183" s="449"/>
      <c r="M183" s="416"/>
      <c r="N183" s="417"/>
    </row>
    <row r="184" spans="1:14" ht="15" customHeight="1" thickBot="1" x14ac:dyDescent="0.25">
      <c r="A184" s="469">
        <f t="shared" si="15"/>
        <v>171</v>
      </c>
      <c r="B184" s="348" t="s">
        <v>6</v>
      </c>
      <c r="C184" s="31">
        <f>E184+G184+I184+K184+M184</f>
        <v>800.87699999999995</v>
      </c>
      <c r="D184" s="9">
        <f t="shared" si="16"/>
        <v>413.00099999999998</v>
      </c>
      <c r="E184" s="23">
        <v>24.17</v>
      </c>
      <c r="F184" s="6">
        <v>18.372</v>
      </c>
      <c r="G184" s="23">
        <v>291.39999999999998</v>
      </c>
      <c r="H184" s="6">
        <v>185.744</v>
      </c>
      <c r="I184" s="259"/>
      <c r="J184" s="260"/>
      <c r="K184" s="23">
        <v>358.2</v>
      </c>
      <c r="L184" s="411">
        <v>208.88499999999999</v>
      </c>
      <c r="M184" s="461">
        <v>127.107</v>
      </c>
      <c r="N184" s="413"/>
    </row>
    <row r="185" spans="1:14" ht="33" customHeight="1" thickBot="1" x14ac:dyDescent="0.3">
      <c r="A185" s="470">
        <f t="shared" si="15"/>
        <v>172</v>
      </c>
      <c r="B185" s="355" t="s">
        <v>259</v>
      </c>
      <c r="C185" s="218">
        <f>E185+G185+I185+K185+M185</f>
        <v>8264.253999999999</v>
      </c>
      <c r="D185" s="219"/>
      <c r="E185" s="218">
        <f>E186+E199+SUM(E205:E214)</f>
        <v>3558.9049999999997</v>
      </c>
      <c r="F185" s="301"/>
      <c r="G185" s="218">
        <f>G186+G199+SUM(G205:G214)</f>
        <v>4688.1620000000003</v>
      </c>
      <c r="H185" s="309"/>
      <c r="I185" s="300"/>
      <c r="J185" s="301"/>
      <c r="K185" s="218"/>
      <c r="L185" s="450"/>
      <c r="M185" s="218">
        <f>M204</f>
        <v>17.187000000000001</v>
      </c>
      <c r="N185" s="457"/>
    </row>
    <row r="186" spans="1:14" ht="15" customHeight="1" x14ac:dyDescent="0.2">
      <c r="A186" s="471">
        <f t="shared" si="15"/>
        <v>173</v>
      </c>
      <c r="B186" s="356" t="s">
        <v>251</v>
      </c>
      <c r="C186" s="278">
        <f>SUM(C187:C198)</f>
        <v>7405.02</v>
      </c>
      <c r="D186" s="279"/>
      <c r="E186" s="278">
        <f>SUM(E187:E198)</f>
        <v>2716.8579999999997</v>
      </c>
      <c r="F186" s="279"/>
      <c r="G186" s="278">
        <f>SUM(G187:G198)</f>
        <v>4688.1620000000003</v>
      </c>
      <c r="H186" s="306"/>
      <c r="I186" s="307"/>
      <c r="J186" s="308"/>
      <c r="K186" s="307"/>
      <c r="L186" s="451"/>
      <c r="M186" s="458"/>
      <c r="N186" s="459"/>
    </row>
    <row r="187" spans="1:14" ht="15" customHeight="1" x14ac:dyDescent="0.2">
      <c r="A187" s="369">
        <f t="shared" si="15"/>
        <v>174</v>
      </c>
      <c r="B187" s="357" t="s">
        <v>77</v>
      </c>
      <c r="C187" s="126">
        <f>E187+G187+I187+K187</f>
        <v>869.23800000000006</v>
      </c>
      <c r="D187" s="265"/>
      <c r="E187" s="259">
        <v>869.23800000000006</v>
      </c>
      <c r="F187" s="260"/>
      <c r="G187" s="255"/>
      <c r="H187" s="279"/>
      <c r="I187" s="215"/>
      <c r="J187" s="216"/>
      <c r="K187" s="184"/>
      <c r="L187" s="437"/>
      <c r="M187" s="416"/>
      <c r="N187" s="417"/>
    </row>
    <row r="188" spans="1:14" ht="15" customHeight="1" x14ac:dyDescent="0.2">
      <c r="A188" s="369">
        <f t="shared" si="15"/>
        <v>175</v>
      </c>
      <c r="B188" s="333" t="s">
        <v>295</v>
      </c>
      <c r="C188" s="126">
        <f>E188+G188+I188+K188</f>
        <v>1989</v>
      </c>
      <c r="D188" s="265"/>
      <c r="E188" s="259"/>
      <c r="F188" s="260"/>
      <c r="G188" s="255">
        <v>1989</v>
      </c>
      <c r="H188" s="216"/>
      <c r="I188" s="185"/>
      <c r="J188" s="186"/>
      <c r="K188" s="181"/>
      <c r="L188" s="432"/>
      <c r="M188" s="416"/>
      <c r="N188" s="417"/>
    </row>
    <row r="189" spans="1:14" ht="15" customHeight="1" x14ac:dyDescent="0.2">
      <c r="A189" s="369">
        <f t="shared" si="15"/>
        <v>176</v>
      </c>
      <c r="B189" s="396" t="s">
        <v>341</v>
      </c>
      <c r="C189" s="126">
        <f t="shared" ref="C189:C191" si="17">E189+G189+I189+K189</f>
        <v>11.037000000000001</v>
      </c>
      <c r="D189" s="265"/>
      <c r="E189" s="259"/>
      <c r="F189" s="260"/>
      <c r="G189" s="255">
        <v>11.037000000000001</v>
      </c>
      <c r="H189" s="376"/>
      <c r="I189" s="185"/>
      <c r="J189" s="186"/>
      <c r="K189" s="181"/>
      <c r="L189" s="432"/>
      <c r="M189" s="416"/>
      <c r="N189" s="417"/>
    </row>
    <row r="190" spans="1:14" ht="15" customHeight="1" x14ac:dyDescent="0.2">
      <c r="A190" s="369">
        <f t="shared" si="15"/>
        <v>177</v>
      </c>
      <c r="B190" s="333" t="s">
        <v>273</v>
      </c>
      <c r="C190" s="126">
        <f t="shared" si="17"/>
        <v>20</v>
      </c>
      <c r="D190" s="265"/>
      <c r="E190" s="259">
        <v>20</v>
      </c>
      <c r="F190" s="25"/>
      <c r="G190" s="126"/>
      <c r="H190" s="170"/>
      <c r="I190" s="185"/>
      <c r="J190" s="186"/>
      <c r="K190" s="181"/>
      <c r="L190" s="432"/>
      <c r="M190" s="416"/>
      <c r="N190" s="417"/>
    </row>
    <row r="191" spans="1:14" ht="15" customHeight="1" x14ac:dyDescent="0.2">
      <c r="A191" s="369">
        <f t="shared" si="15"/>
        <v>178</v>
      </c>
      <c r="B191" s="358" t="s">
        <v>224</v>
      </c>
      <c r="C191" s="126">
        <f t="shared" si="17"/>
        <v>109.03400000000001</v>
      </c>
      <c r="D191" s="170"/>
      <c r="E191" s="244">
        <v>109.03400000000001</v>
      </c>
      <c r="F191" s="243"/>
      <c r="G191" s="280"/>
      <c r="H191" s="209"/>
      <c r="I191" s="185"/>
      <c r="J191" s="186"/>
      <c r="K191" s="181"/>
      <c r="L191" s="432"/>
      <c r="M191" s="416"/>
      <c r="N191" s="417"/>
    </row>
    <row r="192" spans="1:14" ht="15" customHeight="1" x14ac:dyDescent="0.2">
      <c r="A192" s="369">
        <f t="shared" si="15"/>
        <v>179</v>
      </c>
      <c r="B192" s="359" t="s">
        <v>78</v>
      </c>
      <c r="C192" s="14">
        <f>E192+G192+I192+K192</f>
        <v>300.18</v>
      </c>
      <c r="D192" s="25"/>
      <c r="E192" s="215">
        <v>300.18</v>
      </c>
      <c r="F192" s="186"/>
      <c r="G192" s="280"/>
      <c r="H192" s="199"/>
      <c r="I192" s="185"/>
      <c r="J192" s="186"/>
      <c r="K192" s="181"/>
      <c r="L192" s="432"/>
      <c r="M192" s="416"/>
      <c r="N192" s="417"/>
    </row>
    <row r="193" spans="1:14" ht="15" customHeight="1" x14ac:dyDescent="0.2">
      <c r="A193" s="369">
        <f t="shared" si="15"/>
        <v>180</v>
      </c>
      <c r="B193" s="359" t="s">
        <v>231</v>
      </c>
      <c r="C193" s="185">
        <f>E193+G193+I193+K193</f>
        <v>78.2</v>
      </c>
      <c r="D193" s="186"/>
      <c r="E193" s="185">
        <v>78.2</v>
      </c>
      <c r="F193" s="199"/>
      <c r="G193" s="215"/>
      <c r="H193" s="199"/>
      <c r="I193" s="185"/>
      <c r="J193" s="199"/>
      <c r="K193" s="181"/>
      <c r="L193" s="452"/>
      <c r="M193" s="416"/>
      <c r="N193" s="417"/>
    </row>
    <row r="194" spans="1:14" ht="26.25" customHeight="1" x14ac:dyDescent="0.2">
      <c r="A194" s="369">
        <f t="shared" si="15"/>
        <v>181</v>
      </c>
      <c r="B194" s="360" t="s">
        <v>325</v>
      </c>
      <c r="C194" s="189">
        <f>E194+G194+I194+K194</f>
        <v>1302.825</v>
      </c>
      <c r="D194" s="203"/>
      <c r="E194" s="189">
        <v>1302.825</v>
      </c>
      <c r="F194" s="264"/>
      <c r="G194" s="215"/>
      <c r="H194" s="199"/>
      <c r="I194" s="185"/>
      <c r="J194" s="199"/>
      <c r="K194" s="181"/>
      <c r="L194" s="452"/>
      <c r="M194" s="416"/>
      <c r="N194" s="417"/>
    </row>
    <row r="195" spans="1:14" ht="15" customHeight="1" x14ac:dyDescent="0.2">
      <c r="A195" s="369">
        <f t="shared" si="15"/>
        <v>182</v>
      </c>
      <c r="B195" s="392" t="s">
        <v>338</v>
      </c>
      <c r="C195" s="14">
        <f t="shared" ref="C195:C198" si="18">E195+G195+I195+K195</f>
        <v>32.381</v>
      </c>
      <c r="D195" s="387"/>
      <c r="E195" s="388">
        <v>32.381</v>
      </c>
      <c r="F195" s="258"/>
      <c r="G195" s="259"/>
      <c r="H195" s="199"/>
      <c r="I195" s="185"/>
      <c r="J195" s="199"/>
      <c r="K195" s="181"/>
      <c r="L195" s="452"/>
      <c r="M195" s="416"/>
      <c r="N195" s="417"/>
    </row>
    <row r="196" spans="1:14" ht="15" customHeight="1" x14ac:dyDescent="0.2">
      <c r="A196" s="369">
        <f t="shared" si="15"/>
        <v>183</v>
      </c>
      <c r="B196" s="393" t="s">
        <v>336</v>
      </c>
      <c r="C196" s="14">
        <f t="shared" si="18"/>
        <v>232</v>
      </c>
      <c r="D196" s="387"/>
      <c r="E196" s="388"/>
      <c r="F196" s="258"/>
      <c r="G196" s="259">
        <v>232</v>
      </c>
      <c r="H196" s="199"/>
      <c r="I196" s="185"/>
      <c r="J196" s="199"/>
      <c r="K196" s="181"/>
      <c r="L196" s="452"/>
      <c r="M196" s="416"/>
      <c r="N196" s="417"/>
    </row>
    <row r="197" spans="1:14" ht="15" customHeight="1" x14ac:dyDescent="0.2">
      <c r="A197" s="369">
        <f t="shared" si="15"/>
        <v>184</v>
      </c>
      <c r="B197" s="394" t="s">
        <v>339</v>
      </c>
      <c r="C197" s="14">
        <f t="shared" si="18"/>
        <v>5</v>
      </c>
      <c r="D197" s="25"/>
      <c r="E197" s="14">
        <v>5</v>
      </c>
      <c r="F197" s="258"/>
      <c r="G197" s="259"/>
      <c r="H197" s="199"/>
      <c r="I197" s="185"/>
      <c r="J197" s="199"/>
      <c r="K197" s="181"/>
      <c r="L197" s="452"/>
      <c r="M197" s="416"/>
      <c r="N197" s="417"/>
    </row>
    <row r="198" spans="1:14" ht="15" customHeight="1" x14ac:dyDescent="0.2">
      <c r="A198" s="369">
        <f t="shared" si="15"/>
        <v>185</v>
      </c>
      <c r="B198" s="395" t="s">
        <v>337</v>
      </c>
      <c r="C198" s="14">
        <f t="shared" si="18"/>
        <v>2456.125</v>
      </c>
      <c r="D198" s="391"/>
      <c r="E198" s="384"/>
      <c r="F198" s="258"/>
      <c r="G198" s="259">
        <v>2456.125</v>
      </c>
      <c r="H198" s="199"/>
      <c r="I198" s="185"/>
      <c r="J198" s="199"/>
      <c r="K198" s="181"/>
      <c r="L198" s="452"/>
      <c r="M198" s="416"/>
      <c r="N198" s="417"/>
    </row>
    <row r="199" spans="1:14" ht="15" customHeight="1" x14ac:dyDescent="0.2">
      <c r="A199" s="369">
        <f t="shared" si="15"/>
        <v>186</v>
      </c>
      <c r="B199" s="361" t="s">
        <v>289</v>
      </c>
      <c r="C199" s="188">
        <f>E199+G199+I199+K199</f>
        <v>67.013000000000005</v>
      </c>
      <c r="D199" s="202"/>
      <c r="E199" s="188">
        <f>SUM(E200:E203)</f>
        <v>67.013000000000005</v>
      </c>
      <c r="F199" s="199"/>
      <c r="G199" s="185"/>
      <c r="H199" s="199"/>
      <c r="I199" s="185"/>
      <c r="J199" s="199"/>
      <c r="K199" s="181"/>
      <c r="L199" s="452"/>
      <c r="M199" s="416"/>
      <c r="N199" s="417"/>
    </row>
    <row r="200" spans="1:14" ht="15" customHeight="1" x14ac:dyDescent="0.2">
      <c r="A200" s="369">
        <f t="shared" si="15"/>
        <v>187</v>
      </c>
      <c r="B200" s="346" t="s">
        <v>246</v>
      </c>
      <c r="C200" s="189">
        <f>E200</f>
        <v>8.0459999999999994</v>
      </c>
      <c r="D200" s="203"/>
      <c r="E200" s="189">
        <v>8.0459999999999994</v>
      </c>
      <c r="F200" s="186"/>
      <c r="G200" s="185"/>
      <c r="H200" s="186"/>
      <c r="I200" s="185"/>
      <c r="J200" s="186"/>
      <c r="K200" s="181"/>
      <c r="L200" s="432"/>
      <c r="M200" s="416"/>
      <c r="N200" s="417"/>
    </row>
    <row r="201" spans="1:14" ht="27" customHeight="1" x14ac:dyDescent="0.2">
      <c r="A201" s="369">
        <f t="shared" si="15"/>
        <v>188</v>
      </c>
      <c r="B201" s="339" t="s">
        <v>276</v>
      </c>
      <c r="C201" s="14">
        <f t="shared" ref="C201:C229" si="19">E201+G201+I201+K201</f>
        <v>6.24</v>
      </c>
      <c r="D201" s="25"/>
      <c r="E201" s="14">
        <v>6.24</v>
      </c>
      <c r="F201" s="186"/>
      <c r="G201" s="185"/>
      <c r="H201" s="186"/>
      <c r="I201" s="185"/>
      <c r="J201" s="186"/>
      <c r="K201" s="181"/>
      <c r="L201" s="432"/>
      <c r="M201" s="416"/>
      <c r="N201" s="417"/>
    </row>
    <row r="202" spans="1:14" ht="15" customHeight="1" x14ac:dyDescent="0.2">
      <c r="A202" s="369">
        <f t="shared" si="15"/>
        <v>189</v>
      </c>
      <c r="B202" s="148" t="s">
        <v>242</v>
      </c>
      <c r="C202" s="185">
        <f t="shared" si="19"/>
        <v>15</v>
      </c>
      <c r="D202" s="186"/>
      <c r="E202" s="185">
        <v>15</v>
      </c>
      <c r="F202" s="186"/>
      <c r="G202" s="185"/>
      <c r="H202" s="186"/>
      <c r="I202" s="185"/>
      <c r="J202" s="186"/>
      <c r="K202" s="181"/>
      <c r="L202" s="432"/>
      <c r="M202" s="416"/>
      <c r="N202" s="417"/>
    </row>
    <row r="203" spans="1:14" ht="15" customHeight="1" x14ac:dyDescent="0.2">
      <c r="A203" s="369">
        <f t="shared" si="15"/>
        <v>190</v>
      </c>
      <c r="B203" s="362" t="s">
        <v>335</v>
      </c>
      <c r="C203" s="185">
        <f t="shared" si="19"/>
        <v>37.726999999999997</v>
      </c>
      <c r="D203" s="186"/>
      <c r="E203" s="185">
        <v>37.726999999999997</v>
      </c>
      <c r="F203" s="186"/>
      <c r="G203" s="185"/>
      <c r="H203" s="186"/>
      <c r="I203" s="185"/>
      <c r="J203" s="186"/>
      <c r="K203" s="181"/>
      <c r="L203" s="432"/>
      <c r="M203" s="416"/>
      <c r="N203" s="417"/>
    </row>
    <row r="204" spans="1:14" ht="15" customHeight="1" x14ac:dyDescent="0.2">
      <c r="A204" s="369">
        <f t="shared" si="15"/>
        <v>191</v>
      </c>
      <c r="B204" s="462" t="s">
        <v>123</v>
      </c>
      <c r="C204" s="188">
        <f>E204+G204+I204+K204+M204</f>
        <v>17.187000000000001</v>
      </c>
      <c r="D204" s="186"/>
      <c r="E204" s="185"/>
      <c r="F204" s="186"/>
      <c r="G204" s="185"/>
      <c r="H204" s="186"/>
      <c r="I204" s="185"/>
      <c r="J204" s="186"/>
      <c r="K204" s="181"/>
      <c r="L204" s="432"/>
      <c r="M204" s="423">
        <v>17.187000000000001</v>
      </c>
      <c r="N204" s="417"/>
    </row>
    <row r="205" spans="1:14" ht="15" customHeight="1" x14ac:dyDescent="0.2">
      <c r="A205" s="369">
        <f t="shared" si="15"/>
        <v>192</v>
      </c>
      <c r="B205" s="361" t="s">
        <v>7</v>
      </c>
      <c r="C205" s="188">
        <f t="shared" si="19"/>
        <v>31.974</v>
      </c>
      <c r="D205" s="202"/>
      <c r="E205" s="188">
        <v>31.974</v>
      </c>
      <c r="F205" s="186"/>
      <c r="G205" s="185"/>
      <c r="H205" s="186"/>
      <c r="I205" s="185"/>
      <c r="J205" s="186"/>
      <c r="K205" s="180"/>
      <c r="L205" s="432"/>
      <c r="M205" s="416"/>
      <c r="N205" s="417"/>
    </row>
    <row r="206" spans="1:14" ht="15" customHeight="1" x14ac:dyDescent="0.2">
      <c r="A206" s="369">
        <f t="shared" si="15"/>
        <v>193</v>
      </c>
      <c r="B206" s="361" t="s">
        <v>8</v>
      </c>
      <c r="C206" s="188">
        <f t="shared" si="19"/>
        <v>29.702000000000002</v>
      </c>
      <c r="D206" s="202"/>
      <c r="E206" s="188">
        <v>29.702000000000002</v>
      </c>
      <c r="F206" s="202"/>
      <c r="G206" s="185"/>
      <c r="H206" s="186"/>
      <c r="I206" s="185"/>
      <c r="J206" s="186"/>
      <c r="K206" s="180"/>
      <c r="L206" s="434"/>
      <c r="M206" s="416"/>
      <c r="N206" s="417"/>
    </row>
    <row r="207" spans="1:14" ht="15" customHeight="1" x14ac:dyDescent="0.2">
      <c r="A207" s="369">
        <f t="shared" si="15"/>
        <v>194</v>
      </c>
      <c r="B207" s="361" t="s">
        <v>9</v>
      </c>
      <c r="C207" s="188">
        <f t="shared" si="19"/>
        <v>64.662999999999997</v>
      </c>
      <c r="D207" s="202"/>
      <c r="E207" s="188">
        <v>64.662999999999997</v>
      </c>
      <c r="F207" s="202"/>
      <c r="G207" s="185"/>
      <c r="H207" s="186"/>
      <c r="I207" s="185"/>
      <c r="J207" s="186"/>
      <c r="K207" s="180"/>
      <c r="L207" s="434"/>
      <c r="M207" s="416"/>
      <c r="N207" s="417"/>
    </row>
    <row r="208" spans="1:14" ht="15" customHeight="1" x14ac:dyDescent="0.2">
      <c r="A208" s="369">
        <f t="shared" si="15"/>
        <v>195</v>
      </c>
      <c r="B208" s="361" t="s">
        <v>10</v>
      </c>
      <c r="C208" s="188">
        <f t="shared" si="19"/>
        <v>4.7629999999999999</v>
      </c>
      <c r="D208" s="202"/>
      <c r="E208" s="188">
        <v>4.7629999999999999</v>
      </c>
      <c r="F208" s="202"/>
      <c r="G208" s="185"/>
      <c r="H208" s="186"/>
      <c r="I208" s="185"/>
      <c r="J208" s="186"/>
      <c r="K208" s="180"/>
      <c r="L208" s="434"/>
      <c r="M208" s="416"/>
      <c r="N208" s="417"/>
    </row>
    <row r="209" spans="1:14" ht="15" customHeight="1" x14ac:dyDescent="0.2">
      <c r="A209" s="369">
        <f t="shared" ref="A209:A230" si="20">A208+1</f>
        <v>196</v>
      </c>
      <c r="B209" s="361" t="s">
        <v>11</v>
      </c>
      <c r="C209" s="188">
        <f t="shared" si="19"/>
        <v>85.956999999999994</v>
      </c>
      <c r="D209" s="202"/>
      <c r="E209" s="188">
        <v>85.956999999999994</v>
      </c>
      <c r="F209" s="202"/>
      <c r="G209" s="185"/>
      <c r="H209" s="186"/>
      <c r="I209" s="185"/>
      <c r="J209" s="186"/>
      <c r="K209" s="180"/>
      <c r="L209" s="434"/>
      <c r="M209" s="416"/>
      <c r="N209" s="417"/>
    </row>
    <row r="210" spans="1:14" ht="15" customHeight="1" x14ac:dyDescent="0.2">
      <c r="A210" s="369">
        <f t="shared" si="20"/>
        <v>197</v>
      </c>
      <c r="B210" s="361" t="s">
        <v>12</v>
      </c>
      <c r="C210" s="188">
        <f t="shared" si="19"/>
        <v>57.613999999999997</v>
      </c>
      <c r="D210" s="202"/>
      <c r="E210" s="188">
        <v>57.613999999999997</v>
      </c>
      <c r="F210" s="202"/>
      <c r="G210" s="185"/>
      <c r="H210" s="186"/>
      <c r="I210" s="185"/>
      <c r="J210" s="186"/>
      <c r="K210" s="180"/>
      <c r="L210" s="434"/>
      <c r="M210" s="416"/>
      <c r="N210" s="417"/>
    </row>
    <row r="211" spans="1:14" ht="15" customHeight="1" x14ac:dyDescent="0.2">
      <c r="A211" s="369">
        <f t="shared" si="20"/>
        <v>198</v>
      </c>
      <c r="B211" s="361" t="s">
        <v>13</v>
      </c>
      <c r="C211" s="188">
        <f t="shared" si="19"/>
        <v>63.825000000000003</v>
      </c>
      <c r="D211" s="202"/>
      <c r="E211" s="188">
        <v>63.825000000000003</v>
      </c>
      <c r="F211" s="202"/>
      <c r="G211" s="185"/>
      <c r="H211" s="186"/>
      <c r="I211" s="185"/>
      <c r="J211" s="186"/>
      <c r="K211" s="180"/>
      <c r="L211" s="434"/>
      <c r="M211" s="416"/>
      <c r="N211" s="417"/>
    </row>
    <row r="212" spans="1:14" ht="15" customHeight="1" x14ac:dyDescent="0.2">
      <c r="A212" s="369">
        <f t="shared" si="20"/>
        <v>199</v>
      </c>
      <c r="B212" s="361" t="s">
        <v>14</v>
      </c>
      <c r="C212" s="188">
        <f t="shared" si="19"/>
        <v>18.667000000000002</v>
      </c>
      <c r="D212" s="202"/>
      <c r="E212" s="188">
        <v>18.667000000000002</v>
      </c>
      <c r="F212" s="202"/>
      <c r="G212" s="185"/>
      <c r="H212" s="186"/>
      <c r="I212" s="185"/>
      <c r="J212" s="186"/>
      <c r="K212" s="180"/>
      <c r="L212" s="434"/>
      <c r="M212" s="416"/>
      <c r="N212" s="417"/>
    </row>
    <row r="213" spans="1:14" ht="15" customHeight="1" x14ac:dyDescent="0.2">
      <c r="A213" s="369">
        <f t="shared" si="20"/>
        <v>200</v>
      </c>
      <c r="B213" s="397" t="s">
        <v>31</v>
      </c>
      <c r="C213" s="188">
        <f t="shared" si="19"/>
        <v>56.83</v>
      </c>
      <c r="D213" s="202"/>
      <c r="E213" s="188">
        <v>56.83</v>
      </c>
      <c r="F213" s="202"/>
      <c r="G213" s="185"/>
      <c r="H213" s="186"/>
      <c r="I213" s="185"/>
      <c r="J213" s="186"/>
      <c r="K213" s="180"/>
      <c r="L213" s="434"/>
      <c r="M213" s="416"/>
      <c r="N213" s="417"/>
    </row>
    <row r="214" spans="1:14" ht="15" customHeight="1" thickBot="1" x14ac:dyDescent="0.25">
      <c r="A214" s="469">
        <f t="shared" si="20"/>
        <v>201</v>
      </c>
      <c r="B214" s="363" t="s">
        <v>15</v>
      </c>
      <c r="C214" s="207">
        <f t="shared" si="19"/>
        <v>361.03899999999999</v>
      </c>
      <c r="D214" s="217"/>
      <c r="E214" s="207">
        <v>361.03899999999999</v>
      </c>
      <c r="F214" s="217"/>
      <c r="G214" s="192"/>
      <c r="H214" s="190"/>
      <c r="I214" s="192"/>
      <c r="J214" s="190"/>
      <c r="K214" s="182"/>
      <c r="L214" s="453"/>
      <c r="M214" s="422"/>
      <c r="N214" s="413"/>
    </row>
    <row r="215" spans="1:14" ht="31.5" customHeight="1" thickBot="1" x14ac:dyDescent="0.3">
      <c r="A215" s="470">
        <f t="shared" si="20"/>
        <v>202</v>
      </c>
      <c r="B215" s="355" t="s">
        <v>260</v>
      </c>
      <c r="C215" s="218">
        <f>E215+G215+I215+K215+M215</f>
        <v>3086.8619999999996</v>
      </c>
      <c r="D215" s="219"/>
      <c r="E215" s="218">
        <f>E216+E219+E223+E227</f>
        <v>1874.7849999999999</v>
      </c>
      <c r="F215" s="219"/>
      <c r="G215" s="218">
        <f>G216+G219+G223+G227</f>
        <v>1010.405</v>
      </c>
      <c r="H215" s="301"/>
      <c r="I215" s="300"/>
      <c r="J215" s="301"/>
      <c r="K215" s="176"/>
      <c r="L215" s="454"/>
      <c r="M215" s="218">
        <f>M216+M219+M223+M227</f>
        <v>201.672</v>
      </c>
      <c r="N215" s="457"/>
    </row>
    <row r="216" spans="1:14" ht="15" customHeight="1" x14ac:dyDescent="0.2">
      <c r="A216" s="471">
        <f t="shared" si="20"/>
        <v>203</v>
      </c>
      <c r="B216" s="364" t="s">
        <v>29</v>
      </c>
      <c r="C216" s="302">
        <f>E216+G216+I216+K216+M216</f>
        <v>278.33699999999999</v>
      </c>
      <c r="D216" s="303"/>
      <c r="E216" s="304">
        <f>E217</f>
        <v>76.665000000000006</v>
      </c>
      <c r="F216" s="242"/>
      <c r="G216" s="302"/>
      <c r="H216" s="305"/>
      <c r="I216" s="302"/>
      <c r="J216" s="303"/>
      <c r="K216" s="302"/>
      <c r="L216" s="446"/>
      <c r="M216" s="466">
        <f>M218</f>
        <v>201.672</v>
      </c>
      <c r="N216" s="459"/>
    </row>
    <row r="217" spans="1:14" ht="15" customHeight="1" x14ac:dyDescent="0.2">
      <c r="A217" s="369">
        <f t="shared" si="20"/>
        <v>204</v>
      </c>
      <c r="B217" s="327" t="s">
        <v>81</v>
      </c>
      <c r="C217" s="275">
        <f>E217+G217+I217+K217</f>
        <v>76.665000000000006</v>
      </c>
      <c r="D217" s="276"/>
      <c r="E217" s="275">
        <v>76.665000000000006</v>
      </c>
      <c r="F217" s="216"/>
      <c r="G217" s="198"/>
      <c r="H217" s="210"/>
      <c r="I217" s="215"/>
      <c r="J217" s="216"/>
      <c r="K217" s="184"/>
      <c r="L217" s="437"/>
      <c r="M217" s="416"/>
      <c r="N217" s="417"/>
    </row>
    <row r="218" spans="1:14" ht="15" customHeight="1" x14ac:dyDescent="0.2">
      <c r="A218" s="369">
        <f t="shared" si="20"/>
        <v>205</v>
      </c>
      <c r="B218" s="327" t="s">
        <v>351</v>
      </c>
      <c r="C218" s="275">
        <f>E218+G218+I218+K218+M218</f>
        <v>201.672</v>
      </c>
      <c r="D218" s="276"/>
      <c r="E218" s="272"/>
      <c r="F218" s="216"/>
      <c r="G218" s="465"/>
      <c r="H218" s="310"/>
      <c r="I218" s="215"/>
      <c r="J218" s="216"/>
      <c r="K218" s="184"/>
      <c r="L218" s="437"/>
      <c r="M218" s="424">
        <v>201.672</v>
      </c>
      <c r="N218" s="417"/>
    </row>
    <row r="219" spans="1:14" ht="15" customHeight="1" x14ac:dyDescent="0.2">
      <c r="A219" s="369">
        <f t="shared" si="20"/>
        <v>206</v>
      </c>
      <c r="B219" s="311" t="s">
        <v>290</v>
      </c>
      <c r="C219" s="188">
        <f t="shared" si="19"/>
        <v>1080.405</v>
      </c>
      <c r="D219" s="202"/>
      <c r="E219" s="187">
        <f>SUM(E220:E222)</f>
        <v>70</v>
      </c>
      <c r="F219" s="202"/>
      <c r="G219" s="187">
        <f>SUM(G220:G222)</f>
        <v>1010.405</v>
      </c>
      <c r="H219" s="190"/>
      <c r="I219" s="185"/>
      <c r="J219" s="186"/>
      <c r="K219" s="181"/>
      <c r="L219" s="432"/>
      <c r="M219" s="416"/>
      <c r="N219" s="417"/>
    </row>
    <row r="220" spans="1:14" ht="15" customHeight="1" x14ac:dyDescent="0.2">
      <c r="A220" s="369">
        <f t="shared" si="20"/>
        <v>207</v>
      </c>
      <c r="B220" s="327" t="s">
        <v>228</v>
      </c>
      <c r="C220" s="189">
        <f t="shared" si="19"/>
        <v>286</v>
      </c>
      <c r="D220" s="203"/>
      <c r="E220" s="189"/>
      <c r="F220" s="203"/>
      <c r="G220" s="126">
        <v>286</v>
      </c>
      <c r="H220" s="9"/>
      <c r="I220" s="185"/>
      <c r="J220" s="186"/>
      <c r="K220" s="181"/>
      <c r="L220" s="432"/>
      <c r="M220" s="416"/>
      <c r="N220" s="417"/>
    </row>
    <row r="221" spans="1:14" ht="15" customHeight="1" x14ac:dyDescent="0.2">
      <c r="A221" s="369">
        <f t="shared" si="20"/>
        <v>208</v>
      </c>
      <c r="B221" s="337" t="s">
        <v>296</v>
      </c>
      <c r="C221" s="189">
        <f t="shared" si="19"/>
        <v>724.40499999999997</v>
      </c>
      <c r="D221" s="202"/>
      <c r="E221" s="187"/>
      <c r="F221" s="186"/>
      <c r="G221" s="215">
        <v>724.40499999999997</v>
      </c>
      <c r="H221" s="216"/>
      <c r="I221" s="185"/>
      <c r="J221" s="186"/>
      <c r="K221" s="181"/>
      <c r="L221" s="432"/>
      <c r="M221" s="416"/>
      <c r="N221" s="417"/>
    </row>
    <row r="222" spans="1:14" ht="15" customHeight="1" x14ac:dyDescent="0.2">
      <c r="A222" s="369">
        <f t="shared" si="20"/>
        <v>209</v>
      </c>
      <c r="B222" s="327" t="s">
        <v>227</v>
      </c>
      <c r="C222" s="189">
        <f t="shared" si="19"/>
        <v>70</v>
      </c>
      <c r="D222" s="25"/>
      <c r="E222" s="14">
        <v>70</v>
      </c>
      <c r="F222" s="25"/>
      <c r="G222" s="14"/>
      <c r="H222" s="25"/>
      <c r="I222" s="185"/>
      <c r="J222" s="186"/>
      <c r="K222" s="181"/>
      <c r="L222" s="432"/>
      <c r="M222" s="416"/>
      <c r="N222" s="417"/>
    </row>
    <row r="223" spans="1:14" ht="15" customHeight="1" x14ac:dyDescent="0.2">
      <c r="A223" s="369">
        <f t="shared" si="20"/>
        <v>210</v>
      </c>
      <c r="B223" s="311" t="s">
        <v>289</v>
      </c>
      <c r="C223" s="188">
        <f t="shared" si="19"/>
        <v>1187.7849999999999</v>
      </c>
      <c r="D223" s="202"/>
      <c r="E223" s="187">
        <f>SUM(E224:E226)</f>
        <v>1187.7849999999999</v>
      </c>
      <c r="F223" s="186"/>
      <c r="G223" s="185"/>
      <c r="H223" s="186"/>
      <c r="I223" s="185"/>
      <c r="J223" s="186"/>
      <c r="K223" s="181"/>
      <c r="L223" s="432"/>
      <c r="M223" s="416"/>
      <c r="N223" s="417"/>
    </row>
    <row r="224" spans="1:14" ht="15" customHeight="1" x14ac:dyDescent="0.2">
      <c r="A224" s="369">
        <f t="shared" si="20"/>
        <v>211</v>
      </c>
      <c r="B224" s="332" t="s">
        <v>225</v>
      </c>
      <c r="C224" s="189">
        <f t="shared" si="19"/>
        <v>3.8940000000000001</v>
      </c>
      <c r="D224" s="203"/>
      <c r="E224" s="189">
        <v>3.8940000000000001</v>
      </c>
      <c r="F224" s="186"/>
      <c r="G224" s="185"/>
      <c r="H224" s="186"/>
      <c r="I224" s="185"/>
      <c r="J224" s="186"/>
      <c r="K224" s="180"/>
      <c r="L224" s="432"/>
      <c r="M224" s="416"/>
      <c r="N224" s="417"/>
    </row>
    <row r="225" spans="1:14" ht="15" customHeight="1" x14ac:dyDescent="0.2">
      <c r="A225" s="369">
        <f t="shared" si="20"/>
        <v>212</v>
      </c>
      <c r="B225" s="332" t="s">
        <v>261</v>
      </c>
      <c r="C225" s="189">
        <f t="shared" si="19"/>
        <v>942.8</v>
      </c>
      <c r="D225" s="208"/>
      <c r="E225" s="277">
        <v>942.8</v>
      </c>
      <c r="F225" s="190"/>
      <c r="G225" s="192"/>
      <c r="H225" s="190"/>
      <c r="I225" s="192"/>
      <c r="J225" s="190"/>
      <c r="K225" s="183"/>
      <c r="L225" s="455"/>
      <c r="M225" s="416"/>
      <c r="N225" s="417"/>
    </row>
    <row r="226" spans="1:14" ht="15" customHeight="1" x14ac:dyDescent="0.2">
      <c r="A226" s="369">
        <f t="shared" si="20"/>
        <v>213</v>
      </c>
      <c r="B226" s="365" t="s">
        <v>262</v>
      </c>
      <c r="C226" s="189">
        <f t="shared" si="19"/>
        <v>241.09100000000001</v>
      </c>
      <c r="D226" s="208"/>
      <c r="E226" s="277">
        <v>241.09100000000001</v>
      </c>
      <c r="F226" s="190"/>
      <c r="G226" s="192"/>
      <c r="H226" s="190"/>
      <c r="I226" s="192"/>
      <c r="J226" s="190"/>
      <c r="K226" s="183"/>
      <c r="L226" s="455"/>
      <c r="M226" s="416"/>
      <c r="N226" s="417"/>
    </row>
    <row r="227" spans="1:14" ht="15" customHeight="1" x14ac:dyDescent="0.2">
      <c r="A227" s="369">
        <f t="shared" si="20"/>
        <v>214</v>
      </c>
      <c r="B227" s="311" t="s">
        <v>248</v>
      </c>
      <c r="C227" s="188">
        <f t="shared" si="19"/>
        <v>540.33500000000004</v>
      </c>
      <c r="D227" s="217"/>
      <c r="E227" s="207">
        <f>E228+E229</f>
        <v>540.33500000000004</v>
      </c>
      <c r="F227" s="190"/>
      <c r="G227" s="192"/>
      <c r="H227" s="190"/>
      <c r="I227" s="192"/>
      <c r="J227" s="190"/>
      <c r="K227" s="183"/>
      <c r="L227" s="455"/>
      <c r="M227" s="416"/>
      <c r="N227" s="417"/>
    </row>
    <row r="228" spans="1:14" ht="15" customHeight="1" x14ac:dyDescent="0.2">
      <c r="A228" s="369">
        <f t="shared" si="20"/>
        <v>215</v>
      </c>
      <c r="B228" s="366" t="s">
        <v>263</v>
      </c>
      <c r="C228" s="126">
        <f t="shared" si="19"/>
        <v>441.53699999999998</v>
      </c>
      <c r="D228" s="170"/>
      <c r="E228" s="255">
        <v>441.53699999999998</v>
      </c>
      <c r="F228" s="190"/>
      <c r="G228" s="192"/>
      <c r="H228" s="190"/>
      <c r="I228" s="192"/>
      <c r="J228" s="190"/>
      <c r="K228" s="183"/>
      <c r="L228" s="455"/>
      <c r="M228" s="416"/>
      <c r="N228" s="417"/>
    </row>
    <row r="229" spans="1:14" ht="15" customHeight="1" thickBot="1" x14ac:dyDescent="0.25">
      <c r="A229" s="469">
        <f t="shared" si="20"/>
        <v>216</v>
      </c>
      <c r="B229" s="367" t="s">
        <v>241</v>
      </c>
      <c r="C229" s="126">
        <f t="shared" si="19"/>
        <v>98.798000000000002</v>
      </c>
      <c r="D229" s="170"/>
      <c r="E229" s="255">
        <v>98.798000000000002</v>
      </c>
      <c r="F229" s="190"/>
      <c r="G229" s="192"/>
      <c r="H229" s="190"/>
      <c r="I229" s="192"/>
      <c r="J229" s="190"/>
      <c r="K229" s="183"/>
      <c r="L229" s="455"/>
      <c r="M229" s="422"/>
      <c r="N229" s="413"/>
    </row>
    <row r="230" spans="1:14" ht="15" customHeight="1" thickBot="1" x14ac:dyDescent="0.25">
      <c r="A230" s="470">
        <f t="shared" si="20"/>
        <v>217</v>
      </c>
      <c r="B230" s="368" t="s">
        <v>218</v>
      </c>
      <c r="C230" s="59">
        <f>C14+C49+C101+C140+C185+C215</f>
        <v>50458.876000000004</v>
      </c>
      <c r="D230" s="54">
        <f t="shared" ref="D230:N230" si="21">D14+D49+D101+D140+D185+D215</f>
        <v>25340.962</v>
      </c>
      <c r="E230" s="59">
        <f t="shared" si="21"/>
        <v>27879.06</v>
      </c>
      <c r="F230" s="54">
        <f t="shared" si="21"/>
        <v>13999.954</v>
      </c>
      <c r="G230" s="59">
        <f t="shared" si="21"/>
        <v>11965.650000000001</v>
      </c>
      <c r="H230" s="54">
        <f t="shared" si="21"/>
        <v>2807.4160000000002</v>
      </c>
      <c r="I230" s="59">
        <f t="shared" si="21"/>
        <v>8555.4</v>
      </c>
      <c r="J230" s="54">
        <f t="shared" si="21"/>
        <v>8161.101999999999</v>
      </c>
      <c r="K230" s="59">
        <f t="shared" si="21"/>
        <v>1402.8240000000001</v>
      </c>
      <c r="L230" s="445">
        <f t="shared" si="21"/>
        <v>325.161</v>
      </c>
      <c r="M230" s="59">
        <f t="shared" si="21"/>
        <v>655.94200000000001</v>
      </c>
      <c r="N230" s="54">
        <f t="shared" si="21"/>
        <v>47.328999999999994</v>
      </c>
    </row>
    <row r="231" spans="1:14" ht="15" customHeight="1" x14ac:dyDescent="0.2">
      <c r="A231" s="173"/>
      <c r="B231" s="191" t="s">
        <v>117</v>
      </c>
      <c r="C231" s="173"/>
      <c r="D231" s="173"/>
      <c r="E231" s="173"/>
      <c r="F231" s="173"/>
      <c r="G231" s="173"/>
      <c r="H231" s="173"/>
      <c r="I231" s="173"/>
      <c r="J231" s="173"/>
      <c r="K231" s="173"/>
      <c r="L231" s="173"/>
    </row>
    <row r="232" spans="1:14" ht="15" customHeight="1" x14ac:dyDescent="0.2">
      <c r="A232" s="173"/>
      <c r="B232" s="221" t="s">
        <v>265</v>
      </c>
      <c r="C232" s="173"/>
      <c r="D232" s="173"/>
      <c r="E232" s="173"/>
      <c r="F232" s="173"/>
      <c r="G232" s="173"/>
      <c r="H232" s="173"/>
      <c r="I232" s="173"/>
      <c r="J232" s="173"/>
      <c r="K232" s="173"/>
      <c r="L232" s="173"/>
    </row>
    <row r="233" spans="1:14" ht="15" customHeight="1" x14ac:dyDescent="0.2">
      <c r="A233" s="173"/>
      <c r="B233" s="191" t="s">
        <v>314</v>
      </c>
      <c r="C233" s="173"/>
      <c r="D233" s="173"/>
      <c r="E233" s="173"/>
      <c r="F233" s="173"/>
      <c r="G233" s="173"/>
      <c r="H233" s="173"/>
      <c r="I233" s="173"/>
      <c r="J233" s="173"/>
      <c r="K233" s="173"/>
      <c r="L233" s="173"/>
    </row>
    <row r="234" spans="1:14" ht="15" customHeight="1" x14ac:dyDescent="0.2">
      <c r="A234" s="173"/>
      <c r="B234" s="191" t="s">
        <v>118</v>
      </c>
      <c r="C234" s="173"/>
      <c r="D234" s="173"/>
      <c r="E234" s="173"/>
      <c r="F234" s="173"/>
      <c r="G234" s="173"/>
      <c r="H234" s="173"/>
      <c r="I234" s="173"/>
      <c r="J234" s="173"/>
      <c r="K234" s="173"/>
      <c r="L234" s="173"/>
    </row>
    <row r="235" spans="1:14" ht="15" customHeight="1" x14ac:dyDescent="0.2">
      <c r="A235" s="173"/>
      <c r="B235" s="173"/>
      <c r="C235" s="173"/>
      <c r="D235" s="173"/>
      <c r="E235" s="173"/>
      <c r="F235" s="173"/>
      <c r="G235" s="173"/>
      <c r="H235" s="173"/>
      <c r="I235" s="173"/>
      <c r="J235" s="173"/>
      <c r="K235" s="173"/>
      <c r="L235" s="173"/>
    </row>
    <row r="236" spans="1:14" ht="15" customHeight="1" x14ac:dyDescent="0.2">
      <c r="A236" s="173"/>
      <c r="C236" s="173"/>
      <c r="D236" s="173"/>
      <c r="E236" s="173"/>
      <c r="F236" s="173"/>
      <c r="G236" s="173"/>
      <c r="H236" s="173"/>
      <c r="I236" s="173"/>
      <c r="J236" s="173"/>
      <c r="K236" s="173"/>
      <c r="L236" s="173"/>
    </row>
    <row r="238" spans="1:14" ht="15" customHeight="1" x14ac:dyDescent="0.2">
      <c r="G238" s="313"/>
    </row>
  </sheetData>
  <mergeCells count="8">
    <mergeCell ref="A12:A13"/>
    <mergeCell ref="B12:B13"/>
    <mergeCell ref="C12:D12"/>
    <mergeCell ref="M12:N12"/>
    <mergeCell ref="G12:H12"/>
    <mergeCell ref="K12:L12"/>
    <mergeCell ref="E12:F12"/>
    <mergeCell ref="I12:J12"/>
  </mergeCells>
  <printOptions gridLines="1"/>
  <pageMargins left="0.51181102362204722" right="0" top="0.55118110236220474" bottom="0.15748031496062992" header="0.31496062992125984" footer="0.31496062992125984"/>
  <pageSetup paperSize="8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4</vt:i4>
      </vt:variant>
      <vt:variant>
        <vt:lpstr>Įvardytieji diapazonai</vt:lpstr>
      </vt:variant>
      <vt:variant>
        <vt:i4>2</vt:i4>
      </vt:variant>
    </vt:vector>
  </HeadingPairs>
  <TitlesOfParts>
    <vt:vector size="6" baseType="lpstr">
      <vt:lpstr>5-išl.pagal programas </vt:lpstr>
      <vt:lpstr>1 priedas</vt:lpstr>
      <vt:lpstr>2 priedas</vt:lpstr>
      <vt:lpstr>3 priedas</vt:lpstr>
      <vt:lpstr>'2 priedas'!Print_Titles</vt:lpstr>
      <vt:lpstr>'3 priedas'!Print_Titles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Aldona</dc:creator>
  <cp:lastModifiedBy>Rasa Virbalienė</cp:lastModifiedBy>
  <cp:lastPrinted>2023-07-10T12:35:58Z</cp:lastPrinted>
  <dcterms:created xsi:type="dcterms:W3CDTF">2013-02-05T08:01:03Z</dcterms:created>
  <dcterms:modified xsi:type="dcterms:W3CDTF">2023-07-28T09:51:27Z</dcterms:modified>
</cp:coreProperties>
</file>